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y\Documents\GitHub\PrismaGodot\"/>
    </mc:Choice>
  </mc:AlternateContent>
  <xr:revisionPtr revIDLastSave="0" documentId="13_ncr:1_{2F7ED53B-B3E2-4B1E-8070-EDFA6E97E68B}" xr6:coauthVersionLast="47" xr6:coauthVersionMax="47" xr10:uidLastSave="{00000000-0000-0000-0000-000000000000}"/>
  <bookViews>
    <workbookView xWindow="38280" yWindow="-120" windowWidth="38640" windowHeight="21240" xr2:uid="{FC883E28-E198-4000-AC0F-05D974F02AE0}"/>
  </bookViews>
  <sheets>
    <sheet name="Specialists" sheetId="12" r:id="rId1"/>
    <sheet name="Attachments" sheetId="13" r:id="rId2"/>
    <sheet name="Attachment Values" sheetId="15" r:id="rId3"/>
    <sheet name="Species Values" sheetId="4" r:id="rId4"/>
    <sheet name="Species" sheetId="5" r:id="rId5"/>
    <sheet name="Elements" sheetId="9" r:id="rId6"/>
    <sheet name="Ranged Weapon" sheetId="10" r:id="rId7"/>
    <sheet name="Melee Weapon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0" l="1"/>
  <c r="J16" i="11"/>
  <c r="I154" i="11" s="1"/>
  <c r="J17" i="11"/>
  <c r="I155" i="11" s="1"/>
  <c r="J18" i="11"/>
  <c r="N156" i="11" s="1"/>
  <c r="J19" i="11"/>
  <c r="M157" i="11" s="1"/>
  <c r="J20" i="11"/>
  <c r="J158" i="11" s="1"/>
  <c r="J21" i="11"/>
  <c r="K159" i="11" s="1"/>
  <c r="J22" i="11"/>
  <c r="D160" i="11" s="1"/>
  <c r="J23" i="11"/>
  <c r="F161" i="11" s="1"/>
  <c r="J24" i="11"/>
  <c r="N162" i="11" s="1"/>
  <c r="J15" i="11"/>
  <c r="E153" i="11" s="1"/>
  <c r="J16" i="10"/>
  <c r="J17" i="10"/>
  <c r="J18" i="10"/>
  <c r="J19" i="10"/>
  <c r="J20" i="10"/>
  <c r="J21" i="10"/>
  <c r="J22" i="10"/>
  <c r="J23" i="10"/>
  <c r="J24" i="10"/>
  <c r="J15" i="10"/>
  <c r="H155" i="11"/>
  <c r="M156" i="11"/>
  <c r="K158" i="11"/>
  <c r="D44" i="11"/>
  <c r="D153" i="11" l="1"/>
  <c r="H162" i="11"/>
  <c r="F162" i="11"/>
  <c r="E161" i="11"/>
  <c r="J159" i="11"/>
  <c r="L157" i="11"/>
  <c r="D161" i="11"/>
  <c r="I159" i="11"/>
  <c r="K157" i="11"/>
  <c r="L156" i="11"/>
  <c r="G155" i="11"/>
  <c r="C153" i="11"/>
  <c r="B153" i="11"/>
  <c r="O161" i="11"/>
  <c r="C161" i="11"/>
  <c r="H159" i="11"/>
  <c r="I158" i="11"/>
  <c r="J157" i="11"/>
  <c r="K156" i="11"/>
  <c r="H154" i="11"/>
  <c r="B162" i="11"/>
  <c r="N161" i="11"/>
  <c r="O160" i="11"/>
  <c r="G159" i="11"/>
  <c r="H158" i="11"/>
  <c r="I157" i="11"/>
  <c r="J156" i="11"/>
  <c r="O153" i="11"/>
  <c r="B161" i="11"/>
  <c r="M161" i="11"/>
  <c r="N160" i="11"/>
  <c r="F159" i="11"/>
  <c r="G158" i="11"/>
  <c r="H157" i="11"/>
  <c r="I156" i="11"/>
  <c r="N153" i="11"/>
  <c r="B159" i="11"/>
  <c r="L161" i="11"/>
  <c r="J160" i="11"/>
  <c r="E159" i="11"/>
  <c r="F158" i="11"/>
  <c r="G157" i="11"/>
  <c r="H156" i="11"/>
  <c r="M153" i="11"/>
  <c r="B158" i="11"/>
  <c r="K161" i="11"/>
  <c r="C160" i="11"/>
  <c r="D159" i="11"/>
  <c r="E158" i="11"/>
  <c r="F157" i="11"/>
  <c r="G156" i="11"/>
  <c r="L153" i="11"/>
  <c r="B157" i="11"/>
  <c r="J161" i="11"/>
  <c r="O159" i="11"/>
  <c r="C159" i="11"/>
  <c r="D158" i="11"/>
  <c r="E157" i="11"/>
  <c r="F156" i="11"/>
  <c r="K153" i="11"/>
  <c r="B156" i="11"/>
  <c r="I161" i="11"/>
  <c r="N159" i="11"/>
  <c r="O158" i="11"/>
  <c r="C158" i="11"/>
  <c r="D157" i="11"/>
  <c r="E156" i="11"/>
  <c r="J153" i="11"/>
  <c r="M162" i="11"/>
  <c r="H161" i="11"/>
  <c r="M159" i="11"/>
  <c r="N158" i="11"/>
  <c r="O157" i="11"/>
  <c r="C157" i="11"/>
  <c r="D156" i="11"/>
  <c r="I153" i="11"/>
  <c r="L162" i="11"/>
  <c r="G161" i="11"/>
  <c r="L159" i="11"/>
  <c r="M158" i="11"/>
  <c r="N157" i="11"/>
  <c r="O156" i="11"/>
  <c r="C156" i="11"/>
  <c r="K162" i="11"/>
  <c r="L158" i="11"/>
  <c r="O155" i="11"/>
  <c r="F153" i="11"/>
  <c r="H153" i="11"/>
  <c r="M160" i="11"/>
  <c r="G154" i="11"/>
  <c r="B160" i="11"/>
  <c r="J162" i="11"/>
  <c r="L160" i="11"/>
  <c r="E155" i="11"/>
  <c r="F154" i="11"/>
  <c r="F155" i="11"/>
  <c r="I162" i="11"/>
  <c r="K160" i="11"/>
  <c r="D155" i="11"/>
  <c r="E154" i="11"/>
  <c r="C155" i="11"/>
  <c r="D154" i="11"/>
  <c r="G162" i="11"/>
  <c r="I160" i="11"/>
  <c r="N155" i="11"/>
  <c r="O154" i="11"/>
  <c r="C154" i="11"/>
  <c r="B155" i="11"/>
  <c r="E162" i="11"/>
  <c r="G160" i="11"/>
  <c r="L155" i="11"/>
  <c r="M154" i="11"/>
  <c r="B154" i="11"/>
  <c r="D162" i="11"/>
  <c r="F160" i="11"/>
  <c r="K155" i="11"/>
  <c r="L154" i="11"/>
  <c r="H160" i="11"/>
  <c r="M155" i="11"/>
  <c r="O162" i="11"/>
  <c r="C162" i="11"/>
  <c r="E160" i="11"/>
  <c r="J155" i="11"/>
  <c r="K154" i="11"/>
  <c r="N154" i="11"/>
  <c r="J154" i="11"/>
  <c r="G153" i="11"/>
  <c r="S260" i="11"/>
  <c r="R260" i="11"/>
  <c r="Q260" i="11"/>
  <c r="S257" i="11"/>
  <c r="R257" i="11"/>
  <c r="Q257" i="11"/>
  <c r="P255" i="10"/>
  <c r="O255" i="10"/>
  <c r="N255" i="10"/>
  <c r="P252" i="10"/>
  <c r="O252" i="10"/>
  <c r="N252" i="10"/>
  <c r="F16" i="11"/>
  <c r="M102" i="11" s="1"/>
  <c r="F17" i="11"/>
  <c r="F18" i="11"/>
  <c r="I104" i="11" s="1"/>
  <c r="F19" i="11"/>
  <c r="G105" i="11" s="1"/>
  <c r="F20" i="11"/>
  <c r="E106" i="11" s="1"/>
  <c r="F21" i="11"/>
  <c r="C107" i="11" s="1"/>
  <c r="F22" i="11"/>
  <c r="M108" i="11" s="1"/>
  <c r="F23" i="11"/>
  <c r="K109" i="11" s="1"/>
  <c r="F24" i="11"/>
  <c r="I110" i="11" s="1"/>
  <c r="F15" i="11"/>
  <c r="H16" i="11"/>
  <c r="E128" i="11" s="1"/>
  <c r="H17" i="11"/>
  <c r="B129" i="11" s="1"/>
  <c r="H18" i="11"/>
  <c r="J130" i="11" s="1"/>
  <c r="H19" i="11"/>
  <c r="D131" i="11" s="1"/>
  <c r="H20" i="11"/>
  <c r="C132" i="11" s="1"/>
  <c r="H21" i="11"/>
  <c r="B133" i="11" s="1"/>
  <c r="H22" i="11"/>
  <c r="D134" i="11" s="1"/>
  <c r="H23" i="11"/>
  <c r="H24" i="11"/>
  <c r="E136" i="11" s="1"/>
  <c r="H15" i="11"/>
  <c r="E127" i="11" s="1"/>
  <c r="C131" i="11"/>
  <c r="H131" i="11"/>
  <c r="B132" i="11"/>
  <c r="S191" i="11"/>
  <c r="P187" i="10"/>
  <c r="R86" i="11"/>
  <c r="R73" i="11"/>
  <c r="S47" i="11"/>
  <c r="R47" i="11"/>
  <c r="Q244" i="11"/>
  <c r="Q230" i="11"/>
  <c r="Q217" i="11"/>
  <c r="Q204" i="11"/>
  <c r="R191" i="11"/>
  <c r="Q191" i="11"/>
  <c r="Q178" i="11"/>
  <c r="Q165" i="11"/>
  <c r="Q152" i="11"/>
  <c r="Q139" i="11"/>
  <c r="Q126" i="11"/>
  <c r="R113" i="11"/>
  <c r="Q113" i="11"/>
  <c r="Q100" i="11"/>
  <c r="Q86" i="11"/>
  <c r="Q73" i="11"/>
  <c r="Q60" i="11"/>
  <c r="Q47" i="11"/>
  <c r="P44" i="10"/>
  <c r="O44" i="10"/>
  <c r="N44" i="10"/>
  <c r="N57" i="10"/>
  <c r="O70" i="10"/>
  <c r="N70" i="10"/>
  <c r="O83" i="10"/>
  <c r="N83" i="10"/>
  <c r="O96" i="10"/>
  <c r="N96" i="10"/>
  <c r="O109" i="10"/>
  <c r="N109" i="10"/>
  <c r="N122" i="10"/>
  <c r="N135" i="10"/>
  <c r="N148" i="10"/>
  <c r="N161" i="10"/>
  <c r="N174" i="10"/>
  <c r="O187" i="10"/>
  <c r="N187" i="10"/>
  <c r="N200" i="10"/>
  <c r="N213" i="10"/>
  <c r="N226" i="10"/>
  <c r="N239" i="10"/>
  <c r="P16" i="11"/>
  <c r="N232" i="11" s="1"/>
  <c r="P17" i="11"/>
  <c r="M233" i="11" s="1"/>
  <c r="P18" i="11"/>
  <c r="K234" i="11" s="1"/>
  <c r="P19" i="11"/>
  <c r="I235" i="11" s="1"/>
  <c r="P20" i="11"/>
  <c r="G236" i="11" s="1"/>
  <c r="P21" i="11"/>
  <c r="E237" i="11" s="1"/>
  <c r="P22" i="11"/>
  <c r="C238" i="11" s="1"/>
  <c r="P23" i="11"/>
  <c r="M239" i="11" s="1"/>
  <c r="P24" i="11"/>
  <c r="K240" i="11" s="1"/>
  <c r="P15" i="11"/>
  <c r="J231" i="11" s="1"/>
  <c r="O16" i="11"/>
  <c r="D219" i="11" s="1"/>
  <c r="O17" i="11"/>
  <c r="E220" i="11" s="1"/>
  <c r="O18" i="11"/>
  <c r="O19" i="11"/>
  <c r="M222" i="11" s="1"/>
  <c r="O20" i="11"/>
  <c r="K223" i="11" s="1"/>
  <c r="O21" i="11"/>
  <c r="I224" i="11" s="1"/>
  <c r="O22" i="11"/>
  <c r="G225" i="11" s="1"/>
  <c r="O23" i="11"/>
  <c r="E226" i="11" s="1"/>
  <c r="O24" i="11"/>
  <c r="C227" i="11" s="1"/>
  <c r="O15" i="11"/>
  <c r="N218" i="11" s="1"/>
  <c r="M16" i="11"/>
  <c r="M17" i="11"/>
  <c r="M18" i="11"/>
  <c r="M19" i="11"/>
  <c r="M20" i="11"/>
  <c r="M21" i="11"/>
  <c r="M22" i="11"/>
  <c r="M23" i="11"/>
  <c r="M24" i="11"/>
  <c r="M15" i="11"/>
  <c r="B15" i="10"/>
  <c r="C15" i="10"/>
  <c r="D58" i="10" s="1"/>
  <c r="D15" i="10"/>
  <c r="E15" i="10"/>
  <c r="F15" i="10"/>
  <c r="H97" i="10" s="1"/>
  <c r="G15" i="10"/>
  <c r="K110" i="10" s="1"/>
  <c r="H15" i="10"/>
  <c r="B123" i="10" s="1"/>
  <c r="I15" i="10"/>
  <c r="D136" i="10" s="1"/>
  <c r="K15" i="10"/>
  <c r="B162" i="10" s="1"/>
  <c r="L15" i="10"/>
  <c r="E175" i="10" s="1"/>
  <c r="M15" i="10"/>
  <c r="N15" i="10"/>
  <c r="G201" i="10" s="1"/>
  <c r="O15" i="10"/>
  <c r="J214" i="10" s="1"/>
  <c r="P15" i="10"/>
  <c r="K227" i="10" s="1"/>
  <c r="Q15" i="10"/>
  <c r="B240" i="10" s="1"/>
  <c r="B16" i="10"/>
  <c r="C16" i="10"/>
  <c r="B98" i="10" s="1"/>
  <c r="D16" i="10"/>
  <c r="E16" i="10"/>
  <c r="F16" i="10"/>
  <c r="G16" i="10"/>
  <c r="B111" i="10" s="1"/>
  <c r="H16" i="10"/>
  <c r="F124" i="10" s="1"/>
  <c r="I16" i="10"/>
  <c r="H137" i="10" s="1"/>
  <c r="K16" i="10"/>
  <c r="C163" i="10" s="1"/>
  <c r="L16" i="10"/>
  <c r="G176" i="10" s="1"/>
  <c r="M16" i="10"/>
  <c r="N16" i="10"/>
  <c r="I202" i="10" s="1"/>
  <c r="O16" i="10"/>
  <c r="L215" i="10" s="1"/>
  <c r="P16" i="10"/>
  <c r="C228" i="10" s="1"/>
  <c r="Q16" i="10"/>
  <c r="C241" i="10" s="1"/>
  <c r="B17" i="10"/>
  <c r="C17" i="10"/>
  <c r="D17" i="10"/>
  <c r="L73" i="10" s="1"/>
  <c r="E17" i="10"/>
  <c r="F17" i="10"/>
  <c r="G17" i="10"/>
  <c r="L112" i="10" s="1"/>
  <c r="H17" i="10"/>
  <c r="G125" i="10" s="1"/>
  <c r="I17" i="10"/>
  <c r="G138" i="10" s="1"/>
  <c r="K17" i="10"/>
  <c r="G164" i="10" s="1"/>
  <c r="L17" i="10"/>
  <c r="H177" i="10" s="1"/>
  <c r="M17" i="10"/>
  <c r="N17" i="10"/>
  <c r="J203" i="10" s="1"/>
  <c r="O17" i="10"/>
  <c r="B216" i="10" s="1"/>
  <c r="P17" i="10"/>
  <c r="B229" i="10" s="1"/>
  <c r="Q17" i="10"/>
  <c r="D242" i="10" s="1"/>
  <c r="B18" i="10"/>
  <c r="C18" i="10"/>
  <c r="I100" i="10" s="1"/>
  <c r="D18" i="10"/>
  <c r="E18" i="10"/>
  <c r="F18" i="10"/>
  <c r="G18" i="10"/>
  <c r="J113" i="10" s="1"/>
  <c r="H18" i="10"/>
  <c r="D126" i="10" s="1"/>
  <c r="I18" i="10"/>
  <c r="C139" i="10" s="1"/>
  <c r="K18" i="10"/>
  <c r="E165" i="10" s="1"/>
  <c r="L18" i="10"/>
  <c r="I178" i="10" s="1"/>
  <c r="M18" i="10"/>
  <c r="N18" i="10"/>
  <c r="K204" i="10" s="1"/>
  <c r="O18" i="10"/>
  <c r="B217" i="10" s="1"/>
  <c r="P18" i="10"/>
  <c r="C230" i="10" s="1"/>
  <c r="Q18" i="10"/>
  <c r="E243" i="10" s="1"/>
  <c r="B19" i="10"/>
  <c r="C19" i="10"/>
  <c r="C62" i="10" s="1"/>
  <c r="D19" i="10"/>
  <c r="E19" i="10"/>
  <c r="F19" i="10"/>
  <c r="C101" i="10" s="1"/>
  <c r="G19" i="10"/>
  <c r="F114" i="10" s="1"/>
  <c r="H19" i="10"/>
  <c r="C127" i="10" s="1"/>
  <c r="I19" i="10"/>
  <c r="D140" i="10" s="1"/>
  <c r="K19" i="10"/>
  <c r="F166" i="10" s="1"/>
  <c r="L19" i="10"/>
  <c r="J179" i="10" s="1"/>
  <c r="M19" i="10"/>
  <c r="N19" i="10"/>
  <c r="L205" i="10" s="1"/>
  <c r="O19" i="10"/>
  <c r="C218" i="10" s="1"/>
  <c r="P19" i="10"/>
  <c r="D231" i="10" s="1"/>
  <c r="Q19" i="10"/>
  <c r="F244" i="10" s="1"/>
  <c r="B20" i="10"/>
  <c r="C20" i="10"/>
  <c r="J63" i="10" s="1"/>
  <c r="D20" i="10"/>
  <c r="E20" i="10"/>
  <c r="F20" i="10"/>
  <c r="G20" i="10"/>
  <c r="C115" i="10" s="1"/>
  <c r="H20" i="10"/>
  <c r="B128" i="10" s="1"/>
  <c r="I20" i="10"/>
  <c r="E141" i="10" s="1"/>
  <c r="K20" i="10"/>
  <c r="B167" i="10" s="1"/>
  <c r="L20" i="10"/>
  <c r="K180" i="10" s="1"/>
  <c r="M20" i="10"/>
  <c r="N20" i="10"/>
  <c r="B206" i="10" s="1"/>
  <c r="O20" i="10"/>
  <c r="D219" i="10" s="1"/>
  <c r="P20" i="10"/>
  <c r="E232" i="10" s="1"/>
  <c r="Q20" i="10"/>
  <c r="G245" i="10" s="1"/>
  <c r="B21" i="10"/>
  <c r="C21" i="10"/>
  <c r="D21" i="10"/>
  <c r="K77" i="10" s="1"/>
  <c r="E21" i="10"/>
  <c r="F21" i="10"/>
  <c r="G21" i="10"/>
  <c r="B116" i="10" s="1"/>
  <c r="H21" i="10"/>
  <c r="G129" i="10" s="1"/>
  <c r="I21" i="10"/>
  <c r="F142" i="10" s="1"/>
  <c r="K21" i="10"/>
  <c r="H168" i="10" s="1"/>
  <c r="L21" i="10"/>
  <c r="L181" i="10" s="1"/>
  <c r="M21" i="10"/>
  <c r="N21" i="10"/>
  <c r="B207" i="10" s="1"/>
  <c r="O21" i="10"/>
  <c r="E220" i="10" s="1"/>
  <c r="P21" i="10"/>
  <c r="F233" i="10" s="1"/>
  <c r="Q21" i="10"/>
  <c r="H246" i="10" s="1"/>
  <c r="B22" i="10"/>
  <c r="C22" i="10"/>
  <c r="B104" i="10" s="1"/>
  <c r="D22" i="10"/>
  <c r="E22" i="10"/>
  <c r="F22" i="10"/>
  <c r="G22" i="10"/>
  <c r="J117" i="10" s="1"/>
  <c r="H22" i="10"/>
  <c r="H130" i="10" s="1"/>
  <c r="I22" i="10"/>
  <c r="G143" i="10" s="1"/>
  <c r="K22" i="10"/>
  <c r="I169" i="10" s="1"/>
  <c r="L22" i="10"/>
  <c r="B182" i="10" s="1"/>
  <c r="M22" i="10"/>
  <c r="N22" i="10"/>
  <c r="C208" i="10" s="1"/>
  <c r="O22" i="10"/>
  <c r="F221" i="10" s="1"/>
  <c r="P22" i="10"/>
  <c r="G234" i="10" s="1"/>
  <c r="Q22" i="10"/>
  <c r="I247" i="10" s="1"/>
  <c r="B23" i="10"/>
  <c r="C23" i="10"/>
  <c r="B66" i="10" s="1"/>
  <c r="D23" i="10"/>
  <c r="E23" i="10"/>
  <c r="F23" i="10"/>
  <c r="B105" i="10" s="1"/>
  <c r="G23" i="10"/>
  <c r="G118" i="10" s="1"/>
  <c r="H23" i="10"/>
  <c r="I131" i="10" s="1"/>
  <c r="I23" i="10"/>
  <c r="B144" i="10" s="1"/>
  <c r="K23" i="10"/>
  <c r="I170" i="10" s="1"/>
  <c r="L23" i="10"/>
  <c r="B183" i="10" s="1"/>
  <c r="M23" i="10"/>
  <c r="N23" i="10"/>
  <c r="D209" i="10" s="1"/>
  <c r="O23" i="10"/>
  <c r="G222" i="10" s="1"/>
  <c r="P23" i="10"/>
  <c r="H235" i="10" s="1"/>
  <c r="Q23" i="10"/>
  <c r="J248" i="10" s="1"/>
  <c r="B24" i="10"/>
  <c r="C24" i="10"/>
  <c r="B67" i="10" s="1"/>
  <c r="D24" i="10"/>
  <c r="E24" i="10"/>
  <c r="F24" i="10"/>
  <c r="G24" i="10"/>
  <c r="I119" i="10" s="1"/>
  <c r="H24" i="10"/>
  <c r="J132" i="10" s="1"/>
  <c r="I24" i="10"/>
  <c r="B145" i="10" s="1"/>
  <c r="K24" i="10"/>
  <c r="K171" i="10" s="1"/>
  <c r="L24" i="10"/>
  <c r="C184" i="10" s="1"/>
  <c r="M24" i="10"/>
  <c r="N24" i="10"/>
  <c r="E210" i="10" s="1"/>
  <c r="O24" i="10"/>
  <c r="H223" i="10" s="1"/>
  <c r="P24" i="10"/>
  <c r="I236" i="10" s="1"/>
  <c r="Q24" i="10"/>
  <c r="K249" i="10" s="1"/>
  <c r="B242" i="10"/>
  <c r="G229" i="10"/>
  <c r="E234" i="10"/>
  <c r="D216" i="10"/>
  <c r="H216" i="10"/>
  <c r="D222" i="10"/>
  <c r="H214" i="10"/>
  <c r="I214" i="10"/>
  <c r="H203" i="10"/>
  <c r="H206" i="10"/>
  <c r="I207" i="10"/>
  <c r="K207" i="10"/>
  <c r="C178" i="10"/>
  <c r="J178" i="10"/>
  <c r="D180" i="10"/>
  <c r="G180" i="10"/>
  <c r="H181" i="10"/>
  <c r="K181" i="10"/>
  <c r="B164" i="10"/>
  <c r="H164" i="10"/>
  <c r="I164" i="10"/>
  <c r="L164" i="10"/>
  <c r="G166" i="10"/>
  <c r="I166" i="10"/>
  <c r="D167" i="10"/>
  <c r="H167" i="10"/>
  <c r="K167" i="10"/>
  <c r="L167" i="10"/>
  <c r="B170" i="10"/>
  <c r="C170" i="10"/>
  <c r="E170" i="10"/>
  <c r="B125" i="10"/>
  <c r="D125" i="10"/>
  <c r="F125" i="10"/>
  <c r="B127" i="10"/>
  <c r="J127" i="10"/>
  <c r="L127" i="10"/>
  <c r="I128" i="10"/>
  <c r="J128" i="10"/>
  <c r="G130" i="10"/>
  <c r="L130" i="10"/>
  <c r="F131" i="10"/>
  <c r="J131" i="10"/>
  <c r="B132" i="10"/>
  <c r="E123" i="10"/>
  <c r="G123" i="10"/>
  <c r="H123" i="10"/>
  <c r="K123" i="10"/>
  <c r="L123" i="10"/>
  <c r="L99" i="10"/>
  <c r="J104" i="10"/>
  <c r="K105" i="10"/>
  <c r="G73" i="10"/>
  <c r="B60" i="10"/>
  <c r="C60" i="10"/>
  <c r="D60" i="10"/>
  <c r="E60" i="10"/>
  <c r="F60" i="10"/>
  <c r="G60" i="10"/>
  <c r="H60" i="10"/>
  <c r="I60" i="10"/>
  <c r="J60" i="10"/>
  <c r="K60" i="10"/>
  <c r="L60" i="10"/>
  <c r="E61" i="10"/>
  <c r="F61" i="10"/>
  <c r="J61" i="10"/>
  <c r="K61" i="10"/>
  <c r="B62" i="10"/>
  <c r="D62" i="10"/>
  <c r="E62" i="10"/>
  <c r="F62" i="10"/>
  <c r="G62" i="10"/>
  <c r="J62" i="10"/>
  <c r="K62" i="10"/>
  <c r="L62" i="10"/>
  <c r="B64" i="10"/>
  <c r="C64" i="10"/>
  <c r="D64" i="10"/>
  <c r="E64" i="10"/>
  <c r="F64" i="10"/>
  <c r="G64" i="10"/>
  <c r="H64" i="10"/>
  <c r="I64" i="10"/>
  <c r="J64" i="10"/>
  <c r="K64" i="10"/>
  <c r="L64" i="10"/>
  <c r="F65" i="10"/>
  <c r="G65" i="10"/>
  <c r="K65" i="10"/>
  <c r="L65" i="10"/>
  <c r="C66" i="10"/>
  <c r="E66" i="10"/>
  <c r="F66" i="10"/>
  <c r="G66" i="10"/>
  <c r="H66" i="10"/>
  <c r="K66" i="10"/>
  <c r="L66" i="10"/>
  <c r="J67" i="10"/>
  <c r="C58" i="10"/>
  <c r="E58" i="10"/>
  <c r="F58" i="10"/>
  <c r="G58" i="10"/>
  <c r="H58" i="10"/>
  <c r="J58" i="10"/>
  <c r="K58" i="10"/>
  <c r="L58" i="10"/>
  <c r="B58" i="10"/>
  <c r="C44" i="11"/>
  <c r="B44" i="11"/>
  <c r="C41" i="10"/>
  <c r="B41" i="10"/>
  <c r="K103" i="11"/>
  <c r="H101" i="11"/>
  <c r="Q24" i="11"/>
  <c r="N24" i="11"/>
  <c r="L24" i="11"/>
  <c r="K24" i="11"/>
  <c r="H175" i="11" s="1"/>
  <c r="I24" i="11"/>
  <c r="G24" i="11"/>
  <c r="E24" i="11"/>
  <c r="D24" i="11"/>
  <c r="C24" i="11"/>
  <c r="B70" i="11" s="1"/>
  <c r="B24" i="11"/>
  <c r="Q23" i="11"/>
  <c r="N23" i="11"/>
  <c r="L23" i="11"/>
  <c r="M187" i="11" s="1"/>
  <c r="K23" i="11"/>
  <c r="I174" i="11" s="1"/>
  <c r="I23" i="11"/>
  <c r="G23" i="11"/>
  <c r="E23" i="11"/>
  <c r="D23" i="11"/>
  <c r="C23" i="11"/>
  <c r="D69" i="11" s="1"/>
  <c r="B23" i="11"/>
  <c r="Q22" i="11"/>
  <c r="N22" i="11"/>
  <c r="H212" i="11" s="1"/>
  <c r="L22" i="11"/>
  <c r="K22" i="11"/>
  <c r="J173" i="11" s="1"/>
  <c r="I22" i="11"/>
  <c r="I147" i="11" s="1"/>
  <c r="G22" i="11"/>
  <c r="E22" i="11"/>
  <c r="D22" i="11"/>
  <c r="C22" i="11"/>
  <c r="B68" i="11" s="1"/>
  <c r="B22" i="11"/>
  <c r="Q21" i="11"/>
  <c r="J251" i="11" s="1"/>
  <c r="N21" i="11"/>
  <c r="L21" i="11"/>
  <c r="K21" i="11"/>
  <c r="I172" i="11" s="1"/>
  <c r="I21" i="11"/>
  <c r="G21" i="11"/>
  <c r="E21" i="11"/>
  <c r="D21" i="11"/>
  <c r="C21" i="11"/>
  <c r="D67" i="11" s="1"/>
  <c r="B21" i="11"/>
  <c r="Q20" i="11"/>
  <c r="N250" i="11" s="1"/>
  <c r="N20" i="11"/>
  <c r="L20" i="11"/>
  <c r="K20" i="11"/>
  <c r="K171" i="11" s="1"/>
  <c r="I20" i="11"/>
  <c r="E145" i="11" s="1"/>
  <c r="G20" i="11"/>
  <c r="E20" i="11"/>
  <c r="D20" i="11"/>
  <c r="C20" i="11"/>
  <c r="F66" i="11" s="1"/>
  <c r="B20" i="11"/>
  <c r="Q19" i="11"/>
  <c r="N19" i="11"/>
  <c r="L19" i="11"/>
  <c r="K19" i="11"/>
  <c r="J170" i="11" s="1"/>
  <c r="I19" i="11"/>
  <c r="G19" i="11"/>
  <c r="E19" i="11"/>
  <c r="D19" i="11"/>
  <c r="J78" i="11" s="1"/>
  <c r="C19" i="11"/>
  <c r="H65" i="11" s="1"/>
  <c r="B19" i="11"/>
  <c r="Q18" i="11"/>
  <c r="N18" i="11"/>
  <c r="L18" i="11"/>
  <c r="K18" i="11"/>
  <c r="I169" i="11" s="1"/>
  <c r="I18" i="11"/>
  <c r="C143" i="11" s="1"/>
  <c r="G18" i="11"/>
  <c r="E18" i="11"/>
  <c r="D18" i="11"/>
  <c r="C18" i="11"/>
  <c r="J64" i="11" s="1"/>
  <c r="B18" i="11"/>
  <c r="Q17" i="11"/>
  <c r="N17" i="11"/>
  <c r="F207" i="11" s="1"/>
  <c r="L17" i="11"/>
  <c r="K17" i="11"/>
  <c r="F168" i="11" s="1"/>
  <c r="I17" i="11"/>
  <c r="M142" i="11" s="1"/>
  <c r="G17" i="11"/>
  <c r="E17" i="11"/>
  <c r="M89" i="11" s="1"/>
  <c r="D17" i="11"/>
  <c r="C17" i="11"/>
  <c r="L63" i="11" s="1"/>
  <c r="B17" i="11"/>
  <c r="Q16" i="11"/>
  <c r="H246" i="11" s="1"/>
  <c r="N16" i="11"/>
  <c r="J206" i="11" s="1"/>
  <c r="L16" i="11"/>
  <c r="K16" i="11"/>
  <c r="D167" i="11" s="1"/>
  <c r="I16" i="11"/>
  <c r="C141" i="11" s="1"/>
  <c r="G16" i="11"/>
  <c r="E16" i="11"/>
  <c r="D16" i="11"/>
  <c r="D75" i="11" s="1"/>
  <c r="C16" i="11"/>
  <c r="D62" i="11" s="1"/>
  <c r="B16" i="11"/>
  <c r="Q15" i="11"/>
  <c r="N15" i="11"/>
  <c r="L15" i="11"/>
  <c r="C179" i="11" s="1"/>
  <c r="K15" i="11"/>
  <c r="G166" i="11" s="1"/>
  <c r="I15" i="11"/>
  <c r="H140" i="11" s="1"/>
  <c r="G15" i="11"/>
  <c r="E15" i="11"/>
  <c r="D15" i="11"/>
  <c r="K74" i="11" s="1"/>
  <c r="C15" i="11"/>
  <c r="M61" i="11" s="1"/>
  <c r="B15" i="11"/>
  <c r="D6" i="9"/>
  <c r="D7" i="9"/>
  <c r="D8" i="9"/>
  <c r="D9" i="9"/>
  <c r="D10" i="9"/>
  <c r="D11" i="9"/>
  <c r="D12" i="9"/>
  <c r="D15" i="9"/>
  <c r="D16" i="9"/>
  <c r="D17" i="9"/>
  <c r="D18" i="9"/>
  <c r="D19" i="9"/>
  <c r="D20" i="9"/>
  <c r="D21" i="9"/>
  <c r="D22" i="9"/>
  <c r="D25" i="9"/>
  <c r="D26" i="9"/>
  <c r="D27" i="9"/>
  <c r="D28" i="9"/>
  <c r="D29" i="9"/>
  <c r="D30" i="9"/>
  <c r="D31" i="9"/>
  <c r="D32" i="9"/>
  <c r="D35" i="9"/>
  <c r="D36" i="9"/>
  <c r="D37" i="9"/>
  <c r="D38" i="9"/>
  <c r="D39" i="9"/>
  <c r="D40" i="9"/>
  <c r="D41" i="9"/>
  <c r="D42" i="9"/>
  <c r="D45" i="9"/>
  <c r="D46" i="9"/>
  <c r="D47" i="9"/>
  <c r="D48" i="9"/>
  <c r="D49" i="9"/>
  <c r="D50" i="9"/>
  <c r="D51" i="9"/>
  <c r="D52" i="9"/>
  <c r="D55" i="9"/>
  <c r="D56" i="9"/>
  <c r="D57" i="9"/>
  <c r="D58" i="9"/>
  <c r="D59" i="9"/>
  <c r="D60" i="9"/>
  <c r="D61" i="9"/>
  <c r="D62" i="9"/>
  <c r="D65" i="9"/>
  <c r="D66" i="9"/>
  <c r="D67" i="9"/>
  <c r="D68" i="9"/>
  <c r="D69" i="9"/>
  <c r="D70" i="9"/>
  <c r="D71" i="9"/>
  <c r="D72" i="9"/>
  <c r="D75" i="9"/>
  <c r="D76" i="9"/>
  <c r="D77" i="9"/>
  <c r="D78" i="9"/>
  <c r="D79" i="9"/>
  <c r="D80" i="9"/>
  <c r="D81" i="9"/>
  <c r="D82" i="9"/>
  <c r="D5" i="9"/>
  <c r="B66" i="9"/>
  <c r="B67" i="9" s="1"/>
  <c r="B68" i="9" s="1"/>
  <c r="B69" i="9" s="1"/>
  <c r="B70" i="9" s="1"/>
  <c r="B71" i="9" s="1"/>
  <c r="B72" i="9" s="1"/>
  <c r="B56" i="9"/>
  <c r="B57" i="9" s="1"/>
  <c r="B58" i="9" s="1"/>
  <c r="B59" i="9" s="1"/>
  <c r="B60" i="9" s="1"/>
  <c r="B61" i="9" s="1"/>
  <c r="B62" i="9" s="1"/>
  <c r="B46" i="9"/>
  <c r="B47" i="9" s="1"/>
  <c r="B48" i="9" s="1"/>
  <c r="B49" i="9" s="1"/>
  <c r="B50" i="9" s="1"/>
  <c r="B51" i="9" s="1"/>
  <c r="B52" i="9" s="1"/>
  <c r="B36" i="9"/>
  <c r="B37" i="9" s="1"/>
  <c r="B38" i="9" s="1"/>
  <c r="B39" i="9" s="1"/>
  <c r="B40" i="9" s="1"/>
  <c r="B41" i="9" s="1"/>
  <c r="B42" i="9" s="1"/>
  <c r="B26" i="9"/>
  <c r="B27" i="9" s="1"/>
  <c r="B28" i="9" s="1"/>
  <c r="B29" i="9" s="1"/>
  <c r="B30" i="9" s="1"/>
  <c r="B31" i="9" s="1"/>
  <c r="B32" i="9" s="1"/>
  <c r="B16" i="9"/>
  <c r="B17" i="9" s="1"/>
  <c r="B18" i="9" s="1"/>
  <c r="B19" i="9" s="1"/>
  <c r="B20" i="9" s="1"/>
  <c r="B21" i="9" s="1"/>
  <c r="B22" i="9" s="1"/>
  <c r="B76" i="9"/>
  <c r="B77" i="9" s="1"/>
  <c r="B78" i="9" s="1"/>
  <c r="B79" i="9" s="1"/>
  <c r="B80" i="9" s="1"/>
  <c r="B81" i="9" s="1"/>
  <c r="B82" i="9" s="1"/>
  <c r="B6" i="9"/>
  <c r="B7" i="9" s="1"/>
  <c r="B8" i="9" s="1"/>
  <c r="B9" i="9" s="1"/>
  <c r="B10" i="9" s="1"/>
  <c r="B11" i="9" s="1"/>
  <c r="B12" i="9" s="1"/>
  <c r="N11" i="4"/>
  <c r="N9" i="4"/>
  <c r="N7" i="4"/>
  <c r="N5" i="4"/>
  <c r="N3" i="4"/>
  <c r="J132" i="11" l="1"/>
  <c r="B131" i="11"/>
  <c r="M128" i="11"/>
  <c r="D220" i="11"/>
  <c r="B232" i="11"/>
  <c r="M133" i="11"/>
  <c r="L128" i="11"/>
  <c r="L133" i="11"/>
  <c r="D128" i="11"/>
  <c r="N132" i="11"/>
  <c r="M132" i="11"/>
  <c r="L130" i="11"/>
  <c r="E68" i="11"/>
  <c r="L132" i="11"/>
  <c r="N134" i="11"/>
  <c r="K133" i="11"/>
  <c r="M134" i="11"/>
  <c r="J133" i="11"/>
  <c r="K132" i="11"/>
  <c r="L134" i="11"/>
  <c r="I133" i="11"/>
  <c r="K134" i="11"/>
  <c r="H133" i="11"/>
  <c r="I132" i="11"/>
  <c r="J134" i="11"/>
  <c r="G133" i="11"/>
  <c r="H132" i="11"/>
  <c r="G134" i="11"/>
  <c r="F133" i="11"/>
  <c r="G132" i="11"/>
  <c r="F128" i="11"/>
  <c r="C134" i="11"/>
  <c r="E133" i="11"/>
  <c r="F132" i="11"/>
  <c r="B134" i="11"/>
  <c r="D133" i="11"/>
  <c r="E132" i="11"/>
  <c r="O133" i="11"/>
  <c r="C133" i="11"/>
  <c r="D132" i="11"/>
  <c r="O134" i="11"/>
  <c r="N220" i="11"/>
  <c r="N133" i="11"/>
  <c r="O132" i="11"/>
  <c r="N237" i="11"/>
  <c r="H234" i="11"/>
  <c r="N136" i="11"/>
  <c r="O129" i="11"/>
  <c r="N226" i="11"/>
  <c r="M129" i="11"/>
  <c r="H223" i="11"/>
  <c r="I129" i="11"/>
  <c r="C129" i="11"/>
  <c r="C112" i="10"/>
  <c r="J65" i="10"/>
  <c r="J66" i="10"/>
  <c r="I65" i="10"/>
  <c r="I62" i="10"/>
  <c r="H61" i="10"/>
  <c r="I58" i="10"/>
  <c r="I66" i="10"/>
  <c r="H65" i="10"/>
  <c r="H62" i="10"/>
  <c r="G61" i="10"/>
  <c r="H102" i="10"/>
  <c r="D61" i="10"/>
  <c r="E65" i="10"/>
  <c r="D65" i="10"/>
  <c r="C61" i="10"/>
  <c r="D66" i="10"/>
  <c r="C65" i="10"/>
  <c r="B61" i="10"/>
  <c r="C59" i="10"/>
  <c r="B65" i="10"/>
  <c r="G63" i="10"/>
  <c r="B59" i="10"/>
  <c r="C104" i="10"/>
  <c r="L100" i="10"/>
  <c r="K67" i="10"/>
  <c r="F63" i="10"/>
  <c r="L61" i="10"/>
  <c r="I61" i="10"/>
  <c r="H105" i="10"/>
  <c r="D105" i="10"/>
  <c r="G104" i="10"/>
  <c r="E104" i="10"/>
  <c r="L101" i="10"/>
  <c r="L132" i="10"/>
  <c r="C130" i="10"/>
  <c r="F126" i="10"/>
  <c r="C126" i="10"/>
  <c r="F130" i="10"/>
  <c r="J126" i="10"/>
  <c r="H132" i="10"/>
  <c r="J129" i="10"/>
  <c r="E132" i="10"/>
  <c r="L128" i="10"/>
  <c r="K125" i="10"/>
  <c r="H131" i="10"/>
  <c r="F128" i="10"/>
  <c r="C125" i="10"/>
  <c r="J123" i="10"/>
  <c r="I130" i="10"/>
  <c r="E127" i="10"/>
  <c r="D130" i="10"/>
  <c r="I126" i="10"/>
  <c r="J169" i="10"/>
  <c r="J164" i="10"/>
  <c r="J167" i="10"/>
  <c r="F164" i="10"/>
  <c r="G162" i="10"/>
  <c r="G167" i="10"/>
  <c r="I163" i="10"/>
  <c r="L170" i="10"/>
  <c r="E167" i="10"/>
  <c r="F163" i="10"/>
  <c r="K170" i="10"/>
  <c r="F170" i="10"/>
  <c r="C167" i="10"/>
  <c r="K184" i="10"/>
  <c r="G177" i="10"/>
  <c r="G184" i="10"/>
  <c r="L175" i="10"/>
  <c r="E177" i="10"/>
  <c r="G183" i="10"/>
  <c r="L180" i="10"/>
  <c r="C180" i="10"/>
  <c r="C175" i="10"/>
  <c r="I177" i="10"/>
  <c r="E201" i="10"/>
  <c r="F214" i="10"/>
  <c r="E223" i="10"/>
  <c r="C219" i="10"/>
  <c r="G235" i="10"/>
  <c r="C231" i="10"/>
  <c r="L229" i="10"/>
  <c r="H248" i="10"/>
  <c r="E245" i="10"/>
  <c r="G240" i="10"/>
  <c r="I249" i="10"/>
  <c r="F232" i="10"/>
  <c r="C232" i="10"/>
  <c r="E231" i="10"/>
  <c r="K229" i="10"/>
  <c r="L234" i="10"/>
  <c r="L228" i="10"/>
  <c r="H234" i="10"/>
  <c r="F228" i="10"/>
  <c r="D234" i="10"/>
  <c r="E233" i="10"/>
  <c r="J221" i="10"/>
  <c r="H217" i="10"/>
  <c r="D214" i="10"/>
  <c r="C220" i="10"/>
  <c r="K216" i="10"/>
  <c r="B220" i="10"/>
  <c r="L223" i="10"/>
  <c r="K223" i="10"/>
  <c r="L219" i="10"/>
  <c r="G216" i="10"/>
  <c r="G223" i="10"/>
  <c r="J219" i="10"/>
  <c r="E216" i="10"/>
  <c r="K222" i="10"/>
  <c r="B219" i="10"/>
  <c r="J215" i="10"/>
  <c r="B214" i="10"/>
  <c r="E222" i="10"/>
  <c r="B218" i="10"/>
  <c r="L217" i="10"/>
  <c r="C222" i="10"/>
  <c r="K217" i="10"/>
  <c r="G214" i="10"/>
  <c r="B222" i="10"/>
  <c r="J217" i="10"/>
  <c r="E214" i="10"/>
  <c r="K220" i="10"/>
  <c r="L216" i="10"/>
  <c r="H204" i="10"/>
  <c r="F204" i="10"/>
  <c r="I203" i="10"/>
  <c r="J201" i="10"/>
  <c r="F201" i="10"/>
  <c r="B209" i="10"/>
  <c r="L207" i="10"/>
  <c r="K183" i="10"/>
  <c r="G178" i="10"/>
  <c r="I183" i="10"/>
  <c r="J175" i="10"/>
  <c r="G181" i="10"/>
  <c r="C177" i="10"/>
  <c r="G175" i="10"/>
  <c r="E181" i="10"/>
  <c r="F175" i="10"/>
  <c r="L183" i="10"/>
  <c r="H170" i="10"/>
  <c r="F167" i="10"/>
  <c r="C164" i="10"/>
  <c r="G169" i="10"/>
  <c r="K165" i="10"/>
  <c r="I123" i="10"/>
  <c r="L131" i="10"/>
  <c r="E130" i="10"/>
  <c r="E128" i="10"/>
  <c r="G126" i="10"/>
  <c r="J124" i="10"/>
  <c r="C128" i="10"/>
  <c r="I124" i="10"/>
  <c r="E124" i="10"/>
  <c r="F123" i="10"/>
  <c r="G131" i="10"/>
  <c r="K129" i="10"/>
  <c r="K127" i="10"/>
  <c r="B126" i="10"/>
  <c r="D124" i="10"/>
  <c r="C124" i="10"/>
  <c r="D123" i="10"/>
  <c r="E131" i="10"/>
  <c r="F129" i="10"/>
  <c r="I127" i="10"/>
  <c r="J125" i="10"/>
  <c r="B124" i="10"/>
  <c r="C123" i="10"/>
  <c r="D131" i="10"/>
  <c r="B129" i="10"/>
  <c r="H127" i="10"/>
  <c r="H125" i="10"/>
  <c r="I132" i="10"/>
  <c r="K130" i="10"/>
  <c r="K128" i="10"/>
  <c r="D127" i="10"/>
  <c r="E125" i="10"/>
  <c r="G105" i="10"/>
  <c r="I102" i="10"/>
  <c r="F105" i="10"/>
  <c r="C105" i="10"/>
  <c r="J101" i="10"/>
  <c r="L104" i="10"/>
  <c r="I101" i="10"/>
  <c r="L97" i="10"/>
  <c r="G101" i="10"/>
  <c r="I105" i="10"/>
  <c r="D101" i="10"/>
  <c r="K97" i="10"/>
  <c r="I104" i="10"/>
  <c r="F101" i="10"/>
  <c r="I97" i="10"/>
  <c r="H104" i="10"/>
  <c r="L105" i="10"/>
  <c r="K104" i="10"/>
  <c r="J105" i="10"/>
  <c r="I63" i="10"/>
  <c r="E59" i="10"/>
  <c r="F106" i="10"/>
  <c r="K102" i="10"/>
  <c r="L67" i="10"/>
  <c r="H63" i="10"/>
  <c r="D59" i="10"/>
  <c r="J102" i="10"/>
  <c r="H67" i="10"/>
  <c r="D63" i="10"/>
  <c r="L59" i="10"/>
  <c r="F102" i="10"/>
  <c r="L98" i="10"/>
  <c r="G102" i="10"/>
  <c r="G67" i="10"/>
  <c r="C63" i="10"/>
  <c r="K59" i="10"/>
  <c r="D102" i="10"/>
  <c r="J98" i="10"/>
  <c r="I67" i="10"/>
  <c r="F67" i="10"/>
  <c r="B63" i="10"/>
  <c r="J59" i="10"/>
  <c r="B102" i="10"/>
  <c r="I98" i="10"/>
  <c r="E67" i="10"/>
  <c r="I59" i="10"/>
  <c r="H98" i="10"/>
  <c r="D67" i="10"/>
  <c r="L63" i="10"/>
  <c r="H59" i="10"/>
  <c r="G98" i="10"/>
  <c r="C103" i="10"/>
  <c r="E63" i="10"/>
  <c r="K63" i="10"/>
  <c r="G59" i="10"/>
  <c r="F98" i="10"/>
  <c r="C67" i="10"/>
  <c r="F59" i="10"/>
  <c r="H101" i="10"/>
  <c r="E114" i="10"/>
  <c r="E113" i="10"/>
  <c r="I116" i="10"/>
  <c r="K118" i="10"/>
  <c r="H112" i="10"/>
  <c r="I112" i="10"/>
  <c r="K114" i="10"/>
  <c r="L114" i="10"/>
  <c r="C117" i="10"/>
  <c r="D117" i="10"/>
  <c r="F117" i="10"/>
  <c r="F115" i="10"/>
  <c r="H116" i="10"/>
  <c r="L119" i="10"/>
  <c r="F111" i="10"/>
  <c r="I113" i="10"/>
  <c r="L115" i="10"/>
  <c r="D118" i="10"/>
  <c r="H110" i="10"/>
  <c r="J110" i="10"/>
  <c r="G116" i="10"/>
  <c r="I117" i="10"/>
  <c r="E111" i="10"/>
  <c r="G112" i="10"/>
  <c r="J114" i="10"/>
  <c r="B117" i="10"/>
  <c r="E119" i="10"/>
  <c r="D116" i="10"/>
  <c r="H118" i="10"/>
  <c r="I110" i="10"/>
  <c r="H117" i="10"/>
  <c r="J118" i="10"/>
  <c r="F112" i="10"/>
  <c r="H113" i="10"/>
  <c r="K115" i="10"/>
  <c r="C118" i="10"/>
  <c r="G110" i="10"/>
  <c r="K111" i="10"/>
  <c r="B112" i="10"/>
  <c r="G115" i="10"/>
  <c r="I118" i="10"/>
  <c r="K119" i="10"/>
  <c r="G113" i="10"/>
  <c r="I114" i="10"/>
  <c r="L116" i="10"/>
  <c r="D119" i="10"/>
  <c r="F118" i="10"/>
  <c r="G119" i="10"/>
  <c r="C113" i="10"/>
  <c r="J119" i="10"/>
  <c r="D111" i="10"/>
  <c r="H114" i="10"/>
  <c r="J115" i="10"/>
  <c r="B118" i="10"/>
  <c r="F110" i="10"/>
  <c r="J111" i="10"/>
  <c r="L111" i="10"/>
  <c r="D114" i="10"/>
  <c r="H119" i="10"/>
  <c r="L110" i="10"/>
  <c r="E112" i="10"/>
  <c r="I115" i="10"/>
  <c r="K116" i="10"/>
  <c r="C119" i="10"/>
  <c r="E117" i="10"/>
  <c r="K112" i="10"/>
  <c r="B113" i="10"/>
  <c r="E115" i="10"/>
  <c r="B110" i="10"/>
  <c r="F113" i="10"/>
  <c r="J116" i="10"/>
  <c r="L117" i="10"/>
  <c r="E110" i="10"/>
  <c r="I111" i="10"/>
  <c r="L113" i="10"/>
  <c r="C114" i="10"/>
  <c r="F116" i="10"/>
  <c r="C111" i="10"/>
  <c r="G114" i="10"/>
  <c r="K117" i="10"/>
  <c r="B119" i="10"/>
  <c r="B114" i="10"/>
  <c r="J112" i="10"/>
  <c r="B115" i="10"/>
  <c r="D115" i="10"/>
  <c r="G117" i="10"/>
  <c r="F119" i="10"/>
  <c r="D112" i="10"/>
  <c r="H115" i="10"/>
  <c r="L118" i="10"/>
  <c r="D110" i="10"/>
  <c r="H111" i="10"/>
  <c r="K113" i="10"/>
  <c r="C116" i="10"/>
  <c r="E116" i="10"/>
  <c r="C110" i="10"/>
  <c r="D113" i="10"/>
  <c r="G111" i="10"/>
  <c r="E118" i="10"/>
  <c r="I79" i="10"/>
  <c r="E73" i="10"/>
  <c r="H79" i="10"/>
  <c r="D73" i="10"/>
  <c r="E79" i="10"/>
  <c r="C73" i="10"/>
  <c r="F93" i="10"/>
  <c r="B89" i="10"/>
  <c r="J85" i="10"/>
  <c r="J78" i="10"/>
  <c r="D72" i="10"/>
  <c r="L80" i="10"/>
  <c r="C76" i="10"/>
  <c r="K72" i="10"/>
  <c r="G78" i="10"/>
  <c r="C72" i="10"/>
  <c r="D78" i="10"/>
  <c r="B72" i="10"/>
  <c r="E92" i="10"/>
  <c r="B88" i="10"/>
  <c r="H84" i="10"/>
  <c r="F76" i="10"/>
  <c r="F79" i="10"/>
  <c r="B75" i="10"/>
  <c r="B71" i="10"/>
  <c r="B76" i="10"/>
  <c r="D75" i="10"/>
  <c r="D91" i="10"/>
  <c r="L87" i="10"/>
  <c r="C75" i="10"/>
  <c r="E78" i="10"/>
  <c r="J74" i="10"/>
  <c r="K73" i="10"/>
  <c r="L71" i="10"/>
  <c r="C90" i="10"/>
  <c r="K86" i="10"/>
  <c r="M116" i="11"/>
  <c r="B157" i="10"/>
  <c r="C157" i="10"/>
  <c r="D157" i="10"/>
  <c r="E157" i="10"/>
  <c r="F157" i="10"/>
  <c r="G157" i="10"/>
  <c r="H157" i="10"/>
  <c r="I157" i="10"/>
  <c r="J157" i="10"/>
  <c r="K157" i="10"/>
  <c r="L157" i="10"/>
  <c r="F150" i="10"/>
  <c r="G150" i="10"/>
  <c r="H150" i="10"/>
  <c r="I150" i="10"/>
  <c r="J150" i="10"/>
  <c r="K150" i="10"/>
  <c r="L150" i="10"/>
  <c r="B150" i="10"/>
  <c r="C150" i="10"/>
  <c r="D150" i="10"/>
  <c r="E150" i="10"/>
  <c r="L156" i="10"/>
  <c r="B156" i="10"/>
  <c r="C156" i="10"/>
  <c r="D156" i="10"/>
  <c r="E156" i="10"/>
  <c r="F156" i="10"/>
  <c r="G156" i="10"/>
  <c r="H156" i="10"/>
  <c r="I156" i="10"/>
  <c r="J156" i="10"/>
  <c r="K156" i="10"/>
  <c r="I153" i="10"/>
  <c r="J153" i="10"/>
  <c r="K153" i="10"/>
  <c r="L153" i="10"/>
  <c r="B153" i="10"/>
  <c r="C153" i="10"/>
  <c r="D153" i="10"/>
  <c r="E153" i="10"/>
  <c r="F153" i="10"/>
  <c r="G153" i="10"/>
  <c r="H153" i="10"/>
  <c r="D149" i="10"/>
  <c r="E149" i="10"/>
  <c r="F149" i="10"/>
  <c r="G149" i="10"/>
  <c r="H149" i="10"/>
  <c r="I149" i="10"/>
  <c r="J149" i="10"/>
  <c r="K149" i="10"/>
  <c r="L149" i="10"/>
  <c r="B149" i="10"/>
  <c r="C149" i="10"/>
  <c r="K155" i="10"/>
  <c r="L155" i="10"/>
  <c r="B155" i="10"/>
  <c r="C155" i="10"/>
  <c r="D155" i="10"/>
  <c r="E155" i="10"/>
  <c r="F155" i="10"/>
  <c r="G155" i="10"/>
  <c r="H155" i="10"/>
  <c r="I155" i="10"/>
  <c r="J155" i="10"/>
  <c r="B158" i="10"/>
  <c r="C158" i="10"/>
  <c r="D158" i="10"/>
  <c r="E158" i="10"/>
  <c r="F158" i="10"/>
  <c r="G158" i="10"/>
  <c r="H158" i="10"/>
  <c r="I158" i="10"/>
  <c r="J158" i="10"/>
  <c r="K158" i="10"/>
  <c r="L158" i="10"/>
  <c r="H152" i="10"/>
  <c r="I152" i="10"/>
  <c r="J152" i="10"/>
  <c r="K152" i="10"/>
  <c r="L152" i="10"/>
  <c r="B152" i="10"/>
  <c r="C152" i="10"/>
  <c r="D152" i="10"/>
  <c r="E152" i="10"/>
  <c r="F152" i="10"/>
  <c r="G152" i="10"/>
  <c r="J154" i="10"/>
  <c r="K154" i="10"/>
  <c r="L154" i="10"/>
  <c r="B154" i="10"/>
  <c r="C154" i="10"/>
  <c r="D154" i="10"/>
  <c r="E154" i="10"/>
  <c r="F154" i="10"/>
  <c r="G154" i="10"/>
  <c r="H154" i="10"/>
  <c r="I154" i="10"/>
  <c r="G151" i="10"/>
  <c r="H151" i="10"/>
  <c r="I151" i="10"/>
  <c r="J151" i="10"/>
  <c r="K151" i="10"/>
  <c r="L151" i="10"/>
  <c r="B151" i="10"/>
  <c r="C151" i="10"/>
  <c r="D151" i="10"/>
  <c r="E151" i="10"/>
  <c r="F151" i="10"/>
  <c r="E75" i="10"/>
  <c r="H76" i="10"/>
  <c r="D76" i="10"/>
  <c r="K79" i="10"/>
  <c r="J76" i="10"/>
  <c r="H74" i="10"/>
  <c r="G79" i="10"/>
  <c r="E76" i="10"/>
  <c r="I78" i="10"/>
  <c r="G75" i="10"/>
  <c r="B73" i="10"/>
  <c r="H78" i="10"/>
  <c r="F75" i="10"/>
  <c r="J72" i="10"/>
  <c r="K80" i="10"/>
  <c r="J77" i="10"/>
  <c r="J80" i="10"/>
  <c r="I77" i="10"/>
  <c r="I74" i="10"/>
  <c r="I197" i="10"/>
  <c r="F194" i="10"/>
  <c r="C191" i="10"/>
  <c r="L188" i="10"/>
  <c r="B48" i="11"/>
  <c r="H49" i="11"/>
  <c r="C57" i="11"/>
  <c r="C51" i="11"/>
  <c r="N48" i="11"/>
  <c r="H54" i="11"/>
  <c r="B52" i="11"/>
  <c r="D147" i="11"/>
  <c r="K136" i="10"/>
  <c r="J141" i="10"/>
  <c r="B138" i="10"/>
  <c r="F137" i="10"/>
  <c r="F104" i="10"/>
  <c r="K101" i="10"/>
  <c r="K98" i="10"/>
  <c r="G99" i="10"/>
  <c r="E101" i="10"/>
  <c r="E98" i="10"/>
  <c r="C98" i="10"/>
  <c r="D104" i="10"/>
  <c r="B101" i="10"/>
  <c r="D98" i="10"/>
  <c r="K71" i="10"/>
  <c r="I80" i="10"/>
  <c r="H77" i="10"/>
  <c r="G74" i="10"/>
  <c r="J71" i="10"/>
  <c r="H80" i="10"/>
  <c r="G77" i="10"/>
  <c r="F74" i="10"/>
  <c r="I71" i="10"/>
  <c r="G80" i="10"/>
  <c r="F77" i="10"/>
  <c r="E74" i="10"/>
  <c r="H71" i="10"/>
  <c r="E77" i="10"/>
  <c r="D74" i="10"/>
  <c r="G71" i="10"/>
  <c r="E80" i="10"/>
  <c r="D77" i="10"/>
  <c r="C74" i="10"/>
  <c r="F80" i="10"/>
  <c r="F71" i="10"/>
  <c r="D80" i="10"/>
  <c r="C77" i="10"/>
  <c r="B74" i="10"/>
  <c r="E71" i="10"/>
  <c r="C80" i="10"/>
  <c r="F78" i="10"/>
  <c r="B77" i="10"/>
  <c r="D71" i="10"/>
  <c r="B80" i="10"/>
  <c r="L74" i="10"/>
  <c r="C71" i="10"/>
  <c r="L77" i="10"/>
  <c r="K74" i="10"/>
  <c r="J79" i="10"/>
  <c r="G76" i="10"/>
  <c r="E102" i="10"/>
  <c r="E105" i="10"/>
  <c r="C102" i="10"/>
  <c r="L102" i="10"/>
  <c r="I106" i="10"/>
  <c r="L103" i="10"/>
  <c r="H106" i="10"/>
  <c r="D132" i="10"/>
  <c r="C131" i="10"/>
  <c r="B130" i="10"/>
  <c r="H128" i="10"/>
  <c r="G127" i="10"/>
  <c r="L124" i="10"/>
  <c r="C132" i="10"/>
  <c r="B131" i="10"/>
  <c r="L129" i="10"/>
  <c r="G128" i="10"/>
  <c r="F127" i="10"/>
  <c r="L125" i="10"/>
  <c r="K124" i="10"/>
  <c r="K131" i="10"/>
  <c r="J130" i="10"/>
  <c r="I129" i="10"/>
  <c r="D128" i="10"/>
  <c r="I125" i="10"/>
  <c r="H124" i="10"/>
  <c r="G124" i="10"/>
  <c r="E129" i="10"/>
  <c r="K126" i="10"/>
  <c r="L142" i="10"/>
  <c r="H138" i="10"/>
  <c r="K142" i="10"/>
  <c r="E136" i="10"/>
  <c r="K141" i="10"/>
  <c r="G137" i="10"/>
  <c r="I145" i="10"/>
  <c r="C145" i="10"/>
  <c r="J140" i="10"/>
  <c r="I140" i="10"/>
  <c r="H144" i="10"/>
  <c r="I139" i="10"/>
  <c r="L143" i="10"/>
  <c r="H139" i="10"/>
  <c r="D166" i="10"/>
  <c r="D163" i="10"/>
  <c r="G170" i="10"/>
  <c r="I167" i="10"/>
  <c r="K164" i="10"/>
  <c r="D170" i="10"/>
  <c r="L169" i="10"/>
  <c r="L184" i="10"/>
  <c r="H183" i="10"/>
  <c r="D181" i="10"/>
  <c r="H178" i="10"/>
  <c r="D177" i="10"/>
  <c r="B175" i="10"/>
  <c r="J184" i="10"/>
  <c r="F183" i="10"/>
  <c r="J180" i="10"/>
  <c r="F178" i="10"/>
  <c r="B177" i="10"/>
  <c r="I184" i="10"/>
  <c r="C183" i="10"/>
  <c r="I180" i="10"/>
  <c r="E178" i="10"/>
  <c r="D176" i="10"/>
  <c r="K175" i="10"/>
  <c r="H184" i="10"/>
  <c r="J182" i="10"/>
  <c r="H180" i="10"/>
  <c r="D178" i="10"/>
  <c r="I175" i="10"/>
  <c r="D184" i="10"/>
  <c r="J181" i="10"/>
  <c r="F180" i="10"/>
  <c r="B178" i="10"/>
  <c r="H175" i="10"/>
  <c r="B184" i="10"/>
  <c r="I181" i="10"/>
  <c r="E180" i="10"/>
  <c r="L177" i="10"/>
  <c r="D175" i="10"/>
  <c r="J183" i="10"/>
  <c r="F181" i="10"/>
  <c r="G179" i="10"/>
  <c r="F177" i="10"/>
  <c r="H202" i="10"/>
  <c r="D201" i="10"/>
  <c r="L206" i="10"/>
  <c r="L210" i="10"/>
  <c r="K206" i="10"/>
  <c r="D210" i="10"/>
  <c r="J206" i="10"/>
  <c r="C210" i="10"/>
  <c r="B210" i="10"/>
  <c r="K205" i="10"/>
  <c r="B208" i="10"/>
  <c r="K209" i="10"/>
  <c r="J204" i="10"/>
  <c r="C209" i="10"/>
  <c r="I204" i="10"/>
  <c r="F223" i="10"/>
  <c r="L221" i="10"/>
  <c r="K219" i="10"/>
  <c r="I217" i="10"/>
  <c r="K215" i="10"/>
  <c r="D223" i="10"/>
  <c r="E221" i="10"/>
  <c r="H219" i="10"/>
  <c r="F217" i="10"/>
  <c r="F215" i="10"/>
  <c r="C223" i="10"/>
  <c r="D221" i="10"/>
  <c r="G219" i="10"/>
  <c r="E217" i="10"/>
  <c r="B223" i="10"/>
  <c r="L220" i="10"/>
  <c r="J222" i="10"/>
  <c r="I220" i="10"/>
  <c r="I218" i="10"/>
  <c r="J216" i="10"/>
  <c r="F222" i="10"/>
  <c r="H220" i="10"/>
  <c r="G218" i="10"/>
  <c r="I216" i="10"/>
  <c r="D220" i="10"/>
  <c r="J227" i="10"/>
  <c r="H236" i="10"/>
  <c r="J232" i="10"/>
  <c r="C229" i="10"/>
  <c r="F236" i="10"/>
  <c r="I235" i="10"/>
  <c r="D232" i="10"/>
  <c r="J228" i="10"/>
  <c r="H227" i="10"/>
  <c r="F235" i="10"/>
  <c r="B232" i="10"/>
  <c r="B228" i="10"/>
  <c r="E235" i="10"/>
  <c r="I231" i="10"/>
  <c r="F234" i="10"/>
  <c r="B231" i="10"/>
  <c r="E249" i="10"/>
  <c r="D248" i="10"/>
  <c r="G247" i="10"/>
  <c r="C247" i="10"/>
  <c r="F246" i="10"/>
  <c r="B246" i="10"/>
  <c r="D244" i="10"/>
  <c r="K240" i="10"/>
  <c r="J242" i="10"/>
  <c r="L240" i="10"/>
  <c r="J249" i="10"/>
  <c r="I248" i="10"/>
  <c r="H247" i="10"/>
  <c r="G246" i="10"/>
  <c r="F245" i="10"/>
  <c r="E244" i="10"/>
  <c r="D243" i="10"/>
  <c r="C242" i="10"/>
  <c r="B241" i="10"/>
  <c r="C243" i="10"/>
  <c r="J240" i="10"/>
  <c r="H249" i="10"/>
  <c r="G248" i="10"/>
  <c r="F247" i="10"/>
  <c r="E246" i="10"/>
  <c r="D245" i="10"/>
  <c r="C244" i="10"/>
  <c r="B243" i="10"/>
  <c r="L241" i="10"/>
  <c r="I240" i="10"/>
  <c r="G249" i="10"/>
  <c r="F248" i="10"/>
  <c r="E247" i="10"/>
  <c r="D246" i="10"/>
  <c r="C245" i="10"/>
  <c r="B244" i="10"/>
  <c r="L242" i="10"/>
  <c r="K241" i="10"/>
  <c r="H240" i="10"/>
  <c r="F249" i="10"/>
  <c r="E248" i="10"/>
  <c r="D247" i="10"/>
  <c r="C246" i="10"/>
  <c r="B245" i="10"/>
  <c r="L243" i="10"/>
  <c r="K242" i="10"/>
  <c r="J241" i="10"/>
  <c r="F240" i="10"/>
  <c r="D249" i="10"/>
  <c r="C248" i="10"/>
  <c r="B247" i="10"/>
  <c r="L245" i="10"/>
  <c r="K244" i="10"/>
  <c r="J243" i="10"/>
  <c r="I242" i="10"/>
  <c r="H241" i="10"/>
  <c r="L244" i="10"/>
  <c r="K243" i="10"/>
  <c r="I241" i="10"/>
  <c r="E240" i="10"/>
  <c r="C249" i="10"/>
  <c r="B248" i="10"/>
  <c r="L246" i="10"/>
  <c r="K245" i="10"/>
  <c r="J244" i="10"/>
  <c r="I243" i="10"/>
  <c r="G241" i="10"/>
  <c r="H242" i="10"/>
  <c r="D240" i="10"/>
  <c r="B249" i="10"/>
  <c r="L247" i="10"/>
  <c r="K246" i="10"/>
  <c r="J245" i="10"/>
  <c r="I244" i="10"/>
  <c r="H243" i="10"/>
  <c r="G242" i="10"/>
  <c r="F241" i="10"/>
  <c r="L249" i="10"/>
  <c r="K248" i="10"/>
  <c r="J247" i="10"/>
  <c r="I246" i="10"/>
  <c r="H245" i="10"/>
  <c r="G244" i="10"/>
  <c r="F243" i="10"/>
  <c r="E242" i="10"/>
  <c r="D241" i="10"/>
  <c r="C240" i="10"/>
  <c r="L248" i="10"/>
  <c r="K247" i="10"/>
  <c r="J246" i="10"/>
  <c r="I245" i="10"/>
  <c r="H244" i="10"/>
  <c r="G243" i="10"/>
  <c r="F242" i="10"/>
  <c r="E241" i="10"/>
  <c r="B230" i="10"/>
  <c r="I227" i="10"/>
  <c r="G236" i="10"/>
  <c r="D233" i="10"/>
  <c r="K228" i="10"/>
  <c r="L230" i="10"/>
  <c r="G227" i="10"/>
  <c r="E236" i="10"/>
  <c r="D235" i="10"/>
  <c r="C234" i="10"/>
  <c r="B233" i="10"/>
  <c r="L231" i="10"/>
  <c r="K230" i="10"/>
  <c r="J229" i="10"/>
  <c r="I228" i="10"/>
  <c r="F227" i="10"/>
  <c r="D236" i="10"/>
  <c r="C235" i="10"/>
  <c r="B234" i="10"/>
  <c r="L232" i="10"/>
  <c r="K231" i="10"/>
  <c r="J230" i="10"/>
  <c r="I229" i="10"/>
  <c r="H228" i="10"/>
  <c r="C233" i="10"/>
  <c r="E227" i="10"/>
  <c r="C236" i="10"/>
  <c r="B235" i="10"/>
  <c r="L233" i="10"/>
  <c r="K232" i="10"/>
  <c r="J231" i="10"/>
  <c r="I230" i="10"/>
  <c r="H229" i="10"/>
  <c r="G228" i="10"/>
  <c r="D227" i="10"/>
  <c r="B236" i="10"/>
  <c r="K233" i="10"/>
  <c r="H230" i="10"/>
  <c r="C227" i="10"/>
  <c r="L235" i="10"/>
  <c r="K234" i="10"/>
  <c r="J233" i="10"/>
  <c r="I232" i="10"/>
  <c r="H231" i="10"/>
  <c r="G230" i="10"/>
  <c r="F229" i="10"/>
  <c r="E228" i="10"/>
  <c r="L236" i="10"/>
  <c r="K235" i="10"/>
  <c r="J234" i="10"/>
  <c r="I233" i="10"/>
  <c r="H232" i="10"/>
  <c r="G231" i="10"/>
  <c r="F230" i="10"/>
  <c r="E229" i="10"/>
  <c r="D228" i="10"/>
  <c r="B227" i="10"/>
  <c r="K236" i="10"/>
  <c r="J235" i="10"/>
  <c r="I234" i="10"/>
  <c r="H233" i="10"/>
  <c r="G232" i="10"/>
  <c r="F231" i="10"/>
  <c r="E230" i="10"/>
  <c r="D229" i="10"/>
  <c r="L227" i="10"/>
  <c r="J236" i="10"/>
  <c r="G233" i="10"/>
  <c r="D230" i="10"/>
  <c r="C221" i="10"/>
  <c r="L218" i="10"/>
  <c r="I215" i="10"/>
  <c r="B221" i="10"/>
  <c r="K218" i="10"/>
  <c r="H215" i="10"/>
  <c r="J218" i="10"/>
  <c r="G215" i="10"/>
  <c r="C214" i="10"/>
  <c r="L222" i="10"/>
  <c r="K221" i="10"/>
  <c r="J220" i="10"/>
  <c r="I219" i="10"/>
  <c r="H218" i="10"/>
  <c r="G217" i="10"/>
  <c r="F216" i="10"/>
  <c r="E215" i="10"/>
  <c r="D215" i="10"/>
  <c r="I221" i="10"/>
  <c r="F218" i="10"/>
  <c r="C215" i="10"/>
  <c r="L214" i="10"/>
  <c r="J223" i="10"/>
  <c r="I222" i="10"/>
  <c r="H221" i="10"/>
  <c r="G220" i="10"/>
  <c r="F219" i="10"/>
  <c r="E218" i="10"/>
  <c r="D217" i="10"/>
  <c r="C216" i="10"/>
  <c r="B215" i="10"/>
  <c r="K214" i="10"/>
  <c r="I223" i="10"/>
  <c r="H222" i="10"/>
  <c r="G221" i="10"/>
  <c r="F220" i="10"/>
  <c r="E219" i="10"/>
  <c r="D218" i="10"/>
  <c r="C217" i="10"/>
  <c r="L208" i="10"/>
  <c r="I205" i="10"/>
  <c r="G203" i="10"/>
  <c r="F202" i="10"/>
  <c r="C201" i="10"/>
  <c r="L209" i="10"/>
  <c r="K208" i="10"/>
  <c r="J207" i="10"/>
  <c r="I206" i="10"/>
  <c r="H205" i="10"/>
  <c r="G204" i="10"/>
  <c r="F203" i="10"/>
  <c r="E202" i="10"/>
  <c r="J205" i="10"/>
  <c r="G205" i="10"/>
  <c r="J208" i="10"/>
  <c r="E203" i="10"/>
  <c r="B201" i="10"/>
  <c r="K210" i="10"/>
  <c r="J209" i="10"/>
  <c r="I208" i="10"/>
  <c r="H207" i="10"/>
  <c r="G206" i="10"/>
  <c r="F205" i="10"/>
  <c r="E204" i="10"/>
  <c r="D203" i="10"/>
  <c r="C202" i="10"/>
  <c r="D202" i="10"/>
  <c r="L201" i="10"/>
  <c r="J210" i="10"/>
  <c r="I209" i="10"/>
  <c r="H208" i="10"/>
  <c r="G207" i="10"/>
  <c r="F206" i="10"/>
  <c r="E205" i="10"/>
  <c r="D204" i="10"/>
  <c r="C203" i="10"/>
  <c r="B202" i="10"/>
  <c r="K201" i="10"/>
  <c r="I210" i="10"/>
  <c r="H209" i="10"/>
  <c r="G208" i="10"/>
  <c r="F207" i="10"/>
  <c r="E206" i="10"/>
  <c r="D205" i="10"/>
  <c r="C204" i="10"/>
  <c r="B203" i="10"/>
  <c r="H210" i="10"/>
  <c r="G209" i="10"/>
  <c r="E207" i="10"/>
  <c r="D206" i="10"/>
  <c r="C205" i="10"/>
  <c r="B204" i="10"/>
  <c r="L202" i="10"/>
  <c r="I201" i="10"/>
  <c r="G210" i="10"/>
  <c r="F209" i="10"/>
  <c r="E208" i="10"/>
  <c r="D207" i="10"/>
  <c r="C206" i="10"/>
  <c r="B205" i="10"/>
  <c r="L203" i="10"/>
  <c r="K202" i="10"/>
  <c r="G202" i="10"/>
  <c r="F208" i="10"/>
  <c r="H201" i="10"/>
  <c r="F210" i="10"/>
  <c r="E209" i="10"/>
  <c r="D208" i="10"/>
  <c r="C207" i="10"/>
  <c r="L204" i="10"/>
  <c r="K203" i="10"/>
  <c r="J202" i="10"/>
  <c r="G195" i="10"/>
  <c r="D192" i="10"/>
  <c r="B189" i="10"/>
  <c r="H196" i="10"/>
  <c r="E193" i="10"/>
  <c r="B190" i="10"/>
  <c r="L182" i="10"/>
  <c r="I179" i="10"/>
  <c r="F176" i="10"/>
  <c r="K182" i="10"/>
  <c r="H179" i="10"/>
  <c r="E176" i="10"/>
  <c r="I182" i="10"/>
  <c r="F179" i="10"/>
  <c r="C176" i="10"/>
  <c r="H182" i="10"/>
  <c r="E179" i="10"/>
  <c r="B176" i="10"/>
  <c r="G182" i="10"/>
  <c r="D179" i="10"/>
  <c r="F182" i="10"/>
  <c r="C179" i="10"/>
  <c r="L176" i="10"/>
  <c r="E182" i="10"/>
  <c r="B179" i="10"/>
  <c r="K176" i="10"/>
  <c r="F184" i="10"/>
  <c r="E183" i="10"/>
  <c r="D182" i="10"/>
  <c r="C181" i="10"/>
  <c r="B180" i="10"/>
  <c r="L178" i="10"/>
  <c r="K177" i="10"/>
  <c r="J176" i="10"/>
  <c r="E184" i="10"/>
  <c r="D183" i="10"/>
  <c r="C182" i="10"/>
  <c r="B181" i="10"/>
  <c r="L179" i="10"/>
  <c r="K178" i="10"/>
  <c r="J177" i="10"/>
  <c r="I176" i="10"/>
  <c r="K179" i="10"/>
  <c r="H176" i="10"/>
  <c r="E171" i="10"/>
  <c r="J170" i="10"/>
  <c r="C169" i="10"/>
  <c r="E164" i="10"/>
  <c r="B168" i="10"/>
  <c r="L166" i="10"/>
  <c r="D164" i="10"/>
  <c r="C136" i="10"/>
  <c r="L144" i="10"/>
  <c r="K143" i="10"/>
  <c r="J142" i="10"/>
  <c r="I141" i="10"/>
  <c r="H140" i="10"/>
  <c r="G139" i="10"/>
  <c r="F138" i="10"/>
  <c r="E137" i="10"/>
  <c r="L145" i="10"/>
  <c r="K144" i="10"/>
  <c r="J143" i="10"/>
  <c r="I142" i="10"/>
  <c r="H141" i="10"/>
  <c r="G140" i="10"/>
  <c r="F139" i="10"/>
  <c r="E138" i="10"/>
  <c r="D137" i="10"/>
  <c r="B136" i="10"/>
  <c r="K145" i="10"/>
  <c r="J144" i="10"/>
  <c r="I143" i="10"/>
  <c r="H142" i="10"/>
  <c r="G141" i="10"/>
  <c r="F140" i="10"/>
  <c r="E139" i="10"/>
  <c r="D138" i="10"/>
  <c r="C137" i="10"/>
  <c r="L136" i="10"/>
  <c r="J145" i="10"/>
  <c r="I144" i="10"/>
  <c r="H143" i="10"/>
  <c r="G142" i="10"/>
  <c r="F141" i="10"/>
  <c r="E140" i="10"/>
  <c r="D139" i="10"/>
  <c r="C138" i="10"/>
  <c r="B137" i="10"/>
  <c r="J136" i="10"/>
  <c r="H145" i="10"/>
  <c r="G144" i="10"/>
  <c r="F143" i="10"/>
  <c r="E142" i="10"/>
  <c r="D141" i="10"/>
  <c r="C140" i="10"/>
  <c r="B139" i="10"/>
  <c r="L137" i="10"/>
  <c r="I136" i="10"/>
  <c r="G145" i="10"/>
  <c r="F144" i="10"/>
  <c r="E143" i="10"/>
  <c r="D142" i="10"/>
  <c r="C141" i="10"/>
  <c r="B140" i="10"/>
  <c r="L138" i="10"/>
  <c r="K137" i="10"/>
  <c r="H136" i="10"/>
  <c r="F145" i="10"/>
  <c r="E144" i="10"/>
  <c r="D143" i="10"/>
  <c r="C142" i="10"/>
  <c r="B141" i="10"/>
  <c r="L139" i="10"/>
  <c r="K138" i="10"/>
  <c r="J137" i="10"/>
  <c r="G136" i="10"/>
  <c r="E145" i="10"/>
  <c r="D144" i="10"/>
  <c r="C143" i="10"/>
  <c r="B142" i="10"/>
  <c r="L140" i="10"/>
  <c r="K139" i="10"/>
  <c r="J138" i="10"/>
  <c r="I137" i="10"/>
  <c r="F136" i="10"/>
  <c r="D145" i="10"/>
  <c r="C144" i="10"/>
  <c r="B143" i="10"/>
  <c r="L141" i="10"/>
  <c r="K140" i="10"/>
  <c r="J139" i="10"/>
  <c r="I138" i="10"/>
  <c r="G132" i="10"/>
  <c r="D129" i="10"/>
  <c r="F132" i="10"/>
  <c r="C129" i="10"/>
  <c r="L126" i="10"/>
  <c r="H126" i="10"/>
  <c r="K132" i="10"/>
  <c r="H129" i="10"/>
  <c r="E126" i="10"/>
  <c r="E97" i="10"/>
  <c r="C106" i="10"/>
  <c r="F103" i="10"/>
  <c r="C100" i="10"/>
  <c r="E103" i="10"/>
  <c r="B100" i="10"/>
  <c r="I99" i="10"/>
  <c r="J97" i="10"/>
  <c r="D79" i="10"/>
  <c r="C78" i="10"/>
  <c r="L75" i="10"/>
  <c r="J73" i="10"/>
  <c r="I72" i="10"/>
  <c r="C79" i="10"/>
  <c r="B78" i="10"/>
  <c r="L76" i="10"/>
  <c r="K75" i="10"/>
  <c r="I73" i="10"/>
  <c r="H72" i="10"/>
  <c r="B79" i="10"/>
  <c r="K76" i="10"/>
  <c r="J75" i="10"/>
  <c r="H73" i="10"/>
  <c r="G72" i="10"/>
  <c r="L78" i="10"/>
  <c r="I75" i="10"/>
  <c r="F72" i="10"/>
  <c r="L79" i="10"/>
  <c r="K78" i="10"/>
  <c r="I76" i="10"/>
  <c r="H75" i="10"/>
  <c r="F73" i="10"/>
  <c r="E72" i="10"/>
  <c r="L72" i="10"/>
  <c r="H99" i="10"/>
  <c r="F99" i="10"/>
  <c r="E99" i="10"/>
  <c r="D99" i="10"/>
  <c r="C99" i="10"/>
  <c r="B99" i="10"/>
  <c r="K99" i="10"/>
  <c r="J99" i="10"/>
  <c r="K196" i="10"/>
  <c r="J193" i="10"/>
  <c r="G190" i="10"/>
  <c r="C196" i="10"/>
  <c r="I193" i="10"/>
  <c r="F190" i="10"/>
  <c r="B196" i="10"/>
  <c r="K192" i="10"/>
  <c r="H189" i="10"/>
  <c r="L195" i="10"/>
  <c r="J192" i="10"/>
  <c r="G189" i="10"/>
  <c r="K195" i="10"/>
  <c r="I192" i="10"/>
  <c r="F189" i="10"/>
  <c r="J195" i="10"/>
  <c r="H192" i="10"/>
  <c r="E189" i="10"/>
  <c r="B195" i="10"/>
  <c r="G192" i="10"/>
  <c r="D189" i="10"/>
  <c r="L194" i="10"/>
  <c r="I191" i="10"/>
  <c r="F188" i="10"/>
  <c r="K194" i="10"/>
  <c r="H191" i="10"/>
  <c r="E188" i="10"/>
  <c r="C197" i="10"/>
  <c r="J194" i="10"/>
  <c r="G191" i="10"/>
  <c r="D188" i="10"/>
  <c r="B197" i="10"/>
  <c r="L193" i="10"/>
  <c r="I190" i="10"/>
  <c r="L196" i="10"/>
  <c r="K193" i="10"/>
  <c r="H190" i="10"/>
  <c r="H197" i="10"/>
  <c r="G196" i="10"/>
  <c r="F195" i="10"/>
  <c r="E194" i="10"/>
  <c r="D193" i="10"/>
  <c r="C192" i="10"/>
  <c r="B191" i="10"/>
  <c r="L189" i="10"/>
  <c r="K188" i="10"/>
  <c r="L197" i="10"/>
  <c r="G197" i="10"/>
  <c r="F196" i="10"/>
  <c r="E195" i="10"/>
  <c r="D194" i="10"/>
  <c r="C193" i="10"/>
  <c r="B192" i="10"/>
  <c r="L190" i="10"/>
  <c r="K189" i="10"/>
  <c r="J188" i="10"/>
  <c r="F197" i="10"/>
  <c r="E196" i="10"/>
  <c r="D195" i="10"/>
  <c r="C194" i="10"/>
  <c r="B193" i="10"/>
  <c r="L191" i="10"/>
  <c r="K190" i="10"/>
  <c r="J189" i="10"/>
  <c r="I188" i="10"/>
  <c r="E197" i="10"/>
  <c r="D196" i="10"/>
  <c r="C195" i="10"/>
  <c r="B194" i="10"/>
  <c r="L192" i="10"/>
  <c r="K191" i="10"/>
  <c r="J190" i="10"/>
  <c r="I189" i="10"/>
  <c r="H188" i="10"/>
  <c r="D197" i="10"/>
  <c r="J191" i="10"/>
  <c r="G188" i="10"/>
  <c r="K197" i="10"/>
  <c r="J196" i="10"/>
  <c r="I195" i="10"/>
  <c r="H194" i="10"/>
  <c r="G193" i="10"/>
  <c r="F192" i="10"/>
  <c r="E191" i="10"/>
  <c r="D190" i="10"/>
  <c r="C189" i="10"/>
  <c r="B188" i="10"/>
  <c r="I194" i="10"/>
  <c r="H193" i="10"/>
  <c r="J197" i="10"/>
  <c r="I196" i="10"/>
  <c r="H195" i="10"/>
  <c r="G194" i="10"/>
  <c r="F193" i="10"/>
  <c r="E192" i="10"/>
  <c r="D191" i="10"/>
  <c r="C190" i="10"/>
  <c r="F191" i="10"/>
  <c r="E190" i="10"/>
  <c r="C188" i="10"/>
  <c r="M48" i="11"/>
  <c r="L53" i="11"/>
  <c r="G49" i="11"/>
  <c r="D68" i="11"/>
  <c r="J74" i="11"/>
  <c r="K96" i="11"/>
  <c r="K123" i="11" s="1"/>
  <c r="K145" i="11"/>
  <c r="D179" i="11"/>
  <c r="D226" i="11"/>
  <c r="B220" i="11"/>
  <c r="D237" i="11"/>
  <c r="C48" i="11"/>
  <c r="K53" i="11"/>
  <c r="F49" i="11"/>
  <c r="F67" i="11"/>
  <c r="I83" i="11"/>
  <c r="H96" i="11"/>
  <c r="H123" i="11" s="1"/>
  <c r="H145" i="11"/>
  <c r="B226" i="11"/>
  <c r="F219" i="11"/>
  <c r="B237" i="11"/>
  <c r="D57" i="11"/>
  <c r="J53" i="11"/>
  <c r="E67" i="11"/>
  <c r="E83" i="11"/>
  <c r="O94" i="11"/>
  <c r="O121" i="11" s="1"/>
  <c r="O143" i="11"/>
  <c r="F225" i="11"/>
  <c r="I231" i="11"/>
  <c r="F236" i="11"/>
  <c r="F56" i="11"/>
  <c r="N52" i="11"/>
  <c r="L61" i="11"/>
  <c r="G66" i="11"/>
  <c r="O81" i="11"/>
  <c r="L94" i="11"/>
  <c r="L121" i="11" s="1"/>
  <c r="L143" i="11"/>
  <c r="D225" i="11"/>
  <c r="G231" i="11"/>
  <c r="D236" i="11"/>
  <c r="E56" i="11"/>
  <c r="M52" i="11"/>
  <c r="K61" i="11"/>
  <c r="E66" i="11"/>
  <c r="N81" i="11"/>
  <c r="E93" i="11"/>
  <c r="E120" i="11" s="1"/>
  <c r="E142" i="11"/>
  <c r="H224" i="11"/>
  <c r="J240" i="11"/>
  <c r="H235" i="11"/>
  <c r="D56" i="11"/>
  <c r="L52" i="11"/>
  <c r="M70" i="11"/>
  <c r="H64" i="11"/>
  <c r="I80" i="11"/>
  <c r="B93" i="11"/>
  <c r="B120" i="11" s="1"/>
  <c r="B142" i="11"/>
  <c r="F224" i="11"/>
  <c r="H240" i="11"/>
  <c r="F235" i="11"/>
  <c r="B136" i="11"/>
  <c r="H55" i="11"/>
  <c r="L70" i="11"/>
  <c r="G64" i="11"/>
  <c r="F80" i="11"/>
  <c r="I91" i="11"/>
  <c r="I118" i="11" s="1"/>
  <c r="M218" i="11"/>
  <c r="J223" i="11"/>
  <c r="L239" i="11"/>
  <c r="J234" i="11"/>
  <c r="O192" i="11"/>
  <c r="G55" i="11"/>
  <c r="D51" i="11"/>
  <c r="O69" i="11"/>
  <c r="I63" i="11"/>
  <c r="M78" i="11"/>
  <c r="F91" i="11"/>
  <c r="F118" i="11" s="1"/>
  <c r="K218" i="11"/>
  <c r="J239" i="11"/>
  <c r="O131" i="11"/>
  <c r="F55" i="11"/>
  <c r="F50" i="11"/>
  <c r="N69" i="11"/>
  <c r="H63" i="11"/>
  <c r="C77" i="11"/>
  <c r="C149" i="11"/>
  <c r="N227" i="11"/>
  <c r="L222" i="11"/>
  <c r="N238" i="11"/>
  <c r="L233" i="11"/>
  <c r="N131" i="11"/>
  <c r="I88" i="11"/>
  <c r="I115" i="11" s="1"/>
  <c r="J54" i="11"/>
  <c r="E50" i="11"/>
  <c r="C69" i="11"/>
  <c r="J62" i="11"/>
  <c r="N76" i="11"/>
  <c r="J89" i="11"/>
  <c r="J116" i="11" s="1"/>
  <c r="N148" i="11"/>
  <c r="L227" i="11"/>
  <c r="J222" i="11"/>
  <c r="L238" i="11"/>
  <c r="J233" i="11"/>
  <c r="M131" i="11"/>
  <c r="O48" i="11"/>
  <c r="I54" i="11"/>
  <c r="D50" i="11"/>
  <c r="B69" i="11"/>
  <c r="I62" i="11"/>
  <c r="G75" i="11"/>
  <c r="C88" i="11"/>
  <c r="C115" i="11" s="1"/>
  <c r="G147" i="11"/>
  <c r="B227" i="11"/>
  <c r="B238" i="11"/>
  <c r="L232" i="11"/>
  <c r="I131" i="11"/>
  <c r="C180" i="11"/>
  <c r="O180" i="11"/>
  <c r="D180" i="11"/>
  <c r="E180" i="11"/>
  <c r="F180" i="11"/>
  <c r="G180" i="11"/>
  <c r="H180" i="11"/>
  <c r="I180" i="11"/>
  <c r="J180" i="11"/>
  <c r="K180" i="11"/>
  <c r="M180" i="11"/>
  <c r="N180" i="11"/>
  <c r="L180" i="11"/>
  <c r="G65" i="11"/>
  <c r="N140" i="11"/>
  <c r="J172" i="11"/>
  <c r="C186" i="11"/>
  <c r="O186" i="11"/>
  <c r="D186" i="11"/>
  <c r="E186" i="11"/>
  <c r="F186" i="11"/>
  <c r="G186" i="11"/>
  <c r="H186" i="11"/>
  <c r="I186" i="11"/>
  <c r="J186" i="11"/>
  <c r="K186" i="11"/>
  <c r="M186" i="11"/>
  <c r="B186" i="11"/>
  <c r="L186" i="11"/>
  <c r="N186" i="11"/>
  <c r="L179" i="11"/>
  <c r="N179" i="11"/>
  <c r="H179" i="11"/>
  <c r="F179" i="11"/>
  <c r="G179" i="11"/>
  <c r="I179" i="11"/>
  <c r="J179" i="11"/>
  <c r="K179" i="11"/>
  <c r="M179" i="11"/>
  <c r="O179" i="11"/>
  <c r="B179" i="11"/>
  <c r="E179" i="11"/>
  <c r="N51" i="11"/>
  <c r="B51" i="11"/>
  <c r="J61" i="11"/>
  <c r="K70" i="11"/>
  <c r="M69" i="11"/>
  <c r="O68" i="11"/>
  <c r="C68" i="11"/>
  <c r="C67" i="11"/>
  <c r="D66" i="11"/>
  <c r="E65" i="11"/>
  <c r="F64" i="11"/>
  <c r="G63" i="11"/>
  <c r="H62" i="11"/>
  <c r="I74" i="11"/>
  <c r="D83" i="11"/>
  <c r="M81" i="11"/>
  <c r="E80" i="11"/>
  <c r="I78" i="11"/>
  <c r="M76" i="11"/>
  <c r="C75" i="11"/>
  <c r="G96" i="11"/>
  <c r="G123" i="11" s="1"/>
  <c r="K94" i="11"/>
  <c r="K121" i="11" s="1"/>
  <c r="O92" i="11"/>
  <c r="O119" i="11" s="1"/>
  <c r="E91" i="11"/>
  <c r="E118" i="11" s="1"/>
  <c r="I89" i="11"/>
  <c r="I116" i="11" s="1"/>
  <c r="J140" i="11"/>
  <c r="M148" i="11"/>
  <c r="C147" i="11"/>
  <c r="G145" i="11"/>
  <c r="K143" i="11"/>
  <c r="O141" i="11"/>
  <c r="N187" i="11"/>
  <c r="G135" i="11"/>
  <c r="B135" i="11"/>
  <c r="E135" i="11"/>
  <c r="F135" i="11"/>
  <c r="H135" i="11"/>
  <c r="N135" i="11"/>
  <c r="K252" i="11"/>
  <c r="L252" i="11"/>
  <c r="M252" i="11"/>
  <c r="B252" i="11"/>
  <c r="N252" i="11"/>
  <c r="C252" i="11"/>
  <c r="O252" i="11"/>
  <c r="D252" i="11"/>
  <c r="E252" i="11"/>
  <c r="F252" i="11"/>
  <c r="G252" i="11"/>
  <c r="I252" i="11"/>
  <c r="H252" i="11"/>
  <c r="J252" i="11"/>
  <c r="N57" i="11"/>
  <c r="F205" i="11"/>
  <c r="G205" i="11"/>
  <c r="H205" i="11"/>
  <c r="I205" i="11"/>
  <c r="J205" i="11"/>
  <c r="K205" i="11"/>
  <c r="L205" i="11"/>
  <c r="M205" i="11"/>
  <c r="N205" i="11"/>
  <c r="D205" i="11"/>
  <c r="B205" i="11"/>
  <c r="C205" i="11"/>
  <c r="E205" i="11"/>
  <c r="O205" i="11"/>
  <c r="M171" i="11"/>
  <c r="I171" i="11"/>
  <c r="N171" i="11"/>
  <c r="O171" i="11"/>
  <c r="B171" i="11"/>
  <c r="C171" i="11"/>
  <c r="D171" i="11"/>
  <c r="E171" i="11"/>
  <c r="F171" i="11"/>
  <c r="G171" i="11"/>
  <c r="H171" i="11"/>
  <c r="L171" i="11"/>
  <c r="M211" i="11"/>
  <c r="B211" i="11"/>
  <c r="N211" i="11"/>
  <c r="C211" i="11"/>
  <c r="O211" i="11"/>
  <c r="D211" i="11"/>
  <c r="E211" i="11"/>
  <c r="F211" i="11"/>
  <c r="G211" i="11"/>
  <c r="H211" i="11"/>
  <c r="I211" i="11"/>
  <c r="K211" i="11"/>
  <c r="J211" i="11"/>
  <c r="L48" i="11"/>
  <c r="M57" i="11"/>
  <c r="O56" i="11"/>
  <c r="C56" i="11"/>
  <c r="E55" i="11"/>
  <c r="G54" i="11"/>
  <c r="I53" i="11"/>
  <c r="K52" i="11"/>
  <c r="M51" i="11"/>
  <c r="O50" i="11"/>
  <c r="C50" i="11"/>
  <c r="E49" i="11"/>
  <c r="I61" i="11"/>
  <c r="J70" i="11"/>
  <c r="L69" i="11"/>
  <c r="N68" i="11"/>
  <c r="O67" i="11"/>
  <c r="B67" i="11"/>
  <c r="C66" i="11"/>
  <c r="D65" i="11"/>
  <c r="E64" i="11"/>
  <c r="F63" i="11"/>
  <c r="G62" i="11"/>
  <c r="H74" i="11"/>
  <c r="C83" i="11"/>
  <c r="I81" i="11"/>
  <c r="C80" i="11"/>
  <c r="G78" i="11"/>
  <c r="K76" i="11"/>
  <c r="B87" i="11"/>
  <c r="B114" i="11" s="1"/>
  <c r="E96" i="11"/>
  <c r="E123" i="11" s="1"/>
  <c r="I94" i="11"/>
  <c r="I121" i="11" s="1"/>
  <c r="M92" i="11"/>
  <c r="M119" i="11" s="1"/>
  <c r="C91" i="11"/>
  <c r="C118" i="11" s="1"/>
  <c r="G89" i="11"/>
  <c r="G116" i="11" s="1"/>
  <c r="K148" i="11"/>
  <c r="O146" i="11"/>
  <c r="I143" i="11"/>
  <c r="M141" i="11"/>
  <c r="J171" i="11"/>
  <c r="L211" i="11"/>
  <c r="M140" i="11"/>
  <c r="E140" i="11"/>
  <c r="F140" i="11"/>
  <c r="G140" i="11"/>
  <c r="I140" i="11"/>
  <c r="L140" i="11"/>
  <c r="E185" i="11"/>
  <c r="F185" i="11"/>
  <c r="G185" i="11"/>
  <c r="H185" i="11"/>
  <c r="I185" i="11"/>
  <c r="J185" i="11"/>
  <c r="K185" i="11"/>
  <c r="L185" i="11"/>
  <c r="M185" i="11"/>
  <c r="C185" i="11"/>
  <c r="O185" i="11"/>
  <c r="N185" i="11"/>
  <c r="M251" i="11"/>
  <c r="B251" i="11"/>
  <c r="N251" i="11"/>
  <c r="C251" i="11"/>
  <c r="O251" i="11"/>
  <c r="D251" i="11"/>
  <c r="E251" i="11"/>
  <c r="F251" i="11"/>
  <c r="G251" i="11"/>
  <c r="H251" i="11"/>
  <c r="I251" i="11"/>
  <c r="K251" i="11"/>
  <c r="L251" i="11"/>
  <c r="K48" i="11"/>
  <c r="L57" i="11"/>
  <c r="N56" i="11"/>
  <c r="B56" i="11"/>
  <c r="D55" i="11"/>
  <c r="F54" i="11"/>
  <c r="H53" i="11"/>
  <c r="J52" i="11"/>
  <c r="L51" i="11"/>
  <c r="N50" i="11"/>
  <c r="B50" i="11"/>
  <c r="D49" i="11"/>
  <c r="H61" i="11"/>
  <c r="I70" i="11"/>
  <c r="K69" i="11"/>
  <c r="M68" i="11"/>
  <c r="N67" i="11"/>
  <c r="O66" i="11"/>
  <c r="B66" i="11"/>
  <c r="C65" i="11"/>
  <c r="D64" i="11"/>
  <c r="E63" i="11"/>
  <c r="F62" i="11"/>
  <c r="F74" i="11"/>
  <c r="N82" i="11"/>
  <c r="H81" i="11"/>
  <c r="M79" i="11"/>
  <c r="C78" i="11"/>
  <c r="G76" i="11"/>
  <c r="L87" i="11"/>
  <c r="L114" i="11" s="1"/>
  <c r="O95" i="11"/>
  <c r="O122" i="11" s="1"/>
  <c r="E94" i="11"/>
  <c r="E121" i="11" s="1"/>
  <c r="I92" i="11"/>
  <c r="I119" i="11" s="1"/>
  <c r="M90" i="11"/>
  <c r="M117" i="11" s="1"/>
  <c r="C89" i="11"/>
  <c r="C116" i="11" s="1"/>
  <c r="D140" i="11"/>
  <c r="G148" i="11"/>
  <c r="K146" i="11"/>
  <c r="O144" i="11"/>
  <c r="E143" i="11"/>
  <c r="I141" i="11"/>
  <c r="H166" i="11"/>
  <c r="D185" i="11"/>
  <c r="K212" i="11"/>
  <c r="L212" i="11"/>
  <c r="M212" i="11"/>
  <c r="B212" i="11"/>
  <c r="N212" i="11"/>
  <c r="C212" i="11"/>
  <c r="O212" i="11"/>
  <c r="D212" i="11"/>
  <c r="E212" i="11"/>
  <c r="F212" i="11"/>
  <c r="G212" i="11"/>
  <c r="I212" i="11"/>
  <c r="J212" i="11"/>
  <c r="O51" i="11"/>
  <c r="F65" i="11"/>
  <c r="F245" i="11"/>
  <c r="G245" i="11"/>
  <c r="H245" i="11"/>
  <c r="I245" i="11"/>
  <c r="J245" i="11"/>
  <c r="K245" i="11"/>
  <c r="L245" i="11"/>
  <c r="M245" i="11"/>
  <c r="N245" i="11"/>
  <c r="D245" i="11"/>
  <c r="B245" i="11"/>
  <c r="C245" i="11"/>
  <c r="E245" i="11"/>
  <c r="O245" i="11"/>
  <c r="L144" i="11"/>
  <c r="D144" i="11"/>
  <c r="E144" i="11"/>
  <c r="F144" i="11"/>
  <c r="H144" i="11"/>
  <c r="K144" i="11"/>
  <c r="G184" i="11"/>
  <c r="H184" i="11"/>
  <c r="I184" i="11"/>
  <c r="J184" i="11"/>
  <c r="K184" i="11"/>
  <c r="L184" i="11"/>
  <c r="M184" i="11"/>
  <c r="B184" i="11"/>
  <c r="N184" i="11"/>
  <c r="C184" i="11"/>
  <c r="O184" i="11"/>
  <c r="E184" i="11"/>
  <c r="D184" i="11"/>
  <c r="F184" i="11"/>
  <c r="C170" i="11"/>
  <c r="O170" i="11"/>
  <c r="E170" i="11"/>
  <c r="K170" i="11"/>
  <c r="M170" i="11"/>
  <c r="N170" i="11"/>
  <c r="B170" i="11"/>
  <c r="D170" i="11"/>
  <c r="F170" i="11"/>
  <c r="G170" i="11"/>
  <c r="H170" i="11"/>
  <c r="L170" i="11"/>
  <c r="C210" i="11"/>
  <c r="O210" i="11"/>
  <c r="D210" i="11"/>
  <c r="E210" i="11"/>
  <c r="F210" i="11"/>
  <c r="G210" i="11"/>
  <c r="H210" i="11"/>
  <c r="I210" i="11"/>
  <c r="J210" i="11"/>
  <c r="K210" i="11"/>
  <c r="M210" i="11"/>
  <c r="B210" i="11"/>
  <c r="L210" i="11"/>
  <c r="N210" i="11"/>
  <c r="J48" i="11"/>
  <c r="K57" i="11"/>
  <c r="M56" i="11"/>
  <c r="O55" i="11"/>
  <c r="C55" i="11"/>
  <c r="E54" i="11"/>
  <c r="G53" i="11"/>
  <c r="I52" i="11"/>
  <c r="K51" i="11"/>
  <c r="M50" i="11"/>
  <c r="O49" i="11"/>
  <c r="C49" i="11"/>
  <c r="G61" i="11"/>
  <c r="H70" i="11"/>
  <c r="J69" i="11"/>
  <c r="L68" i="11"/>
  <c r="M67" i="11"/>
  <c r="N66" i="11"/>
  <c r="O65" i="11"/>
  <c r="B65" i="11"/>
  <c r="C64" i="11"/>
  <c r="D63" i="11"/>
  <c r="E62" i="11"/>
  <c r="D74" i="11"/>
  <c r="M82" i="11"/>
  <c r="G81" i="11"/>
  <c r="L79" i="11"/>
  <c r="B78" i="11"/>
  <c r="F76" i="11"/>
  <c r="K87" i="11"/>
  <c r="K114" i="11" s="1"/>
  <c r="N95" i="11"/>
  <c r="N122" i="11" s="1"/>
  <c r="D94" i="11"/>
  <c r="D121" i="11" s="1"/>
  <c r="D265" i="11" s="1"/>
  <c r="H92" i="11"/>
  <c r="H119" i="11" s="1"/>
  <c r="L90" i="11"/>
  <c r="L117" i="11" s="1"/>
  <c r="B89" i="11"/>
  <c r="B116" i="11" s="1"/>
  <c r="B260" i="11" s="1"/>
  <c r="C140" i="11"/>
  <c r="F148" i="11"/>
  <c r="J146" i="11"/>
  <c r="N144" i="11"/>
  <c r="D143" i="11"/>
  <c r="H141" i="11"/>
  <c r="I170" i="11"/>
  <c r="B185" i="11"/>
  <c r="I247" i="11"/>
  <c r="J247" i="11"/>
  <c r="K247" i="11"/>
  <c r="L247" i="11"/>
  <c r="M247" i="11"/>
  <c r="B247" i="11"/>
  <c r="N247" i="11"/>
  <c r="C247" i="11"/>
  <c r="O247" i="11"/>
  <c r="D247" i="11"/>
  <c r="E247" i="11"/>
  <c r="G247" i="11"/>
  <c r="F247" i="11"/>
  <c r="H247" i="11"/>
  <c r="K172" i="11"/>
  <c r="M172" i="11"/>
  <c r="N172" i="11"/>
  <c r="B172" i="11"/>
  <c r="O172" i="11"/>
  <c r="C172" i="11"/>
  <c r="D172" i="11"/>
  <c r="E172" i="11"/>
  <c r="F172" i="11"/>
  <c r="G172" i="11"/>
  <c r="H172" i="11"/>
  <c r="L172" i="11"/>
  <c r="K246" i="11"/>
  <c r="L246" i="11"/>
  <c r="M246" i="11"/>
  <c r="B246" i="11"/>
  <c r="N246" i="11"/>
  <c r="C246" i="11"/>
  <c r="O246" i="11"/>
  <c r="D246" i="11"/>
  <c r="E246" i="11"/>
  <c r="F246" i="11"/>
  <c r="G246" i="11"/>
  <c r="I246" i="11"/>
  <c r="J246" i="11"/>
  <c r="B57" i="11"/>
  <c r="C250" i="11"/>
  <c r="O250" i="11"/>
  <c r="D250" i="11"/>
  <c r="E250" i="11"/>
  <c r="F250" i="11"/>
  <c r="G250" i="11"/>
  <c r="H250" i="11"/>
  <c r="I250" i="11"/>
  <c r="J250" i="11"/>
  <c r="K250" i="11"/>
  <c r="M250" i="11"/>
  <c r="B250" i="11"/>
  <c r="L250" i="11"/>
  <c r="B149" i="11"/>
  <c r="N149" i="11"/>
  <c r="F149" i="11"/>
  <c r="G149" i="11"/>
  <c r="H149" i="11"/>
  <c r="J149" i="11"/>
  <c r="M149" i="11"/>
  <c r="I48" i="11"/>
  <c r="J57" i="11"/>
  <c r="L56" i="11"/>
  <c r="N55" i="11"/>
  <c r="B55" i="11"/>
  <c r="D54" i="11"/>
  <c r="F53" i="11"/>
  <c r="H52" i="11"/>
  <c r="J51" i="11"/>
  <c r="L50" i="11"/>
  <c r="N49" i="11"/>
  <c r="B49" i="11"/>
  <c r="F61" i="11"/>
  <c r="G70" i="11"/>
  <c r="I69" i="11"/>
  <c r="K68" i="11"/>
  <c r="L67" i="11"/>
  <c r="M66" i="11"/>
  <c r="N65" i="11"/>
  <c r="O64" i="11"/>
  <c r="B64" i="11"/>
  <c r="C63" i="11"/>
  <c r="C74" i="11"/>
  <c r="L82" i="11"/>
  <c r="D81" i="11"/>
  <c r="K79" i="11"/>
  <c r="O77" i="11"/>
  <c r="E76" i="11"/>
  <c r="J87" i="11"/>
  <c r="J114" i="11" s="1"/>
  <c r="M95" i="11"/>
  <c r="M122" i="11" s="1"/>
  <c r="C94" i="11"/>
  <c r="C121" i="11" s="1"/>
  <c r="C265" i="11" s="1"/>
  <c r="G92" i="11"/>
  <c r="G119" i="11" s="1"/>
  <c r="K90" i="11"/>
  <c r="K117" i="11" s="1"/>
  <c r="O88" i="11"/>
  <c r="O115" i="11" s="1"/>
  <c r="O149" i="11"/>
  <c r="E148" i="11"/>
  <c r="I146" i="11"/>
  <c r="M144" i="11"/>
  <c r="G141" i="11"/>
  <c r="B180" i="11"/>
  <c r="D166" i="11"/>
  <c r="B166" i="11"/>
  <c r="J166" i="11"/>
  <c r="K166" i="11"/>
  <c r="L166" i="11"/>
  <c r="M166" i="11"/>
  <c r="N166" i="11"/>
  <c r="O166" i="11"/>
  <c r="C166" i="11"/>
  <c r="E166" i="11"/>
  <c r="F166" i="11"/>
  <c r="I166" i="11"/>
  <c r="B62" i="11"/>
  <c r="N62" i="11"/>
  <c r="B143" i="11"/>
  <c r="N143" i="11"/>
  <c r="F143" i="11"/>
  <c r="G143" i="11"/>
  <c r="H143" i="11"/>
  <c r="J143" i="11"/>
  <c r="M143" i="11"/>
  <c r="I183" i="11"/>
  <c r="J183" i="11"/>
  <c r="K183" i="11"/>
  <c r="L183" i="11"/>
  <c r="M183" i="11"/>
  <c r="B183" i="11"/>
  <c r="N183" i="11"/>
  <c r="C183" i="11"/>
  <c r="O183" i="11"/>
  <c r="D183" i="11"/>
  <c r="E183" i="11"/>
  <c r="G183" i="11"/>
  <c r="F183" i="11"/>
  <c r="H183" i="11"/>
  <c r="M260" i="11"/>
  <c r="E169" i="11"/>
  <c r="G169" i="11"/>
  <c r="M169" i="11"/>
  <c r="K169" i="11"/>
  <c r="L169" i="11"/>
  <c r="N169" i="11"/>
  <c r="O169" i="11"/>
  <c r="B169" i="11"/>
  <c r="C169" i="11"/>
  <c r="D169" i="11"/>
  <c r="F169" i="11"/>
  <c r="J169" i="11"/>
  <c r="E209" i="11"/>
  <c r="F209" i="11"/>
  <c r="G209" i="11"/>
  <c r="H209" i="11"/>
  <c r="I209" i="11"/>
  <c r="J209" i="11"/>
  <c r="K209" i="11"/>
  <c r="L209" i="11"/>
  <c r="M209" i="11"/>
  <c r="C209" i="11"/>
  <c r="O209" i="11"/>
  <c r="B209" i="11"/>
  <c r="D209" i="11"/>
  <c r="N209" i="11"/>
  <c r="E175" i="11"/>
  <c r="J175" i="11"/>
  <c r="K175" i="11"/>
  <c r="L175" i="11"/>
  <c r="M175" i="11"/>
  <c r="N175" i="11"/>
  <c r="B175" i="11"/>
  <c r="O175" i="11"/>
  <c r="C175" i="11"/>
  <c r="D175" i="11"/>
  <c r="F175" i="11"/>
  <c r="I175" i="11"/>
  <c r="H48" i="11"/>
  <c r="I57" i="11"/>
  <c r="K56" i="11"/>
  <c r="M55" i="11"/>
  <c r="O54" i="11"/>
  <c r="C54" i="11"/>
  <c r="E53" i="11"/>
  <c r="G52" i="11"/>
  <c r="I51" i="11"/>
  <c r="K50" i="11"/>
  <c r="M49" i="11"/>
  <c r="E61" i="11"/>
  <c r="F70" i="11"/>
  <c r="H69" i="11"/>
  <c r="J68" i="11"/>
  <c r="K67" i="11"/>
  <c r="L66" i="11"/>
  <c r="M65" i="11"/>
  <c r="N64" i="11"/>
  <c r="O63" i="11"/>
  <c r="B63" i="11"/>
  <c r="C62" i="11"/>
  <c r="O83" i="11"/>
  <c r="K82" i="11"/>
  <c r="C81" i="11"/>
  <c r="H79" i="11"/>
  <c r="L77" i="11"/>
  <c r="B76" i="11"/>
  <c r="G87" i="11"/>
  <c r="G114" i="11" s="1"/>
  <c r="J95" i="11"/>
  <c r="J122" i="11" s="1"/>
  <c r="N93" i="11"/>
  <c r="N120" i="11" s="1"/>
  <c r="D92" i="11"/>
  <c r="D119" i="11" s="1"/>
  <c r="H90" i="11"/>
  <c r="H117" i="11" s="1"/>
  <c r="L88" i="11"/>
  <c r="L115" i="11" s="1"/>
  <c r="L149" i="11"/>
  <c r="B148" i="11"/>
  <c r="F146" i="11"/>
  <c r="J144" i="11"/>
  <c r="N142" i="11"/>
  <c r="D141" i="11"/>
  <c r="G175" i="11"/>
  <c r="H169" i="11"/>
  <c r="I253" i="11"/>
  <c r="J253" i="11"/>
  <c r="K253" i="11"/>
  <c r="L253" i="11"/>
  <c r="M253" i="11"/>
  <c r="B253" i="11"/>
  <c r="N253" i="11"/>
  <c r="C253" i="11"/>
  <c r="O253" i="11"/>
  <c r="D253" i="11"/>
  <c r="E253" i="11"/>
  <c r="G253" i="11"/>
  <c r="F253" i="11"/>
  <c r="H253" i="11"/>
  <c r="K206" i="11"/>
  <c r="L206" i="11"/>
  <c r="M206" i="11"/>
  <c r="B206" i="11"/>
  <c r="N206" i="11"/>
  <c r="C206" i="11"/>
  <c r="O206" i="11"/>
  <c r="D206" i="11"/>
  <c r="E206" i="11"/>
  <c r="F206" i="11"/>
  <c r="G206" i="11"/>
  <c r="I206" i="11"/>
  <c r="H206" i="11"/>
  <c r="K140" i="11"/>
  <c r="J145" i="11"/>
  <c r="B145" i="11"/>
  <c r="N145" i="11"/>
  <c r="C145" i="11"/>
  <c r="O145" i="11"/>
  <c r="D145" i="11"/>
  <c r="F145" i="11"/>
  <c r="I145" i="11"/>
  <c r="E249" i="11"/>
  <c r="F249" i="11"/>
  <c r="G249" i="11"/>
  <c r="H249" i="11"/>
  <c r="I249" i="11"/>
  <c r="J249" i="11"/>
  <c r="K249" i="11"/>
  <c r="L249" i="11"/>
  <c r="M249" i="11"/>
  <c r="C249" i="11"/>
  <c r="O249" i="11"/>
  <c r="B249" i="11"/>
  <c r="D249" i="11"/>
  <c r="N249" i="11"/>
  <c r="M188" i="11"/>
  <c r="C188" i="11"/>
  <c r="O188" i="11"/>
  <c r="I188" i="11"/>
  <c r="D188" i="11"/>
  <c r="E188" i="11"/>
  <c r="F188" i="11"/>
  <c r="G188" i="11"/>
  <c r="H188" i="11"/>
  <c r="J188" i="11"/>
  <c r="K188" i="11"/>
  <c r="L188" i="11"/>
  <c r="N188" i="11"/>
  <c r="B188" i="11"/>
  <c r="K193" i="11"/>
  <c r="I194" i="11"/>
  <c r="G195" i="11"/>
  <c r="E196" i="11"/>
  <c r="C197" i="11"/>
  <c r="O197" i="11"/>
  <c r="M198" i="11"/>
  <c r="K199" i="11"/>
  <c r="I200" i="11"/>
  <c r="G201" i="11"/>
  <c r="F192" i="11"/>
  <c r="L193" i="11"/>
  <c r="J194" i="11"/>
  <c r="H195" i="11"/>
  <c r="F196" i="11"/>
  <c r="D197" i="11"/>
  <c r="B198" i="11"/>
  <c r="N198" i="11"/>
  <c r="L199" i="11"/>
  <c r="J200" i="11"/>
  <c r="H201" i="11"/>
  <c r="G192" i="11"/>
  <c r="M193" i="11"/>
  <c r="K194" i="11"/>
  <c r="I195" i="11"/>
  <c r="G196" i="11"/>
  <c r="E197" i="11"/>
  <c r="C198" i="11"/>
  <c r="O198" i="11"/>
  <c r="M199" i="11"/>
  <c r="K200" i="11"/>
  <c r="I201" i="11"/>
  <c r="H192" i="11"/>
  <c r="B193" i="11"/>
  <c r="N193" i="11"/>
  <c r="L194" i="11"/>
  <c r="J195" i="11"/>
  <c r="H196" i="11"/>
  <c r="F197" i="11"/>
  <c r="D198" i="11"/>
  <c r="B199" i="11"/>
  <c r="N199" i="11"/>
  <c r="L200" i="11"/>
  <c r="J201" i="11"/>
  <c r="I192" i="11"/>
  <c r="C193" i="11"/>
  <c r="O193" i="11"/>
  <c r="M194" i="11"/>
  <c r="K195" i="11"/>
  <c r="I196" i="11"/>
  <c r="G197" i="11"/>
  <c r="E198" i="11"/>
  <c r="C199" i="11"/>
  <c r="O199" i="11"/>
  <c r="M200" i="11"/>
  <c r="K201" i="11"/>
  <c r="J192" i="11"/>
  <c r="D193" i="11"/>
  <c r="B194" i="11"/>
  <c r="N194" i="11"/>
  <c r="L195" i="11"/>
  <c r="J196" i="11"/>
  <c r="H197" i="11"/>
  <c r="F198" i="11"/>
  <c r="D199" i="11"/>
  <c r="B200" i="11"/>
  <c r="N200" i="11"/>
  <c r="L201" i="11"/>
  <c r="K192" i="11"/>
  <c r="E193" i="11"/>
  <c r="C194" i="11"/>
  <c r="O194" i="11"/>
  <c r="M195" i="11"/>
  <c r="K196" i="11"/>
  <c r="I197" i="11"/>
  <c r="G198" i="11"/>
  <c r="E199" i="11"/>
  <c r="C200" i="11"/>
  <c r="O200" i="11"/>
  <c r="M201" i="11"/>
  <c r="L192" i="11"/>
  <c r="F193" i="11"/>
  <c r="D194" i="11"/>
  <c r="B195" i="11"/>
  <c r="N195" i="11"/>
  <c r="L196" i="11"/>
  <c r="J197" i="11"/>
  <c r="H198" i="11"/>
  <c r="F199" i="11"/>
  <c r="D200" i="11"/>
  <c r="B201" i="11"/>
  <c r="N201" i="11"/>
  <c r="M192" i="11"/>
  <c r="G193" i="11"/>
  <c r="E194" i="11"/>
  <c r="C195" i="11"/>
  <c r="O195" i="11"/>
  <c r="M196" i="11"/>
  <c r="K197" i="11"/>
  <c r="I198" i="11"/>
  <c r="G199" i="11"/>
  <c r="E200" i="11"/>
  <c r="C201" i="11"/>
  <c r="O201" i="11"/>
  <c r="N192" i="11"/>
  <c r="I193" i="11"/>
  <c r="G194" i="11"/>
  <c r="E195" i="11"/>
  <c r="C196" i="11"/>
  <c r="O196" i="11"/>
  <c r="M197" i="11"/>
  <c r="K198" i="11"/>
  <c r="I199" i="11"/>
  <c r="G200" i="11"/>
  <c r="E201" i="11"/>
  <c r="D192" i="11"/>
  <c r="B192" i="11"/>
  <c r="J193" i="11"/>
  <c r="L198" i="11"/>
  <c r="F194" i="11"/>
  <c r="H199" i="11"/>
  <c r="H194" i="11"/>
  <c r="J199" i="11"/>
  <c r="D195" i="11"/>
  <c r="F200" i="11"/>
  <c r="F195" i="11"/>
  <c r="H200" i="11"/>
  <c r="B196" i="11"/>
  <c r="D201" i="11"/>
  <c r="D196" i="11"/>
  <c r="F201" i="11"/>
  <c r="N196" i="11"/>
  <c r="C192" i="11"/>
  <c r="B197" i="11"/>
  <c r="E192" i="11"/>
  <c r="H193" i="11"/>
  <c r="J198" i="11"/>
  <c r="G48" i="11"/>
  <c r="H57" i="11"/>
  <c r="J56" i="11"/>
  <c r="L55" i="11"/>
  <c r="N54" i="11"/>
  <c r="B54" i="11"/>
  <c r="D53" i="11"/>
  <c r="F52" i="11"/>
  <c r="H51" i="11"/>
  <c r="J50" i="11"/>
  <c r="L49" i="11"/>
  <c r="B61" i="11"/>
  <c r="D61" i="11"/>
  <c r="E70" i="11"/>
  <c r="G69" i="11"/>
  <c r="I68" i="11"/>
  <c r="J67" i="11"/>
  <c r="K66" i="11"/>
  <c r="L65" i="11"/>
  <c r="M64" i="11"/>
  <c r="N63" i="11"/>
  <c r="O62" i="11"/>
  <c r="B74" i="11"/>
  <c r="N83" i="11"/>
  <c r="G82" i="11"/>
  <c r="B81" i="11"/>
  <c r="G79" i="11"/>
  <c r="K77" i="11"/>
  <c r="O75" i="11"/>
  <c r="F87" i="11"/>
  <c r="F114" i="11" s="1"/>
  <c r="I95" i="11"/>
  <c r="I122" i="11" s="1"/>
  <c r="M93" i="11"/>
  <c r="M120" i="11" s="1"/>
  <c r="C92" i="11"/>
  <c r="C119" i="11" s="1"/>
  <c r="G90" i="11"/>
  <c r="G117" i="11" s="1"/>
  <c r="K88" i="11"/>
  <c r="K115" i="11" s="1"/>
  <c r="K149" i="11"/>
  <c r="O147" i="11"/>
  <c r="E146" i="11"/>
  <c r="I144" i="11"/>
  <c r="N197" i="11"/>
  <c r="H146" i="11"/>
  <c r="L146" i="11"/>
  <c r="M146" i="11"/>
  <c r="B146" i="11"/>
  <c r="N146" i="11"/>
  <c r="D146" i="11"/>
  <c r="G146" i="11"/>
  <c r="D142" i="11"/>
  <c r="H142" i="11"/>
  <c r="I142" i="11"/>
  <c r="J142" i="11"/>
  <c r="L142" i="11"/>
  <c r="C142" i="11"/>
  <c r="O142" i="11"/>
  <c r="K182" i="11"/>
  <c r="L182" i="11"/>
  <c r="M182" i="11"/>
  <c r="B182" i="11"/>
  <c r="N182" i="11"/>
  <c r="C182" i="11"/>
  <c r="O182" i="11"/>
  <c r="D182" i="11"/>
  <c r="E182" i="11"/>
  <c r="F182" i="11"/>
  <c r="G182" i="11"/>
  <c r="I182" i="11"/>
  <c r="H182" i="11"/>
  <c r="J182" i="11"/>
  <c r="D148" i="11"/>
  <c r="H148" i="11"/>
  <c r="I148" i="11"/>
  <c r="J148" i="11"/>
  <c r="L148" i="11"/>
  <c r="C148" i="11"/>
  <c r="O148" i="11"/>
  <c r="G168" i="11"/>
  <c r="I168" i="11"/>
  <c r="C168" i="11"/>
  <c r="O168" i="11"/>
  <c r="J168" i="11"/>
  <c r="K168" i="11"/>
  <c r="L168" i="11"/>
  <c r="M168" i="11"/>
  <c r="N168" i="11"/>
  <c r="B168" i="11"/>
  <c r="D168" i="11"/>
  <c r="H168" i="11"/>
  <c r="G208" i="11"/>
  <c r="H208" i="11"/>
  <c r="I208" i="11"/>
  <c r="J208" i="11"/>
  <c r="K208" i="11"/>
  <c r="L208" i="11"/>
  <c r="M208" i="11"/>
  <c r="B208" i="11"/>
  <c r="N208" i="11"/>
  <c r="C208" i="11"/>
  <c r="O208" i="11"/>
  <c r="E208" i="11"/>
  <c r="D208" i="11"/>
  <c r="F208" i="11"/>
  <c r="G174" i="11"/>
  <c r="K174" i="11"/>
  <c r="L174" i="11"/>
  <c r="M174" i="11"/>
  <c r="N174" i="11"/>
  <c r="B174" i="11"/>
  <c r="O174" i="11"/>
  <c r="C174" i="11"/>
  <c r="D174" i="11"/>
  <c r="E174" i="11"/>
  <c r="F174" i="11"/>
  <c r="J174" i="11"/>
  <c r="G214" i="11"/>
  <c r="H214" i="11"/>
  <c r="I214" i="11"/>
  <c r="J214" i="11"/>
  <c r="K214" i="11"/>
  <c r="L214" i="11"/>
  <c r="M214" i="11"/>
  <c r="B214" i="11"/>
  <c r="N214" i="11"/>
  <c r="C214" i="11"/>
  <c r="O214" i="11"/>
  <c r="E214" i="11"/>
  <c r="D214" i="11"/>
  <c r="F214" i="11"/>
  <c r="F48" i="11"/>
  <c r="G57" i="11"/>
  <c r="I56" i="11"/>
  <c r="K55" i="11"/>
  <c r="M54" i="11"/>
  <c r="O53" i="11"/>
  <c r="C53" i="11"/>
  <c r="E52" i="11"/>
  <c r="G51" i="11"/>
  <c r="I50" i="11"/>
  <c r="K49" i="11"/>
  <c r="O61" i="11"/>
  <c r="C61" i="11"/>
  <c r="D70" i="11"/>
  <c r="F69" i="11"/>
  <c r="H68" i="11"/>
  <c r="I67" i="11"/>
  <c r="J66" i="11"/>
  <c r="K65" i="11"/>
  <c r="L64" i="11"/>
  <c r="M63" i="11"/>
  <c r="M62" i="11"/>
  <c r="O74" i="11"/>
  <c r="L83" i="11"/>
  <c r="F82" i="11"/>
  <c r="O80" i="11"/>
  <c r="E79" i="11"/>
  <c r="I77" i="11"/>
  <c r="M75" i="11"/>
  <c r="D87" i="11"/>
  <c r="D114" i="11" s="1"/>
  <c r="G95" i="11"/>
  <c r="G122" i="11" s="1"/>
  <c r="K93" i="11"/>
  <c r="K120" i="11" s="1"/>
  <c r="O91" i="11"/>
  <c r="O118" i="11" s="1"/>
  <c r="E90" i="11"/>
  <c r="E117" i="11" s="1"/>
  <c r="I149" i="11"/>
  <c r="M147" i="11"/>
  <c r="C146" i="11"/>
  <c r="G144" i="11"/>
  <c r="K142" i="11"/>
  <c r="H174" i="11"/>
  <c r="E168" i="11"/>
  <c r="L197" i="11"/>
  <c r="O57" i="11"/>
  <c r="M181" i="11"/>
  <c r="B181" i="11"/>
  <c r="N181" i="11"/>
  <c r="C181" i="11"/>
  <c r="O181" i="11"/>
  <c r="D181" i="11"/>
  <c r="E181" i="11"/>
  <c r="F181" i="11"/>
  <c r="G181" i="11"/>
  <c r="H181" i="11"/>
  <c r="I181" i="11"/>
  <c r="K181" i="11"/>
  <c r="J181" i="11"/>
  <c r="L181" i="11"/>
  <c r="G254" i="11"/>
  <c r="H254" i="11"/>
  <c r="I254" i="11"/>
  <c r="J254" i="11"/>
  <c r="K254" i="11"/>
  <c r="L254" i="11"/>
  <c r="M254" i="11"/>
  <c r="B254" i="11"/>
  <c r="N254" i="11"/>
  <c r="C254" i="11"/>
  <c r="O254" i="11"/>
  <c r="E254" i="11"/>
  <c r="D254" i="11"/>
  <c r="F254" i="11"/>
  <c r="B88" i="11"/>
  <c r="B115" i="11" s="1"/>
  <c r="N88" i="11"/>
  <c r="N115" i="11" s="1"/>
  <c r="L89" i="11"/>
  <c r="L116" i="11" s="1"/>
  <c r="J90" i="11"/>
  <c r="J117" i="11" s="1"/>
  <c r="H91" i="11"/>
  <c r="H118" i="11" s="1"/>
  <c r="F92" i="11"/>
  <c r="F119" i="11" s="1"/>
  <c r="D93" i="11"/>
  <c r="D120" i="11" s="1"/>
  <c r="B94" i="11"/>
  <c r="B121" i="11" s="1"/>
  <c r="N94" i="11"/>
  <c r="N121" i="11" s="1"/>
  <c r="L95" i="11"/>
  <c r="L122" i="11" s="1"/>
  <c r="J96" i="11"/>
  <c r="J123" i="11" s="1"/>
  <c r="I87" i="11"/>
  <c r="I114" i="11" s="1"/>
  <c r="F75" i="11"/>
  <c r="D76" i="11"/>
  <c r="B77" i="11"/>
  <c r="N77" i="11"/>
  <c r="L78" i="11"/>
  <c r="J79" i="11"/>
  <c r="H80" i="11"/>
  <c r="F81" i="11"/>
  <c r="D82" i="11"/>
  <c r="B83" i="11"/>
  <c r="F88" i="11"/>
  <c r="F115" i="11" s="1"/>
  <c r="D89" i="11"/>
  <c r="D116" i="11" s="1"/>
  <c r="B90" i="11"/>
  <c r="B117" i="11" s="1"/>
  <c r="N90" i="11"/>
  <c r="N117" i="11" s="1"/>
  <c r="L91" i="11"/>
  <c r="L118" i="11" s="1"/>
  <c r="J92" i="11"/>
  <c r="J119" i="11" s="1"/>
  <c r="H93" i="11"/>
  <c r="H120" i="11" s="1"/>
  <c r="F94" i="11"/>
  <c r="F121" i="11" s="1"/>
  <c r="D95" i="11"/>
  <c r="D122" i="11" s="1"/>
  <c r="B96" i="11"/>
  <c r="B123" i="11" s="1"/>
  <c r="N96" i="11"/>
  <c r="N123" i="11" s="1"/>
  <c r="M87" i="11"/>
  <c r="M114" i="11" s="1"/>
  <c r="J75" i="11"/>
  <c r="H76" i="11"/>
  <c r="F77" i="11"/>
  <c r="D78" i="11"/>
  <c r="B79" i="11"/>
  <c r="N79" i="11"/>
  <c r="L80" i="11"/>
  <c r="J81" i="11"/>
  <c r="H82" i="11"/>
  <c r="F83" i="11"/>
  <c r="E74" i="11"/>
  <c r="G88" i="11"/>
  <c r="G115" i="11" s="1"/>
  <c r="E89" i="11"/>
  <c r="E116" i="11" s="1"/>
  <c r="C90" i="11"/>
  <c r="C117" i="11" s="1"/>
  <c r="O90" i="11"/>
  <c r="O117" i="11" s="1"/>
  <c r="M91" i="11"/>
  <c r="M118" i="11" s="1"/>
  <c r="K92" i="11"/>
  <c r="K119" i="11" s="1"/>
  <c r="I93" i="11"/>
  <c r="I120" i="11" s="1"/>
  <c r="G94" i="11"/>
  <c r="G121" i="11" s="1"/>
  <c r="E95" i="11"/>
  <c r="E122" i="11" s="1"/>
  <c r="C96" i="11"/>
  <c r="C123" i="11" s="1"/>
  <c r="O96" i="11"/>
  <c r="O123" i="11" s="1"/>
  <c r="N87" i="11"/>
  <c r="N114" i="11" s="1"/>
  <c r="K75" i="11"/>
  <c r="I76" i="11"/>
  <c r="G77" i="11"/>
  <c r="E78" i="11"/>
  <c r="C79" i="11"/>
  <c r="O79" i="11"/>
  <c r="M80" i="11"/>
  <c r="K81" i="11"/>
  <c r="I82" i="11"/>
  <c r="G83" i="11"/>
  <c r="H88" i="11"/>
  <c r="H115" i="11" s="1"/>
  <c r="F89" i="11"/>
  <c r="F116" i="11" s="1"/>
  <c r="D90" i="11"/>
  <c r="D117" i="11" s="1"/>
  <c r="B91" i="11"/>
  <c r="B118" i="11" s="1"/>
  <c r="N91" i="11"/>
  <c r="N118" i="11" s="1"/>
  <c r="L92" i="11"/>
  <c r="L119" i="11" s="1"/>
  <c r="J93" i="11"/>
  <c r="J120" i="11" s="1"/>
  <c r="H94" i="11"/>
  <c r="H121" i="11" s="1"/>
  <c r="F95" i="11"/>
  <c r="F122" i="11" s="1"/>
  <c r="D96" i="11"/>
  <c r="D123" i="11" s="1"/>
  <c r="C87" i="11"/>
  <c r="C114" i="11" s="1"/>
  <c r="O87" i="11"/>
  <c r="O114" i="11" s="1"/>
  <c r="L75" i="11"/>
  <c r="J76" i="11"/>
  <c r="H77" i="11"/>
  <c r="F78" i="11"/>
  <c r="D79" i="11"/>
  <c r="B80" i="11"/>
  <c r="N80" i="11"/>
  <c r="L81" i="11"/>
  <c r="J82" i="11"/>
  <c r="H83" i="11"/>
  <c r="G74" i="11"/>
  <c r="J88" i="11"/>
  <c r="J115" i="11" s="1"/>
  <c r="H89" i="11"/>
  <c r="H116" i="11" s="1"/>
  <c r="F90" i="11"/>
  <c r="F117" i="11" s="1"/>
  <c r="D91" i="11"/>
  <c r="D118" i="11" s="1"/>
  <c r="B92" i="11"/>
  <c r="B119" i="11" s="1"/>
  <c r="N92" i="11"/>
  <c r="N119" i="11" s="1"/>
  <c r="L93" i="11"/>
  <c r="L120" i="11" s="1"/>
  <c r="J94" i="11"/>
  <c r="J121" i="11" s="1"/>
  <c r="H95" i="11"/>
  <c r="H122" i="11" s="1"/>
  <c r="F96" i="11"/>
  <c r="F123" i="11" s="1"/>
  <c r="E87" i="11"/>
  <c r="E114" i="11" s="1"/>
  <c r="E258" i="11" s="1"/>
  <c r="B75" i="11"/>
  <c r="N75" i="11"/>
  <c r="L76" i="11"/>
  <c r="J77" i="11"/>
  <c r="H78" i="11"/>
  <c r="F79" i="11"/>
  <c r="D80" i="11"/>
  <c r="M88" i="11"/>
  <c r="M115" i="11" s="1"/>
  <c r="K89" i="11"/>
  <c r="K116" i="11" s="1"/>
  <c r="I90" i="11"/>
  <c r="I117" i="11" s="1"/>
  <c r="G91" i="11"/>
  <c r="G118" i="11" s="1"/>
  <c r="E92" i="11"/>
  <c r="E119" i="11" s="1"/>
  <c r="E263" i="11" s="1"/>
  <c r="C93" i="11"/>
  <c r="C120" i="11" s="1"/>
  <c r="O93" i="11"/>
  <c r="O120" i="11" s="1"/>
  <c r="M94" i="11"/>
  <c r="M121" i="11" s="1"/>
  <c r="K95" i="11"/>
  <c r="K122" i="11" s="1"/>
  <c r="I96" i="11"/>
  <c r="I123" i="11" s="1"/>
  <c r="H87" i="11"/>
  <c r="H114" i="11" s="1"/>
  <c r="E75" i="11"/>
  <c r="C76" i="11"/>
  <c r="O76" i="11"/>
  <c r="M77" i="11"/>
  <c r="K78" i="11"/>
  <c r="I79" i="11"/>
  <c r="G80" i="11"/>
  <c r="E81" i="11"/>
  <c r="C82" i="11"/>
  <c r="O82" i="11"/>
  <c r="M83" i="11"/>
  <c r="L74" i="11"/>
  <c r="E48" i="11"/>
  <c r="F57" i="11"/>
  <c r="H56" i="11"/>
  <c r="J55" i="11"/>
  <c r="L54" i="11"/>
  <c r="N53" i="11"/>
  <c r="B53" i="11"/>
  <c r="D52" i="11"/>
  <c r="F51" i="11"/>
  <c r="H50" i="11"/>
  <c r="J49" i="11"/>
  <c r="N61" i="11"/>
  <c r="O70" i="11"/>
  <c r="C70" i="11"/>
  <c r="E69" i="11"/>
  <c r="G68" i="11"/>
  <c r="H67" i="11"/>
  <c r="I66" i="11"/>
  <c r="J65" i="11"/>
  <c r="K64" i="11"/>
  <c r="K63" i="11"/>
  <c r="L62" i="11"/>
  <c r="N74" i="11"/>
  <c r="K83" i="11"/>
  <c r="E82" i="11"/>
  <c r="K80" i="11"/>
  <c r="O78" i="11"/>
  <c r="E77" i="11"/>
  <c r="I75" i="11"/>
  <c r="M96" i="11"/>
  <c r="M123" i="11" s="1"/>
  <c r="C95" i="11"/>
  <c r="C122" i="11" s="1"/>
  <c r="G93" i="11"/>
  <c r="G120" i="11" s="1"/>
  <c r="K91" i="11"/>
  <c r="K118" i="11" s="1"/>
  <c r="O89" i="11"/>
  <c r="O116" i="11" s="1"/>
  <c r="E88" i="11"/>
  <c r="E115" i="11" s="1"/>
  <c r="B140" i="11"/>
  <c r="E149" i="11"/>
  <c r="M145" i="11"/>
  <c r="C144" i="11"/>
  <c r="G142" i="11"/>
  <c r="F141" i="11"/>
  <c r="J141" i="11"/>
  <c r="K141" i="11"/>
  <c r="L141" i="11"/>
  <c r="B141" i="11"/>
  <c r="N141" i="11"/>
  <c r="E141" i="11"/>
  <c r="G248" i="11"/>
  <c r="H248" i="11"/>
  <c r="I248" i="11"/>
  <c r="J248" i="11"/>
  <c r="K248" i="11"/>
  <c r="L248" i="11"/>
  <c r="M248" i="11"/>
  <c r="B248" i="11"/>
  <c r="N248" i="11"/>
  <c r="C248" i="11"/>
  <c r="O248" i="11"/>
  <c r="E248" i="11"/>
  <c r="D248" i="11"/>
  <c r="F248" i="11"/>
  <c r="F147" i="11"/>
  <c r="J147" i="11"/>
  <c r="K147" i="11"/>
  <c r="L147" i="11"/>
  <c r="B147" i="11"/>
  <c r="N147" i="11"/>
  <c r="E147" i="11"/>
  <c r="B187" i="11"/>
  <c r="C187" i="11"/>
  <c r="O187" i="11"/>
  <c r="D187" i="11"/>
  <c r="E187" i="11"/>
  <c r="K187" i="11"/>
  <c r="F187" i="11"/>
  <c r="G187" i="11"/>
  <c r="H187" i="11"/>
  <c r="I187" i="11"/>
  <c r="J187" i="11"/>
  <c r="L187" i="11"/>
  <c r="I167" i="11"/>
  <c r="K167" i="11"/>
  <c r="E167" i="11"/>
  <c r="G167" i="11"/>
  <c r="H167" i="11"/>
  <c r="J167" i="11"/>
  <c r="L167" i="11"/>
  <c r="M167" i="11"/>
  <c r="N167" i="11"/>
  <c r="O167" i="11"/>
  <c r="B167" i="11"/>
  <c r="F167" i="11"/>
  <c r="I207" i="11"/>
  <c r="J207" i="11"/>
  <c r="K207" i="11"/>
  <c r="L207" i="11"/>
  <c r="M207" i="11"/>
  <c r="B207" i="11"/>
  <c r="N207" i="11"/>
  <c r="C207" i="11"/>
  <c r="O207" i="11"/>
  <c r="D207" i="11"/>
  <c r="E207" i="11"/>
  <c r="G207" i="11"/>
  <c r="H207" i="11"/>
  <c r="I173" i="11"/>
  <c r="L173" i="11"/>
  <c r="M173" i="11"/>
  <c r="N173" i="11"/>
  <c r="B173" i="11"/>
  <c r="O173" i="11"/>
  <c r="C173" i="11"/>
  <c r="D173" i="11"/>
  <c r="E173" i="11"/>
  <c r="F173" i="11"/>
  <c r="G173" i="11"/>
  <c r="K173" i="11"/>
  <c r="I213" i="11"/>
  <c r="J213" i="11"/>
  <c r="K213" i="11"/>
  <c r="L213" i="11"/>
  <c r="M213" i="11"/>
  <c r="B213" i="11"/>
  <c r="N213" i="11"/>
  <c r="C213" i="11"/>
  <c r="O213" i="11"/>
  <c r="D213" i="11"/>
  <c r="E213" i="11"/>
  <c r="G213" i="11"/>
  <c r="F213" i="11"/>
  <c r="H213" i="11"/>
  <c r="D48" i="11"/>
  <c r="E57" i="11"/>
  <c r="G56" i="11"/>
  <c r="I55" i="11"/>
  <c r="K54" i="11"/>
  <c r="M53" i="11"/>
  <c r="O52" i="11"/>
  <c r="C52" i="11"/>
  <c r="E51" i="11"/>
  <c r="G50" i="11"/>
  <c r="I49" i="11"/>
  <c r="N70" i="11"/>
  <c r="F68" i="11"/>
  <c r="G67" i="11"/>
  <c r="H66" i="11"/>
  <c r="I65" i="11"/>
  <c r="I64" i="11"/>
  <c r="J63" i="11"/>
  <c r="K62" i="11"/>
  <c r="M74" i="11"/>
  <c r="J83" i="11"/>
  <c r="B82" i="11"/>
  <c r="J80" i="11"/>
  <c r="N78" i="11"/>
  <c r="D77" i="11"/>
  <c r="H75" i="11"/>
  <c r="L96" i="11"/>
  <c r="L123" i="11" s="1"/>
  <c r="B95" i="11"/>
  <c r="B122" i="11" s="1"/>
  <c r="F93" i="11"/>
  <c r="F120" i="11" s="1"/>
  <c r="J91" i="11"/>
  <c r="J118" i="11" s="1"/>
  <c r="N89" i="11"/>
  <c r="N116" i="11" s="1"/>
  <c r="D88" i="11"/>
  <c r="D115" i="11" s="1"/>
  <c r="O140" i="11"/>
  <c r="D149" i="11"/>
  <c r="H147" i="11"/>
  <c r="L145" i="11"/>
  <c r="B144" i="11"/>
  <c r="F142" i="11"/>
  <c r="H173" i="11"/>
  <c r="C167" i="11"/>
  <c r="I127" i="11"/>
  <c r="N127" i="11"/>
  <c r="O127" i="11"/>
  <c r="C127" i="11"/>
  <c r="L127" i="11"/>
  <c r="M127" i="11"/>
  <c r="C221" i="11"/>
  <c r="O221" i="11"/>
  <c r="D221" i="11"/>
  <c r="E221" i="11"/>
  <c r="F221" i="11"/>
  <c r="G221" i="11"/>
  <c r="H221" i="11"/>
  <c r="I221" i="11"/>
  <c r="J221" i="11"/>
  <c r="K221" i="11"/>
  <c r="M221" i="11"/>
  <c r="C232" i="11"/>
  <c r="O232" i="11"/>
  <c r="D232" i="11"/>
  <c r="E232" i="11"/>
  <c r="F232" i="11"/>
  <c r="G232" i="11"/>
  <c r="H232" i="11"/>
  <c r="I232" i="11"/>
  <c r="J232" i="11"/>
  <c r="K232" i="11"/>
  <c r="M232" i="11"/>
  <c r="G219" i="11"/>
  <c r="H219" i="11"/>
  <c r="I219" i="11"/>
  <c r="J219" i="11"/>
  <c r="K219" i="11"/>
  <c r="L219" i="11"/>
  <c r="M219" i="11"/>
  <c r="B219" i="11"/>
  <c r="N219" i="11"/>
  <c r="C219" i="11"/>
  <c r="O219" i="11"/>
  <c r="E219" i="11"/>
  <c r="N221" i="11"/>
  <c r="L221" i="11"/>
  <c r="B221" i="11"/>
  <c r="L218" i="11"/>
  <c r="M227" i="11"/>
  <c r="O226" i="11"/>
  <c r="C226" i="11"/>
  <c r="E225" i="11"/>
  <c r="G224" i="11"/>
  <c r="I223" i="11"/>
  <c r="K222" i="11"/>
  <c r="O220" i="11"/>
  <c r="C220" i="11"/>
  <c r="H231" i="11"/>
  <c r="I240" i="11"/>
  <c r="K239" i="11"/>
  <c r="M238" i="11"/>
  <c r="O237" i="11"/>
  <c r="C237" i="11"/>
  <c r="E236" i="11"/>
  <c r="G235" i="11"/>
  <c r="I234" i="11"/>
  <c r="K233" i="11"/>
  <c r="J218" i="11"/>
  <c r="K227" i="11"/>
  <c r="M226" i="11"/>
  <c r="O225" i="11"/>
  <c r="C225" i="11"/>
  <c r="E224" i="11"/>
  <c r="G223" i="11"/>
  <c r="I222" i="11"/>
  <c r="M220" i="11"/>
  <c r="F231" i="11"/>
  <c r="G240" i="11"/>
  <c r="I239" i="11"/>
  <c r="K238" i="11"/>
  <c r="M237" i="11"/>
  <c r="O236" i="11"/>
  <c r="C236" i="11"/>
  <c r="E235" i="11"/>
  <c r="G234" i="11"/>
  <c r="I233" i="11"/>
  <c r="L131" i="11"/>
  <c r="F130" i="11"/>
  <c r="I218" i="11"/>
  <c r="J227" i="11"/>
  <c r="L226" i="11"/>
  <c r="N225" i="11"/>
  <c r="B225" i="11"/>
  <c r="D224" i="11"/>
  <c r="F223" i="11"/>
  <c r="H222" i="11"/>
  <c r="L220" i="11"/>
  <c r="E231" i="11"/>
  <c r="F240" i="11"/>
  <c r="H239" i="11"/>
  <c r="J238" i="11"/>
  <c r="L237" i="11"/>
  <c r="N236" i="11"/>
  <c r="B236" i="11"/>
  <c r="D235" i="11"/>
  <c r="F234" i="11"/>
  <c r="H233" i="11"/>
  <c r="K131" i="11"/>
  <c r="H218" i="11"/>
  <c r="I227" i="11"/>
  <c r="K226" i="11"/>
  <c r="M225" i="11"/>
  <c r="O224" i="11"/>
  <c r="C224" i="11"/>
  <c r="E223" i="11"/>
  <c r="G222" i="11"/>
  <c r="K220" i="11"/>
  <c r="B231" i="11"/>
  <c r="D231" i="11"/>
  <c r="E240" i="11"/>
  <c r="G239" i="11"/>
  <c r="I238" i="11"/>
  <c r="K237" i="11"/>
  <c r="M236" i="11"/>
  <c r="O235" i="11"/>
  <c r="C235" i="11"/>
  <c r="E234" i="11"/>
  <c r="G233" i="11"/>
  <c r="J131" i="11"/>
  <c r="G218" i="11"/>
  <c r="H227" i="11"/>
  <c r="J226" i="11"/>
  <c r="L225" i="11"/>
  <c r="N224" i="11"/>
  <c r="B224" i="11"/>
  <c r="D223" i="11"/>
  <c r="F222" i="11"/>
  <c r="J220" i="11"/>
  <c r="O231" i="11"/>
  <c r="C231" i="11"/>
  <c r="D240" i="11"/>
  <c r="F239" i="11"/>
  <c r="H238" i="11"/>
  <c r="J237" i="11"/>
  <c r="L236" i="11"/>
  <c r="N235" i="11"/>
  <c r="B235" i="11"/>
  <c r="D234" i="11"/>
  <c r="F233" i="11"/>
  <c r="F218" i="11"/>
  <c r="G227" i="11"/>
  <c r="I226" i="11"/>
  <c r="K225" i="11"/>
  <c r="M224" i="11"/>
  <c r="O223" i="11"/>
  <c r="C223" i="11"/>
  <c r="E222" i="11"/>
  <c r="I220" i="11"/>
  <c r="N231" i="11"/>
  <c r="O240" i="11"/>
  <c r="C240" i="11"/>
  <c r="E239" i="11"/>
  <c r="G238" i="11"/>
  <c r="I237" i="11"/>
  <c r="K236" i="11"/>
  <c r="M235" i="11"/>
  <c r="O234" i="11"/>
  <c r="C234" i="11"/>
  <c r="E233" i="11"/>
  <c r="E218" i="11"/>
  <c r="F227" i="11"/>
  <c r="H226" i="11"/>
  <c r="J225" i="11"/>
  <c r="L224" i="11"/>
  <c r="N223" i="11"/>
  <c r="B223" i="11"/>
  <c r="D222" i="11"/>
  <c r="H220" i="11"/>
  <c r="M231" i="11"/>
  <c r="N240" i="11"/>
  <c r="B240" i="11"/>
  <c r="D239" i="11"/>
  <c r="F238" i="11"/>
  <c r="H237" i="11"/>
  <c r="J236" i="11"/>
  <c r="L235" i="11"/>
  <c r="N234" i="11"/>
  <c r="B234" i="11"/>
  <c r="D233" i="11"/>
  <c r="G131" i="11"/>
  <c r="B218" i="11"/>
  <c r="D218" i="11"/>
  <c r="E227" i="11"/>
  <c r="G226" i="11"/>
  <c r="I225" i="11"/>
  <c r="K224" i="11"/>
  <c r="M223" i="11"/>
  <c r="O222" i="11"/>
  <c r="C222" i="11"/>
  <c r="G220" i="11"/>
  <c r="L231" i="11"/>
  <c r="M240" i="11"/>
  <c r="O239" i="11"/>
  <c r="C239" i="11"/>
  <c r="E238" i="11"/>
  <c r="G237" i="11"/>
  <c r="I236" i="11"/>
  <c r="K235" i="11"/>
  <c r="M234" i="11"/>
  <c r="O233" i="11"/>
  <c r="C233" i="11"/>
  <c r="F131" i="11"/>
  <c r="O218" i="11"/>
  <c r="C218" i="11"/>
  <c r="D227" i="11"/>
  <c r="F226" i="11"/>
  <c r="H225" i="11"/>
  <c r="J224" i="11"/>
  <c r="L223" i="11"/>
  <c r="N222" i="11"/>
  <c r="B222" i="11"/>
  <c r="F220" i="11"/>
  <c r="K231" i="11"/>
  <c r="L240" i="11"/>
  <c r="N239" i="11"/>
  <c r="B239" i="11"/>
  <c r="D238" i="11"/>
  <c r="F237" i="11"/>
  <c r="H236" i="11"/>
  <c r="J235" i="11"/>
  <c r="L234" i="11"/>
  <c r="N233" i="11"/>
  <c r="B233" i="11"/>
  <c r="E131" i="11"/>
  <c r="O227" i="11"/>
  <c r="O238" i="11"/>
  <c r="G97" i="10"/>
  <c r="E106" i="10"/>
  <c r="B103" i="10"/>
  <c r="K100" i="10"/>
  <c r="F97" i="10"/>
  <c r="D106" i="10"/>
  <c r="J100" i="10"/>
  <c r="D97" i="10"/>
  <c r="B106" i="10"/>
  <c r="K103" i="10"/>
  <c r="H100" i="10"/>
  <c r="C97" i="10"/>
  <c r="J103" i="10"/>
  <c r="G100" i="10"/>
  <c r="L106" i="10"/>
  <c r="I103" i="10"/>
  <c r="F100" i="10"/>
  <c r="B97" i="10"/>
  <c r="K106" i="10"/>
  <c r="H103" i="10"/>
  <c r="E100" i="10"/>
  <c r="J106" i="10"/>
  <c r="G103" i="10"/>
  <c r="D100" i="10"/>
  <c r="G106" i="10"/>
  <c r="D103" i="10"/>
  <c r="G101" i="11"/>
  <c r="H110" i="11"/>
  <c r="J109" i="11"/>
  <c r="L108" i="11"/>
  <c r="N107" i="11"/>
  <c r="B107" i="11"/>
  <c r="D106" i="11"/>
  <c r="F105" i="11"/>
  <c r="H104" i="11"/>
  <c r="J103" i="11"/>
  <c r="L102" i="11"/>
  <c r="F101" i="11"/>
  <c r="G110" i="11"/>
  <c r="I109" i="11"/>
  <c r="K108" i="11"/>
  <c r="M107" i="11"/>
  <c r="O106" i="11"/>
  <c r="C106" i="11"/>
  <c r="E105" i="11"/>
  <c r="G104" i="11"/>
  <c r="I103" i="11"/>
  <c r="K102" i="11"/>
  <c r="E101" i="11"/>
  <c r="F110" i="11"/>
  <c r="H109" i="11"/>
  <c r="J108" i="11"/>
  <c r="L107" i="11"/>
  <c r="N106" i="11"/>
  <c r="B106" i="11"/>
  <c r="D105" i="11"/>
  <c r="F104" i="11"/>
  <c r="H103" i="11"/>
  <c r="J102" i="11"/>
  <c r="B101" i="11"/>
  <c r="D101" i="11"/>
  <c r="E110" i="11"/>
  <c r="G109" i="11"/>
  <c r="I108" i="11"/>
  <c r="K107" i="11"/>
  <c r="M106" i="11"/>
  <c r="O105" i="11"/>
  <c r="C105" i="11"/>
  <c r="E104" i="11"/>
  <c r="G103" i="11"/>
  <c r="I102" i="11"/>
  <c r="O101" i="11"/>
  <c r="C101" i="11"/>
  <c r="D110" i="11"/>
  <c r="F109" i="11"/>
  <c r="H108" i="11"/>
  <c r="J107" i="11"/>
  <c r="L106" i="11"/>
  <c r="N105" i="11"/>
  <c r="B105" i="11"/>
  <c r="D104" i="11"/>
  <c r="F103" i="11"/>
  <c r="H102" i="11"/>
  <c r="N101" i="11"/>
  <c r="O110" i="11"/>
  <c r="C110" i="11"/>
  <c r="E109" i="11"/>
  <c r="G108" i="11"/>
  <c r="I107" i="11"/>
  <c r="K106" i="11"/>
  <c r="M105" i="11"/>
  <c r="O104" i="11"/>
  <c r="C104" i="11"/>
  <c r="E103" i="11"/>
  <c r="G102" i="11"/>
  <c r="M101" i="11"/>
  <c r="N110" i="11"/>
  <c r="B110" i="11"/>
  <c r="D109" i="11"/>
  <c r="F108" i="11"/>
  <c r="H107" i="11"/>
  <c r="J106" i="11"/>
  <c r="L105" i="11"/>
  <c r="N104" i="11"/>
  <c r="B104" i="11"/>
  <c r="D103" i="11"/>
  <c r="F102" i="11"/>
  <c r="L101" i="11"/>
  <c r="M110" i="11"/>
  <c r="O109" i="11"/>
  <c r="C109" i="11"/>
  <c r="E108" i="11"/>
  <c r="G107" i="11"/>
  <c r="I106" i="11"/>
  <c r="K105" i="11"/>
  <c r="M104" i="11"/>
  <c r="O103" i="11"/>
  <c r="C103" i="11"/>
  <c r="E102" i="11"/>
  <c r="K101" i="11"/>
  <c r="L110" i="11"/>
  <c r="N109" i="11"/>
  <c r="B109" i="11"/>
  <c r="D108" i="11"/>
  <c r="F107" i="11"/>
  <c r="H106" i="11"/>
  <c r="J105" i="11"/>
  <c r="L104" i="11"/>
  <c r="N103" i="11"/>
  <c r="B103" i="11"/>
  <c r="D102" i="11"/>
  <c r="J101" i="11"/>
  <c r="K110" i="11"/>
  <c r="M109" i="11"/>
  <c r="O108" i="11"/>
  <c r="C108" i="11"/>
  <c r="E107" i="11"/>
  <c r="G106" i="11"/>
  <c r="I105" i="11"/>
  <c r="K104" i="11"/>
  <c r="M103" i="11"/>
  <c r="O102" i="11"/>
  <c r="C102" i="11"/>
  <c r="I101" i="11"/>
  <c r="J110" i="11"/>
  <c r="L109" i="11"/>
  <c r="N108" i="11"/>
  <c r="B108" i="11"/>
  <c r="D107" i="11"/>
  <c r="F106" i="11"/>
  <c r="H105" i="11"/>
  <c r="J104" i="11"/>
  <c r="L103" i="11"/>
  <c r="N102" i="11"/>
  <c r="B102" i="11"/>
  <c r="O107" i="11"/>
  <c r="L162" i="10"/>
  <c r="J171" i="10"/>
  <c r="H169" i="10"/>
  <c r="G168" i="10"/>
  <c r="E166" i="10"/>
  <c r="D165" i="10"/>
  <c r="B163" i="10"/>
  <c r="K162" i="10"/>
  <c r="I171" i="10"/>
  <c r="F168" i="10"/>
  <c r="C165" i="10"/>
  <c r="J162" i="10"/>
  <c r="H171" i="10"/>
  <c r="F169" i="10"/>
  <c r="E168" i="10"/>
  <c r="C166" i="10"/>
  <c r="B165" i="10"/>
  <c r="L163" i="10"/>
  <c r="I162" i="10"/>
  <c r="G171" i="10"/>
  <c r="E169" i="10"/>
  <c r="D168" i="10"/>
  <c r="B166" i="10"/>
  <c r="K163" i="10"/>
  <c r="L171" i="10"/>
  <c r="H162" i="10"/>
  <c r="F171" i="10"/>
  <c r="D169" i="10"/>
  <c r="C168" i="10"/>
  <c r="L165" i="10"/>
  <c r="J163" i="10"/>
  <c r="F162" i="10"/>
  <c r="D171" i="10"/>
  <c r="B169" i="10"/>
  <c r="K166" i="10"/>
  <c r="J165" i="10"/>
  <c r="H163" i="10"/>
  <c r="E162" i="10"/>
  <c r="C171" i="10"/>
  <c r="L168" i="10"/>
  <c r="J166" i="10"/>
  <c r="I165" i="10"/>
  <c r="G163" i="10"/>
  <c r="D162" i="10"/>
  <c r="B171" i="10"/>
  <c r="K168" i="10"/>
  <c r="H165" i="10"/>
  <c r="C162" i="10"/>
  <c r="K169" i="10"/>
  <c r="J168" i="10"/>
  <c r="H166" i="10"/>
  <c r="G165" i="10"/>
  <c r="E163" i="10"/>
  <c r="I168" i="10"/>
  <c r="F165" i="10"/>
  <c r="I130" i="11"/>
  <c r="O128" i="11"/>
  <c r="C128" i="11"/>
  <c r="H130" i="11"/>
  <c r="N128" i="11"/>
  <c r="B128" i="11"/>
  <c r="O136" i="11"/>
  <c r="G130" i="11"/>
  <c r="M136" i="11"/>
  <c r="E130" i="11"/>
  <c r="K128" i="11"/>
  <c r="L136" i="11"/>
  <c r="D130" i="11"/>
  <c r="J128" i="11"/>
  <c r="F136" i="11"/>
  <c r="O130" i="11"/>
  <c r="C130" i="11"/>
  <c r="I128" i="11"/>
  <c r="B127" i="11"/>
  <c r="D136" i="11"/>
  <c r="N130" i="11"/>
  <c r="B130" i="11"/>
  <c r="H128" i="11"/>
  <c r="C136" i="11"/>
  <c r="M130" i="11"/>
  <c r="G128" i="11"/>
  <c r="K130" i="11"/>
  <c r="L129" i="11"/>
  <c r="D135" i="11"/>
  <c r="K129" i="11"/>
  <c r="O135" i="11"/>
  <c r="C135" i="11"/>
  <c r="J129" i="11"/>
  <c r="K127" i="11"/>
  <c r="K136" i="11"/>
  <c r="M135" i="11"/>
  <c r="H129" i="11"/>
  <c r="J127" i="11"/>
  <c r="J136" i="11"/>
  <c r="L135" i="11"/>
  <c r="G129" i="11"/>
  <c r="H127" i="11"/>
  <c r="I136" i="11"/>
  <c r="K135" i="11"/>
  <c r="F129" i="11"/>
  <c r="G127" i="11"/>
  <c r="H136" i="11"/>
  <c r="J135" i="11"/>
  <c r="E129" i="11"/>
  <c r="F127" i="11"/>
  <c r="G136" i="11"/>
  <c r="I135" i="11"/>
  <c r="D129" i="11"/>
  <c r="D127" i="11"/>
  <c r="N129" i="11"/>
  <c r="I134" i="11"/>
  <c r="H134" i="11"/>
  <c r="F134" i="11"/>
  <c r="E134" i="11"/>
  <c r="G84" i="10"/>
  <c r="E93" i="10"/>
  <c r="D92" i="10"/>
  <c r="C91" i="10"/>
  <c r="B90" i="10"/>
  <c r="L88" i="10"/>
  <c r="K87" i="10"/>
  <c r="J86" i="10"/>
  <c r="I85" i="10"/>
  <c r="F84" i="10"/>
  <c r="D93" i="10"/>
  <c r="C92" i="10"/>
  <c r="B91" i="10"/>
  <c r="L89" i="10"/>
  <c r="K88" i="10"/>
  <c r="J87" i="10"/>
  <c r="I86" i="10"/>
  <c r="H85" i="10"/>
  <c r="E84" i="10"/>
  <c r="C93" i="10"/>
  <c r="B92" i="10"/>
  <c r="L90" i="10"/>
  <c r="K89" i="10"/>
  <c r="J88" i="10"/>
  <c r="I87" i="10"/>
  <c r="H86" i="10"/>
  <c r="G85" i="10"/>
  <c r="D84" i="10"/>
  <c r="B93" i="10"/>
  <c r="L91" i="10"/>
  <c r="K90" i="10"/>
  <c r="J89" i="10"/>
  <c r="I88" i="10"/>
  <c r="H87" i="10"/>
  <c r="G86" i="10"/>
  <c r="F85" i="10"/>
  <c r="C84" i="10"/>
  <c r="L92" i="10"/>
  <c r="K91" i="10"/>
  <c r="J90" i="10"/>
  <c r="I89" i="10"/>
  <c r="H88" i="10"/>
  <c r="G87" i="10"/>
  <c r="F86" i="10"/>
  <c r="E85" i="10"/>
  <c r="L93" i="10"/>
  <c r="K92" i="10"/>
  <c r="J91" i="10"/>
  <c r="I90" i="10"/>
  <c r="H89" i="10"/>
  <c r="G88" i="10"/>
  <c r="F87" i="10"/>
  <c r="E86" i="10"/>
  <c r="D85" i="10"/>
  <c r="B84" i="10"/>
  <c r="K93" i="10"/>
  <c r="J92" i="10"/>
  <c r="I91" i="10"/>
  <c r="H90" i="10"/>
  <c r="G89" i="10"/>
  <c r="F88" i="10"/>
  <c r="E87" i="10"/>
  <c r="D86" i="10"/>
  <c r="C85" i="10"/>
  <c r="L84" i="10"/>
  <c r="J93" i="10"/>
  <c r="I92" i="10"/>
  <c r="H91" i="10"/>
  <c r="G90" i="10"/>
  <c r="F89" i="10"/>
  <c r="E88" i="10"/>
  <c r="D87" i="10"/>
  <c r="C86" i="10"/>
  <c r="B85" i="10"/>
  <c r="K84" i="10"/>
  <c r="I93" i="10"/>
  <c r="H92" i="10"/>
  <c r="G91" i="10"/>
  <c r="F90" i="10"/>
  <c r="E89" i="10"/>
  <c r="D88" i="10"/>
  <c r="C87" i="10"/>
  <c r="B86" i="10"/>
  <c r="J84" i="10"/>
  <c r="H93" i="10"/>
  <c r="G92" i="10"/>
  <c r="F91" i="10"/>
  <c r="E90" i="10"/>
  <c r="D89" i="10"/>
  <c r="C88" i="10"/>
  <c r="B87" i="10"/>
  <c r="L85" i="10"/>
  <c r="I84" i="10"/>
  <c r="G93" i="10"/>
  <c r="F92" i="10"/>
  <c r="E91" i="10"/>
  <c r="D90" i="10"/>
  <c r="C89" i="10"/>
  <c r="L86" i="10"/>
  <c r="K85" i="10"/>
  <c r="I47" i="10"/>
  <c r="J54" i="10"/>
  <c r="H52" i="10"/>
  <c r="F50" i="10"/>
  <c r="I53" i="10"/>
  <c r="G51" i="10"/>
  <c r="B47" i="10"/>
  <c r="J45" i="10"/>
  <c r="F53" i="10"/>
  <c r="F51" i="10"/>
  <c r="E51" i="10"/>
  <c r="K45" i="10"/>
  <c r="D51" i="10"/>
  <c r="C51" i="10"/>
  <c r="D48" i="10"/>
  <c r="B46" i="10"/>
  <c r="I45" i="10"/>
  <c r="K49" i="10"/>
  <c r="H45" i="10"/>
  <c r="D49" i="10"/>
  <c r="F45" i="10"/>
  <c r="C49" i="10"/>
  <c r="H53" i="10"/>
  <c r="B49" i="10"/>
  <c r="G53" i="10"/>
  <c r="L47" i="10"/>
  <c r="K47" i="10"/>
  <c r="E49" i="10"/>
  <c r="C47" i="10"/>
  <c r="L45" i="10"/>
  <c r="E53" i="10"/>
  <c r="C53" i="10"/>
  <c r="I54" i="10"/>
  <c r="D50" i="10"/>
  <c r="G54" i="10"/>
  <c r="K46" i="10"/>
  <c r="F54" i="10"/>
  <c r="D52" i="10"/>
  <c r="B50" i="10"/>
  <c r="L48" i="10"/>
  <c r="J46" i="10"/>
  <c r="G45" i="10"/>
  <c r="E54" i="10"/>
  <c r="D53" i="10"/>
  <c r="C52" i="10"/>
  <c r="B51" i="10"/>
  <c r="L49" i="10"/>
  <c r="K48" i="10"/>
  <c r="J47" i="10"/>
  <c r="I46" i="10"/>
  <c r="L50" i="10"/>
  <c r="E45" i="10"/>
  <c r="C54" i="10"/>
  <c r="B53" i="10"/>
  <c r="L51" i="10"/>
  <c r="K50" i="10"/>
  <c r="J49" i="10"/>
  <c r="I48" i="10"/>
  <c r="H47" i="10"/>
  <c r="G46" i="10"/>
  <c r="E52" i="10"/>
  <c r="H46" i="10"/>
  <c r="D45" i="10"/>
  <c r="B54" i="10"/>
  <c r="L52" i="10"/>
  <c r="K51" i="10"/>
  <c r="J50" i="10"/>
  <c r="I49" i="10"/>
  <c r="H48" i="10"/>
  <c r="G47" i="10"/>
  <c r="F46" i="10"/>
  <c r="F52" i="10"/>
  <c r="D54" i="10"/>
  <c r="B52" i="10"/>
  <c r="C45" i="10"/>
  <c r="L53" i="10"/>
  <c r="K52" i="10"/>
  <c r="J51" i="10"/>
  <c r="I50" i="10"/>
  <c r="H49" i="10"/>
  <c r="G48" i="10"/>
  <c r="F47" i="10"/>
  <c r="E46" i="10"/>
  <c r="C48" i="10"/>
  <c r="H54" i="10"/>
  <c r="L46" i="10"/>
  <c r="C50" i="10"/>
  <c r="J48" i="10"/>
  <c r="L54" i="10"/>
  <c r="K53" i="10"/>
  <c r="J52" i="10"/>
  <c r="I51" i="10"/>
  <c r="H50" i="10"/>
  <c r="G49" i="10"/>
  <c r="F48" i="10"/>
  <c r="E47" i="10"/>
  <c r="D46" i="10"/>
  <c r="G52" i="10"/>
  <c r="E50" i="10"/>
  <c r="B45" i="10"/>
  <c r="K54" i="10"/>
  <c r="J53" i="10"/>
  <c r="I52" i="10"/>
  <c r="H51" i="10"/>
  <c r="G50" i="10"/>
  <c r="F49" i="10"/>
  <c r="E48" i="10"/>
  <c r="D47" i="10"/>
  <c r="C46" i="10"/>
  <c r="B48" i="10"/>
  <c r="L261" i="11" l="1"/>
  <c r="H263" i="11"/>
  <c r="G264" i="11"/>
  <c r="K264" i="11"/>
  <c r="N262" i="11"/>
  <c r="B264" i="11"/>
  <c r="O265" i="11"/>
  <c r="D264" i="11"/>
  <c r="G265" i="11"/>
  <c r="E264" i="11"/>
  <c r="K263" i="11"/>
  <c r="F260" i="11"/>
  <c r="C260" i="11"/>
  <c r="I260" i="11"/>
  <c r="B262" i="11"/>
  <c r="K265" i="11"/>
  <c r="C264" i="11"/>
  <c r="G267" i="11"/>
  <c r="G257" i="10"/>
  <c r="K257" i="10"/>
  <c r="H258" i="10"/>
  <c r="F257" i="10"/>
  <c r="J257" i="10"/>
  <c r="I257" i="10"/>
  <c r="J258" i="10"/>
  <c r="F262" i="11"/>
  <c r="F264" i="11"/>
  <c r="F261" i="11"/>
  <c r="O263" i="11"/>
  <c r="O258" i="11"/>
  <c r="C267" i="11"/>
  <c r="E258" i="10"/>
  <c r="C257" i="10"/>
  <c r="D254" i="10"/>
  <c r="E254" i="10"/>
  <c r="K254" i="10"/>
  <c r="B254" i="10"/>
  <c r="I254" i="10"/>
  <c r="J254" i="10"/>
  <c r="L254" i="10"/>
  <c r="D260" i="10"/>
  <c r="J260" i="10"/>
  <c r="C260" i="10"/>
  <c r="G260" i="10"/>
  <c r="E260" i="10"/>
  <c r="F260" i="10"/>
  <c r="L260" i="10"/>
  <c r="I260" i="10"/>
  <c r="K260" i="10"/>
  <c r="C255" i="10"/>
  <c r="E255" i="10"/>
  <c r="G255" i="10"/>
  <c r="J255" i="10"/>
  <c r="B255" i="10"/>
  <c r="F258" i="10"/>
  <c r="D261" i="10"/>
  <c r="I261" i="10"/>
  <c r="E261" i="10"/>
  <c r="L261" i="10"/>
  <c r="G261" i="10"/>
  <c r="J261" i="10"/>
  <c r="C261" i="10"/>
  <c r="D257" i="10"/>
  <c r="F256" i="10"/>
  <c r="K256" i="10"/>
  <c r="C256" i="10"/>
  <c r="D256" i="10"/>
  <c r="J256" i="10"/>
  <c r="E256" i="10"/>
  <c r="L253" i="10"/>
  <c r="B253" i="10"/>
  <c r="E253" i="10"/>
  <c r="K253" i="10"/>
  <c r="C253" i="10"/>
  <c r="D253" i="10"/>
  <c r="F253" i="10"/>
  <c r="G253" i="10"/>
  <c r="H253" i="10"/>
  <c r="F262" i="10"/>
  <c r="B262" i="10"/>
  <c r="H262" i="10"/>
  <c r="J262" i="10"/>
  <c r="E262" i="10"/>
  <c r="I262" i="10"/>
  <c r="K262" i="10"/>
  <c r="C262" i="10"/>
  <c r="L262" i="10"/>
  <c r="D262" i="10"/>
  <c r="J259" i="10"/>
  <c r="K259" i="10"/>
  <c r="C259" i="10"/>
  <c r="E259" i="10"/>
  <c r="B259" i="10"/>
  <c r="F259" i="10"/>
  <c r="H259" i="10"/>
  <c r="L257" i="10"/>
  <c r="B257" i="10"/>
  <c r="H257" i="10"/>
  <c r="K258" i="10"/>
  <c r="H260" i="10"/>
  <c r="B260" i="10"/>
  <c r="H255" i="10"/>
  <c r="I255" i="10"/>
  <c r="L255" i="10"/>
  <c r="D255" i="10"/>
  <c r="F255" i="10"/>
  <c r="H261" i="10"/>
  <c r="K261" i="10"/>
  <c r="B261" i="10"/>
  <c r="F261" i="10"/>
  <c r="I256" i="10"/>
  <c r="L256" i="10"/>
  <c r="B256" i="10"/>
  <c r="G256" i="10"/>
  <c r="H256" i="10"/>
  <c r="I253" i="10"/>
  <c r="J253" i="10"/>
  <c r="G262" i="10"/>
  <c r="D259" i="10"/>
  <c r="G259" i="10"/>
  <c r="I259" i="10"/>
  <c r="L259" i="10"/>
  <c r="L258" i="10"/>
  <c r="F254" i="10"/>
  <c r="G254" i="10"/>
  <c r="H254" i="10"/>
  <c r="C254" i="10"/>
  <c r="I258" i="10"/>
  <c r="E257" i="10"/>
  <c r="G266" i="11"/>
  <c r="F267" i="11"/>
  <c r="E266" i="11"/>
  <c r="F265" i="11"/>
  <c r="O264" i="11"/>
  <c r="B266" i="11"/>
  <c r="D258" i="10"/>
  <c r="B258" i="10"/>
  <c r="K255" i="10"/>
  <c r="C258" i="10"/>
  <c r="G258" i="10"/>
  <c r="E265" i="11"/>
  <c r="I266" i="11"/>
  <c r="M263" i="11"/>
  <c r="O262" i="11"/>
  <c r="H265" i="11"/>
  <c r="M265" i="11"/>
  <c r="E262" i="11"/>
  <c r="G263" i="11"/>
  <c r="D267" i="11"/>
  <c r="N265" i="11"/>
  <c r="F258" i="11"/>
  <c r="J262" i="11"/>
  <c r="G259" i="11"/>
  <c r="I262" i="11"/>
  <c r="H260" i="11"/>
  <c r="K267" i="11"/>
  <c r="I261" i="11"/>
  <c r="K262" i="11"/>
  <c r="O267" i="11"/>
  <c r="K258" i="11"/>
  <c r="C258" i="11"/>
  <c r="L265" i="11"/>
  <c r="J258" i="11"/>
  <c r="H266" i="11"/>
  <c r="M266" i="11"/>
  <c r="J267" i="11"/>
  <c r="F263" i="11"/>
  <c r="H267" i="11"/>
  <c r="I258" i="11"/>
  <c r="K260" i="11"/>
  <c r="C266" i="11"/>
  <c r="I259" i="11"/>
  <c r="L266" i="11"/>
  <c r="K266" i="11"/>
  <c r="H262" i="11"/>
  <c r="E260" i="11"/>
  <c r="N263" i="11"/>
  <c r="H264" i="11"/>
  <c r="G262" i="11"/>
  <c r="M267" i="11"/>
  <c r="F259" i="11"/>
  <c r="L259" i="11"/>
  <c r="H258" i="11"/>
  <c r="D262" i="11"/>
  <c r="O261" i="11"/>
  <c r="B263" i="11"/>
  <c r="I265" i="11"/>
  <c r="D259" i="11"/>
  <c r="K259" i="11"/>
  <c r="H261" i="11"/>
  <c r="L263" i="11"/>
  <c r="I267" i="11"/>
  <c r="O259" i="11"/>
  <c r="G261" i="11"/>
  <c r="D263" i="11"/>
  <c r="M261" i="11"/>
  <c r="C259" i="11"/>
  <c r="H259" i="11"/>
  <c r="G260" i="11"/>
  <c r="C263" i="11"/>
  <c r="N264" i="11"/>
  <c r="E261" i="11"/>
  <c r="I263" i="11"/>
  <c r="N258" i="11"/>
  <c r="L264" i="11"/>
  <c r="N259" i="11"/>
  <c r="D261" i="11"/>
  <c r="D260" i="11"/>
  <c r="M264" i="11"/>
  <c r="J266" i="11"/>
  <c r="N261" i="11"/>
  <c r="O266" i="11"/>
  <c r="B259" i="11"/>
  <c r="N260" i="11"/>
  <c r="G258" i="11"/>
  <c r="E267" i="11"/>
  <c r="B261" i="11"/>
  <c r="L258" i="11"/>
  <c r="B258" i="11"/>
  <c r="C261" i="11"/>
  <c r="J264" i="11"/>
  <c r="N267" i="11"/>
  <c r="J260" i="11"/>
  <c r="D258" i="11"/>
  <c r="E259" i="11"/>
  <c r="B265" i="11"/>
  <c r="M262" i="11"/>
  <c r="F266" i="11"/>
  <c r="D266" i="11"/>
  <c r="B267" i="11"/>
  <c r="K261" i="11"/>
  <c r="C262" i="11"/>
  <c r="J263" i="11"/>
  <c r="J259" i="11"/>
  <c r="M258" i="11"/>
  <c r="O260" i="11"/>
  <c r="J265" i="11"/>
  <c r="I264" i="11"/>
  <c r="N266" i="11"/>
  <c r="L260" i="11"/>
  <c r="L267" i="11"/>
  <c r="J261" i="11"/>
  <c r="M259" i="11"/>
  <c r="L262" i="11"/>
</calcChain>
</file>

<file path=xl/sharedStrings.xml><?xml version="1.0" encoding="utf-8"?>
<sst xmlns="http://schemas.openxmlformats.org/spreadsheetml/2006/main" count="2050" uniqueCount="513">
  <si>
    <t>HP</t>
  </si>
  <si>
    <t>MP</t>
  </si>
  <si>
    <t>SHD</t>
  </si>
  <si>
    <t>STM</t>
  </si>
  <si>
    <t>AG</t>
  </si>
  <si>
    <t>CAP</t>
  </si>
  <si>
    <t>SHR</t>
  </si>
  <si>
    <t>STR</t>
  </si>
  <si>
    <t>Mercenary</t>
  </si>
  <si>
    <t>Assault Rifle</t>
  </si>
  <si>
    <t>Cavalier</t>
  </si>
  <si>
    <t>Sub Machine Gun</t>
  </si>
  <si>
    <t>Spartan</t>
  </si>
  <si>
    <t>Light Machine Gun</t>
  </si>
  <si>
    <t>Ranger</t>
  </si>
  <si>
    <t>Marksman Rifle</t>
  </si>
  <si>
    <t>Scout</t>
  </si>
  <si>
    <t>Sniper Rifle</t>
  </si>
  <si>
    <t>Pirate</t>
  </si>
  <si>
    <t>Shotgun</t>
  </si>
  <si>
    <t>Assassin</t>
  </si>
  <si>
    <t>Handgun</t>
  </si>
  <si>
    <t>Nomad</t>
  </si>
  <si>
    <t>Machine Pistol</t>
  </si>
  <si>
    <t>Engineer</t>
  </si>
  <si>
    <t>Launcher</t>
  </si>
  <si>
    <t>Hunter</t>
  </si>
  <si>
    <t>Crossbow</t>
  </si>
  <si>
    <t>Paladin</t>
  </si>
  <si>
    <t>Long Sword</t>
  </si>
  <si>
    <t>Warden</t>
  </si>
  <si>
    <t>Great Sword</t>
  </si>
  <si>
    <t>Ronin</t>
  </si>
  <si>
    <t>Katana</t>
  </si>
  <si>
    <t>Ninja</t>
  </si>
  <si>
    <t>Dagger</t>
  </si>
  <si>
    <t>Templar</t>
  </si>
  <si>
    <t>Staff</t>
  </si>
  <si>
    <t>Rogue</t>
  </si>
  <si>
    <t>Mace</t>
  </si>
  <si>
    <t>Samurai</t>
  </si>
  <si>
    <t>Halberd</t>
  </si>
  <si>
    <t>Valkyrie</t>
  </si>
  <si>
    <t>Warhammer</t>
  </si>
  <si>
    <t>Inquisitor</t>
  </si>
  <si>
    <t>Battle Axe</t>
  </si>
  <si>
    <t>Druid</t>
  </si>
  <si>
    <t>Polearm</t>
  </si>
  <si>
    <t>Necromancer</t>
  </si>
  <si>
    <t>Scythe</t>
  </si>
  <si>
    <t>Archer</t>
  </si>
  <si>
    <t>Longbow</t>
  </si>
  <si>
    <t>Monk</t>
  </si>
  <si>
    <t>Gauntlet</t>
  </si>
  <si>
    <t>Centurion</t>
  </si>
  <si>
    <t>Shield</t>
  </si>
  <si>
    <t>Sage</t>
  </si>
  <si>
    <t>Spear</t>
  </si>
  <si>
    <t>SPECIES</t>
  </si>
  <si>
    <t>ATK</t>
  </si>
  <si>
    <t>DEF</t>
  </si>
  <si>
    <t>MGA</t>
  </si>
  <si>
    <t>MGD</t>
  </si>
  <si>
    <t>Human</t>
  </si>
  <si>
    <t>Meka</t>
  </si>
  <si>
    <t>Daemon</t>
  </si>
  <si>
    <t>Sylph</t>
  </si>
  <si>
    <t>Kaiju</t>
  </si>
  <si>
    <t>RANK</t>
  </si>
  <si>
    <t>Base</t>
  </si>
  <si>
    <t>Level Max</t>
  </si>
  <si>
    <t>Equip Max</t>
  </si>
  <si>
    <t>Point Per</t>
  </si>
  <si>
    <t>Total Points</t>
  </si>
  <si>
    <t>Equip Bonus</t>
  </si>
  <si>
    <t>Missing Points</t>
  </si>
  <si>
    <t>Total Missing</t>
  </si>
  <si>
    <t>POINT TOTAL</t>
  </si>
  <si>
    <t>Human - NONE</t>
  </si>
  <si>
    <t>8/3/11/8</t>
  </si>
  <si>
    <t>Meka - SHD/ATK</t>
  </si>
  <si>
    <t>10/0/0/20</t>
  </si>
  <si>
    <t>Daemon - HP/ATK</t>
  </si>
  <si>
    <t>0/10/0/20</t>
  </si>
  <si>
    <t>Sylph - HP/SHR</t>
  </si>
  <si>
    <t>0/15/15/0</t>
  </si>
  <si>
    <t>Kaiju - SHD/SHR</t>
  </si>
  <si>
    <t>8/0/22/0</t>
  </si>
  <si>
    <t>TYPE</t>
  </si>
  <si>
    <t>Multiplier</t>
  </si>
  <si>
    <t>True Damage</t>
  </si>
  <si>
    <t>Solar</t>
  </si>
  <si>
    <t>Nature</t>
  </si>
  <si>
    <t>Spirit</t>
  </si>
  <si>
    <t>Void</t>
  </si>
  <si>
    <t>Arc</t>
  </si>
  <si>
    <t>Frost</t>
  </si>
  <si>
    <t>Metal</t>
  </si>
  <si>
    <t>Divine</t>
  </si>
  <si>
    <t>Damage Stat</t>
  </si>
  <si>
    <t>Iron</t>
  </si>
  <si>
    <t>Copper</t>
  </si>
  <si>
    <t>Bronze</t>
  </si>
  <si>
    <t>Silver</t>
  </si>
  <si>
    <t>Gold</t>
  </si>
  <si>
    <t>Platinum</t>
  </si>
  <si>
    <t>Diamond</t>
  </si>
  <si>
    <t>Obsidian</t>
  </si>
  <si>
    <t>Mithril</t>
  </si>
  <si>
    <t>Adamantine</t>
  </si>
  <si>
    <t>Range Stat</t>
  </si>
  <si>
    <t>Mobility Stat</t>
  </si>
  <si>
    <t>Handling Stat</t>
  </si>
  <si>
    <t>Accuracy Stat</t>
  </si>
  <si>
    <t>Hit Percentage</t>
  </si>
  <si>
    <t>Reload Stat</t>
  </si>
  <si>
    <t>Reload Time</t>
  </si>
  <si>
    <t>Fire Rate Stat</t>
  </si>
  <si>
    <t>Rounds Per Min</t>
  </si>
  <si>
    <t>Rounds Per Mag</t>
  </si>
  <si>
    <t>Durability Stat</t>
  </si>
  <si>
    <t>Shots Before Break</t>
  </si>
  <si>
    <t>Weight Stat</t>
  </si>
  <si>
    <t>Power Stat</t>
  </si>
  <si>
    <t>Reach Stat</t>
  </si>
  <si>
    <t>Charge Stat</t>
  </si>
  <si>
    <t>Block Stat</t>
  </si>
  <si>
    <t>Stance Stat</t>
  </si>
  <si>
    <t>Block Percentage</t>
  </si>
  <si>
    <t>Charge Time</t>
  </si>
  <si>
    <t>Hits Per Min</t>
  </si>
  <si>
    <t>Hits Per Charge</t>
  </si>
  <si>
    <t>Hits Before Break</t>
  </si>
  <si>
    <t>Element 1 | Value</t>
  </si>
  <si>
    <t>Element 2 | Value</t>
  </si>
  <si>
    <t>Element 1 | Name</t>
  </si>
  <si>
    <t>Element 2 | Name</t>
  </si>
  <si>
    <t>Damage | Value</t>
  </si>
  <si>
    <t>Attack | Value</t>
  </si>
  <si>
    <t>Defense | Value</t>
  </si>
  <si>
    <t>Final | Value</t>
  </si>
  <si>
    <t>Range | Value</t>
  </si>
  <si>
    <t>Mobility | Value</t>
  </si>
  <si>
    <t>Handling | Value</t>
  </si>
  <si>
    <t>Accuracy | Value</t>
  </si>
  <si>
    <t>Reload | Value</t>
  </si>
  <si>
    <t>Fire Rate | Value</t>
  </si>
  <si>
    <t>Magazine | Value</t>
  </si>
  <si>
    <t>Durability | Value</t>
  </si>
  <si>
    <t>Weight | Value</t>
  </si>
  <si>
    <t>Crit Rate | Value</t>
  </si>
  <si>
    <t>Crit Damage | Value</t>
  </si>
  <si>
    <t>Infusion | Value</t>
  </si>
  <si>
    <t>Slash | Value</t>
  </si>
  <si>
    <t>Pierce | Value</t>
  </si>
  <si>
    <t>Force | Value</t>
  </si>
  <si>
    <t>Stat | Value</t>
  </si>
  <si>
    <t>Modifier | Value</t>
  </si>
  <si>
    <t>Move Speed</t>
  </si>
  <si>
    <t>Maximum Range</t>
  </si>
  <si>
    <t>Capacity Cost</t>
  </si>
  <si>
    <t>Critical Chance</t>
  </si>
  <si>
    <t>Elemental Percent</t>
  </si>
  <si>
    <t>Imbue Chance</t>
  </si>
  <si>
    <t>Afflict Chance</t>
  </si>
  <si>
    <t>Afflict Level</t>
  </si>
  <si>
    <t>Base Damage</t>
  </si>
  <si>
    <t>Base Crit Damage</t>
  </si>
  <si>
    <t>Reach | Value</t>
  </si>
  <si>
    <t>Power | Value</t>
  </si>
  <si>
    <t>Base Power</t>
  </si>
  <si>
    <t>Maximum Reach</t>
  </si>
  <si>
    <t>Block | Value</t>
  </si>
  <si>
    <t>Charge | Value</t>
  </si>
  <si>
    <t>Stance | Value</t>
  </si>
  <si>
    <t>Power | Scale</t>
  </si>
  <si>
    <t>Reach | Scale</t>
  </si>
  <si>
    <t>Mobility | Scale</t>
  </si>
  <si>
    <t>Handling | Scale</t>
  </si>
  <si>
    <t>Block | Scale</t>
  </si>
  <si>
    <t>Charge | Scale</t>
  </si>
  <si>
    <t>Speed | Value</t>
  </si>
  <si>
    <t>Stance | Scale</t>
  </si>
  <si>
    <t>Speed | Scale</t>
  </si>
  <si>
    <t>Weapon | Scale</t>
  </si>
  <si>
    <t>Durability | Scale</t>
  </si>
  <si>
    <t>Weight | Scale</t>
  </si>
  <si>
    <t>Crit Rate | Scale</t>
  </si>
  <si>
    <t>Crit Damage | Scale</t>
  </si>
  <si>
    <t>Infusion | Scale</t>
  </si>
  <si>
    <t>Slash | Scale</t>
  </si>
  <si>
    <t>Pierce | Scale</t>
  </si>
  <si>
    <t>Force | Scale</t>
  </si>
  <si>
    <t>Damage | Scale</t>
  </si>
  <si>
    <t>Range | Scale</t>
  </si>
  <si>
    <t>Accuracy | Scale</t>
  </si>
  <si>
    <t>Reload | Scale</t>
  </si>
  <si>
    <t>Fire Rate | Scale</t>
  </si>
  <si>
    <t>Magazine | Scale</t>
  </si>
  <si>
    <t>Agility | Value</t>
  </si>
  <si>
    <t>Attack Stat</t>
  </si>
  <si>
    <t>Defense Stat</t>
  </si>
  <si>
    <t>Agility Stat</t>
  </si>
  <si>
    <t>Magazine Stat</t>
  </si>
  <si>
    <t>Crit Rate Stat</t>
  </si>
  <si>
    <t>Crit Damage Stat</t>
  </si>
  <si>
    <t>Infusion Stat</t>
  </si>
  <si>
    <t>Slash Stat</t>
  </si>
  <si>
    <t>Pierce Stat</t>
  </si>
  <si>
    <t>Force Stat</t>
  </si>
  <si>
    <t>Player Stat | Value</t>
  </si>
  <si>
    <t>Crit Damage| Value</t>
  </si>
  <si>
    <t>Infusion| Value</t>
  </si>
  <si>
    <t>Slash| Value</t>
  </si>
  <si>
    <t>Pierce| Value</t>
  </si>
  <si>
    <t>Force| Value</t>
  </si>
  <si>
    <t>Speed Stat</t>
  </si>
  <si>
    <t>True Damage | DPS</t>
  </si>
  <si>
    <t>True Damage | Value</t>
  </si>
  <si>
    <t>True Damage| DPS</t>
  </si>
  <si>
    <t>0 - 100</t>
  </si>
  <si>
    <t>1 - 100</t>
  </si>
  <si>
    <t>Stat | Points</t>
  </si>
  <si>
    <t>100 - 800</t>
  </si>
  <si>
    <t>120 - 820</t>
  </si>
  <si>
    <t>140 - 840</t>
  </si>
  <si>
    <t>160 - 860</t>
  </si>
  <si>
    <t>180 - 880</t>
  </si>
  <si>
    <t>200 - 900</t>
  </si>
  <si>
    <t>220 - 920</t>
  </si>
  <si>
    <t>240 - 940</t>
  </si>
  <si>
    <t>260 - 960</t>
  </si>
  <si>
    <t>280 - 980</t>
  </si>
  <si>
    <t>0 - 200</t>
  </si>
  <si>
    <t>0 - 300</t>
  </si>
  <si>
    <t>0 - 110</t>
  </si>
  <si>
    <t>0 - 120</t>
  </si>
  <si>
    <t>0 - 130</t>
  </si>
  <si>
    <t>0 - 140</t>
  </si>
  <si>
    <t>0 - 150</t>
  </si>
  <si>
    <t>0 - 160</t>
  </si>
  <si>
    <t>0 - 170</t>
  </si>
  <si>
    <t>0 - 180</t>
  </si>
  <si>
    <t>0 - 190</t>
  </si>
  <si>
    <t>0 - 220</t>
  </si>
  <si>
    <t>0 - 240</t>
  </si>
  <si>
    <t>0 - 260</t>
  </si>
  <si>
    <t>0 - 280</t>
  </si>
  <si>
    <t>0 - 320</t>
  </si>
  <si>
    <t>0 - 340</t>
  </si>
  <si>
    <t>0 - 360</t>
  </si>
  <si>
    <t>0 - 380</t>
  </si>
  <si>
    <t>Stat Distribution Chart</t>
  </si>
  <si>
    <t>Back To Top</t>
  </si>
  <si>
    <t>Specialist | Name</t>
  </si>
  <si>
    <t>HP | Value</t>
  </si>
  <si>
    <t>MP | Value</t>
  </si>
  <si>
    <t>SHD | Value</t>
  </si>
  <si>
    <t>STM | Value</t>
  </si>
  <si>
    <t>AG | Value</t>
  </si>
  <si>
    <t>CAP | Value</t>
  </si>
  <si>
    <t>SHR | Value</t>
  </si>
  <si>
    <t>STR | Value</t>
  </si>
  <si>
    <t>Weapon | Name</t>
  </si>
  <si>
    <t>Passive 1 | Description</t>
  </si>
  <si>
    <t>Passive 2 | Description</t>
  </si>
  <si>
    <t>Passive 3 | Description</t>
  </si>
  <si>
    <t>Technique 1 | Description</t>
  </si>
  <si>
    <t>Technique 2 | Description</t>
  </si>
  <si>
    <t>Technique 3 | Description</t>
  </si>
  <si>
    <t>Attachment | Name</t>
  </si>
  <si>
    <t>Attachment | Description</t>
  </si>
  <si>
    <t>Weapon | Compatability</t>
  </si>
  <si>
    <t>Attachment | Type</t>
  </si>
  <si>
    <t>Attachment | Rank</t>
  </si>
  <si>
    <t>Tier | Name</t>
  </si>
  <si>
    <t>Attachment | Slot</t>
  </si>
  <si>
    <t>-</t>
  </si>
  <si>
    <t>Standard</t>
  </si>
  <si>
    <t>Standard | Standard : Special</t>
  </si>
  <si>
    <t>Attachment | Compatability</t>
  </si>
  <si>
    <t>Gun | Medium : Automatic</t>
  </si>
  <si>
    <t>Gun | Light : Automatic</t>
  </si>
  <si>
    <t>Gun | Heavy : Automatic</t>
  </si>
  <si>
    <t>Gun | Medium : Hybrid</t>
  </si>
  <si>
    <t>Gun | Light : Hybrid</t>
  </si>
  <si>
    <t>Bow | Medium : Hybrid</t>
  </si>
  <si>
    <t>Melee | Medium : Blade</t>
  </si>
  <si>
    <t>Melee | Heavy : Blade</t>
  </si>
  <si>
    <t>Melee | Light : Blade</t>
  </si>
  <si>
    <t>Melee | Light : Pike</t>
  </si>
  <si>
    <t>Melee | Medium : Blunt</t>
  </si>
  <si>
    <t>Melee | Heavy : Pike</t>
  </si>
  <si>
    <t>Melee | Heavy : Blunt</t>
  </si>
  <si>
    <t>Melee | Medium : Pike</t>
  </si>
  <si>
    <t>Melee | Light : Blunt</t>
  </si>
  <si>
    <t>Quickdraw Handle</t>
  </si>
  <si>
    <t>Gun | Bow</t>
  </si>
  <si>
    <t>Heroic</t>
  </si>
  <si>
    <t>Legendary</t>
  </si>
  <si>
    <t>Mythic</t>
  </si>
  <si>
    <t>Extended Barrel</t>
  </si>
  <si>
    <t>Gun | Heavy : Rocket</t>
  </si>
  <si>
    <t>Gun | Heavy : Bolt</t>
  </si>
  <si>
    <t>Bow | Heavy : Bolt</t>
  </si>
  <si>
    <t>Gun { Automatic : Hybrid : Bolt }</t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</si>
  <si>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</si>
  <si>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</si>
  <si>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</si>
  <si>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t>Barbed Arrow</t>
  </si>
  <si>
    <t>Bow</t>
  </si>
  <si>
    <t>Explosive Tip</t>
  </si>
  <si>
    <r>
      <t xml:space="preserve">Increases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</si>
  <si>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</si>
  <si>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</si>
  <si>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r>
      <t xml:space="preserve">Shots on target explode dealing </t>
    </r>
    <r>
      <rPr>
        <b/>
        <sz val="11"/>
        <color theme="1"/>
        <rFont val="Calibri"/>
        <family val="2"/>
        <scheme val="minor"/>
      </rPr>
      <t>5.0%</t>
    </r>
    <r>
      <rPr>
        <sz val="11"/>
        <color theme="1"/>
        <rFont val="Calibri"/>
        <family val="2"/>
        <scheme val="minor"/>
      </rPr>
      <t xml:space="preserve"> damage to all enemies within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meters but decreases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</si>
  <si>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Shots on target explode dealing </t>
    </r>
    <r>
      <rPr>
        <b/>
        <sz val="11"/>
        <color theme="1"/>
        <rFont val="Calibri"/>
        <family val="2"/>
        <scheme val="minor"/>
      </rPr>
      <t>6.0%</t>
    </r>
    <r>
      <rPr>
        <sz val="11"/>
        <color theme="1"/>
        <rFont val="Calibri"/>
        <family val="2"/>
        <scheme val="minor"/>
      </rPr>
      <t xml:space="preserve"> damage to all enemies within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meters but decreases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</si>
  <si>
    <r>
      <t xml:space="preserve">Shots on target explode dealing </t>
    </r>
    <r>
      <rPr>
        <b/>
        <sz val="11"/>
        <color theme="1"/>
        <rFont val="Calibri"/>
        <family val="2"/>
        <scheme val="minor"/>
      </rPr>
      <t>5.5%</t>
    </r>
    <r>
      <rPr>
        <sz val="11"/>
        <color theme="1"/>
        <rFont val="Calibri"/>
        <family val="2"/>
        <scheme val="minor"/>
      </rPr>
      <t xml:space="preserve"> damage to all enemies within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meters but decreases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</si>
  <si>
    <t>Standard | Standard : Special | Standard : Special : Unique</t>
  </si>
  <si>
    <t>Unique</t>
  </si>
  <si>
    <r>
      <t xml:space="preserve">Weapon is changed to type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. Increases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</si>
  <si>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Weapon is changed to type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. Increases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6</t>
    </r>
  </si>
  <si>
    <r>
      <t xml:space="preserve">Weapon is changed to type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. Increases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</si>
  <si>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</si>
  <si>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</si>
  <si>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</si>
  <si>
    <t>Quiver Clutch</t>
  </si>
  <si>
    <r>
      <t xml:space="preserve">Increases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</si>
  <si>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</si>
  <si>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</si>
  <si>
    <t>Trigger Loop</t>
  </si>
  <si>
    <t>Basket Quiver</t>
  </si>
  <si>
    <r>
      <t xml:space="preserve">Increases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</si>
  <si>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</si>
  <si>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</si>
  <si>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but prevents </t>
    </r>
    <r>
      <rPr>
        <b/>
        <sz val="11"/>
        <color theme="1"/>
        <rFont val="Calibri"/>
        <family val="2"/>
        <scheme val="minor"/>
      </rPr>
      <t xml:space="preserve">Weakpoint </t>
    </r>
    <r>
      <rPr>
        <sz val="11"/>
        <color theme="1"/>
        <rFont val="Calibri"/>
        <family val="2"/>
        <scheme val="minor"/>
      </rPr>
      <t>hits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</si>
  <si>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 xml:space="preserve"> but prevents </t>
    </r>
    <r>
      <rPr>
        <b/>
        <sz val="11"/>
        <color theme="1"/>
        <rFont val="Calibri"/>
        <family val="2"/>
        <scheme val="minor"/>
      </rPr>
      <t xml:space="preserve">Weakpoint </t>
    </r>
    <r>
      <rPr>
        <sz val="11"/>
        <color theme="1"/>
        <rFont val="Calibri"/>
        <family val="2"/>
        <scheme val="minor"/>
      </rPr>
      <t>hits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</si>
  <si>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but prevents </t>
    </r>
    <r>
      <rPr>
        <b/>
        <sz val="11"/>
        <color theme="1"/>
        <rFont val="Calibri"/>
        <family val="2"/>
        <scheme val="minor"/>
      </rPr>
      <t xml:space="preserve">Weakpoint </t>
    </r>
    <r>
      <rPr>
        <sz val="11"/>
        <color theme="1"/>
        <rFont val="Calibri"/>
        <family val="2"/>
        <scheme val="minor"/>
      </rPr>
      <t>hits</t>
    </r>
  </si>
  <si>
    <t>Energized String</t>
  </si>
  <si>
    <t>High Tension String</t>
  </si>
  <si>
    <t>Dual Groove</t>
  </si>
  <si>
    <r>
      <t xml:space="preserve">Fires </t>
    </r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arrows per round instead of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but reduces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</t>
    </r>
  </si>
  <si>
    <r>
      <t xml:space="preserve">Fires </t>
    </r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arrows per round instead of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but reduces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40</t>
    </r>
  </si>
  <si>
    <r>
      <t xml:space="preserve">Fires </t>
    </r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arrows per round instead of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but reduces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30</t>
    </r>
  </si>
  <si>
    <t>Charged String</t>
  </si>
  <si>
    <r>
      <t xml:space="preserve">Increases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and reduces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time by </t>
    </r>
    <r>
      <rPr>
        <b/>
        <sz val="11"/>
        <color theme="1"/>
        <rFont val="Calibri"/>
        <family val="2"/>
        <scheme val="minor"/>
      </rPr>
      <t>0.2</t>
    </r>
    <r>
      <rPr>
        <sz val="11"/>
        <color theme="1"/>
        <rFont val="Calibri"/>
        <family val="2"/>
        <scheme val="minor"/>
      </rPr>
      <t xml:space="preserve"> seconds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</si>
  <si>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and reduces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time by </t>
    </r>
    <r>
      <rPr>
        <b/>
        <sz val="11"/>
        <color theme="1"/>
        <rFont val="Calibri"/>
        <family val="2"/>
        <scheme val="minor"/>
      </rPr>
      <t>0.3</t>
    </r>
    <r>
      <rPr>
        <sz val="11"/>
        <color theme="1"/>
        <rFont val="Calibri"/>
        <family val="2"/>
        <scheme val="minor"/>
      </rPr>
      <t xml:space="preserve"> seconds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</si>
  <si>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and reduces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time by </t>
    </r>
    <r>
      <rPr>
        <b/>
        <sz val="11"/>
        <color theme="1"/>
        <rFont val="Calibri"/>
        <family val="2"/>
        <scheme val="minor"/>
      </rPr>
      <t>0.4</t>
    </r>
    <r>
      <rPr>
        <sz val="11"/>
        <color theme="1"/>
        <rFont val="Calibri"/>
        <family val="2"/>
        <scheme val="minor"/>
      </rPr>
      <t xml:space="preserve"> seconds</t>
    </r>
  </si>
  <si>
    <t>Special</t>
  </si>
  <si>
    <t>Silk String</t>
  </si>
  <si>
    <r>
      <rPr>
        <b/>
        <sz val="11"/>
        <color theme="1"/>
        <rFont val="Calibri"/>
        <family val="2"/>
        <scheme val="minor"/>
      </rPr>
      <t xml:space="preserve">DUR </t>
    </r>
    <r>
      <rPr>
        <sz val="11"/>
        <color theme="1"/>
        <rFont val="Calibri"/>
        <family val="2"/>
        <scheme val="minor"/>
      </rPr>
      <t xml:space="preserve">is increased by </t>
    </r>
    <r>
      <rPr>
        <b/>
        <sz val="11"/>
        <color theme="1"/>
        <rFont val="Calibri"/>
        <family val="2"/>
        <scheme val="minor"/>
      </rPr>
      <t xml:space="preserve">10 </t>
    </r>
    <r>
      <rPr>
        <sz val="11"/>
        <color theme="1"/>
        <rFont val="Calibri"/>
        <family val="2"/>
        <scheme val="minor"/>
      </rPr>
      <t xml:space="preserve">and missed shots do not decrease </t>
    </r>
    <r>
      <rPr>
        <b/>
        <sz val="11"/>
        <color theme="1"/>
        <rFont val="Calibri"/>
        <family val="2"/>
        <scheme val="minor"/>
      </rPr>
      <t>Durability</t>
    </r>
  </si>
  <si>
    <r>
      <rPr>
        <b/>
        <sz val="11"/>
        <color theme="1"/>
        <rFont val="Calibri"/>
        <family val="2"/>
        <scheme val="minor"/>
      </rPr>
      <t xml:space="preserve">DUR </t>
    </r>
    <r>
      <rPr>
        <sz val="11"/>
        <color theme="1"/>
        <rFont val="Calibri"/>
        <family val="2"/>
        <scheme val="minor"/>
      </rPr>
      <t xml:space="preserve">is increased by </t>
    </r>
    <r>
      <rPr>
        <b/>
        <sz val="11"/>
        <color theme="1"/>
        <rFont val="Calibri"/>
        <family val="2"/>
        <scheme val="minor"/>
      </rPr>
      <t xml:space="preserve">12 </t>
    </r>
    <r>
      <rPr>
        <sz val="11"/>
        <color theme="1"/>
        <rFont val="Calibri"/>
        <family val="2"/>
        <scheme val="minor"/>
      </rPr>
      <t xml:space="preserve">and missed shots do not decrease </t>
    </r>
    <r>
      <rPr>
        <b/>
        <sz val="11"/>
        <color theme="1"/>
        <rFont val="Calibri"/>
        <family val="2"/>
        <scheme val="minor"/>
      </rPr>
      <t>Durability</t>
    </r>
  </si>
  <si>
    <r>
      <rPr>
        <b/>
        <sz val="11"/>
        <color theme="1"/>
        <rFont val="Calibri"/>
        <family val="2"/>
        <scheme val="minor"/>
      </rPr>
      <t xml:space="preserve">DUR </t>
    </r>
    <r>
      <rPr>
        <sz val="11"/>
        <color theme="1"/>
        <rFont val="Calibri"/>
        <family val="2"/>
        <scheme val="minor"/>
      </rPr>
      <t xml:space="preserve">is increased by </t>
    </r>
    <r>
      <rPr>
        <b/>
        <sz val="11"/>
        <color theme="1"/>
        <rFont val="Calibri"/>
        <family val="2"/>
        <scheme val="minor"/>
      </rPr>
      <t xml:space="preserve">14 </t>
    </r>
    <r>
      <rPr>
        <sz val="11"/>
        <color theme="1"/>
        <rFont val="Calibri"/>
        <family val="2"/>
        <scheme val="minor"/>
      </rPr>
      <t xml:space="preserve">and missed shots do not decrease </t>
    </r>
    <r>
      <rPr>
        <b/>
        <sz val="11"/>
        <color theme="1"/>
        <rFont val="Calibri"/>
        <family val="2"/>
        <scheme val="minor"/>
      </rPr>
      <t>Durability</t>
    </r>
  </si>
  <si>
    <r>
      <t xml:space="preserve">Holding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for at least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seconds increases </t>
    </r>
    <r>
      <rPr>
        <b/>
        <sz val="11"/>
        <color theme="1"/>
        <rFont val="Calibri"/>
        <family val="2"/>
        <scheme val="minor"/>
      </rPr>
      <t xml:space="preserve">CRR </t>
    </r>
    <r>
      <rPr>
        <sz val="11"/>
        <color theme="1"/>
        <rFont val="Calibri"/>
        <family val="2"/>
        <scheme val="minor"/>
      </rPr>
      <t xml:space="preserve">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, resets if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is dropped</t>
    </r>
  </si>
  <si>
    <r>
      <t xml:space="preserve">Holding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for at least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seconds increases </t>
    </r>
    <r>
      <rPr>
        <b/>
        <sz val="11"/>
        <color theme="1"/>
        <rFont val="Calibri"/>
        <family val="2"/>
        <scheme val="minor"/>
      </rPr>
      <t xml:space="preserve">CRR </t>
    </r>
    <r>
      <rPr>
        <sz val="11"/>
        <color theme="1"/>
        <rFont val="Calibri"/>
        <family val="2"/>
        <scheme val="minor"/>
      </rPr>
      <t xml:space="preserve">by 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, resets if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is dropped</t>
    </r>
  </si>
  <si>
    <r>
      <t xml:space="preserve">Holding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for at least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seconds increases </t>
    </r>
    <r>
      <rPr>
        <b/>
        <sz val="11"/>
        <color theme="1"/>
        <rFont val="Calibri"/>
        <family val="2"/>
        <scheme val="minor"/>
      </rPr>
      <t xml:space="preserve">CRR </t>
    </r>
    <r>
      <rPr>
        <sz val="11"/>
        <color theme="1"/>
        <rFont val="Calibri"/>
        <family val="2"/>
        <scheme val="minor"/>
      </rPr>
      <t xml:space="preserve">by 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, resets if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is dropped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</si>
  <si>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100 Magic Power</t>
    </r>
    <r>
      <rPr>
        <sz val="11"/>
        <color theme="1"/>
        <rFont val="Calibri"/>
        <family val="2"/>
        <scheme val="minor"/>
      </rPr>
      <t xml:space="preserve"> per second.]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</si>
  <si>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Health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</si>
  <si>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is nullified.] (SU) {20}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</si>
  <si>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Energized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</si>
  <si>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Rage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</si>
  <si>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Bulwark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</si>
  <si>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Manawall</t>
    </r>
    <r>
      <rPr>
        <sz val="11"/>
        <color theme="1"/>
        <rFont val="Calibri"/>
        <family val="2"/>
        <scheme val="minor"/>
      </rPr>
      <t>.] (SU) {60}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</si>
  <si>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</si>
  <si>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</si>
  <si>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</si>
  <si>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 xml:space="preserve">Magic Damage </t>
    </r>
    <r>
      <rPr>
        <sz val="11"/>
        <color theme="1"/>
        <rFont val="Calibri"/>
        <family val="2"/>
        <scheme val="minor"/>
      </rPr>
      <t xml:space="preserve">grants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stack of </t>
    </r>
    <r>
      <rPr>
        <b/>
        <sz val="11"/>
        <color theme="1"/>
        <rFont val="Calibri"/>
        <family val="2"/>
        <scheme val="minor"/>
      </rPr>
      <t>Manawall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</si>
  <si>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 xml:space="preserve">Magic Damage </t>
    </r>
    <r>
      <rPr>
        <sz val="11"/>
        <color theme="1"/>
        <rFont val="Calibri"/>
        <family val="2"/>
        <scheme val="minor"/>
      </rPr>
      <t xml:space="preserve">grants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stack of </t>
    </r>
    <r>
      <rPr>
        <b/>
        <sz val="11"/>
        <color theme="1"/>
        <rFont val="Calibri"/>
        <family val="2"/>
        <scheme val="minor"/>
      </rPr>
      <t>Manafocus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</si>
  <si>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grants </t>
    </r>
    <r>
      <rPr>
        <b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stack of </t>
    </r>
    <r>
      <rPr>
        <b/>
        <sz val="11"/>
        <color theme="1"/>
        <rFont val="Calibri"/>
        <family val="2"/>
        <scheme val="minor"/>
      </rPr>
      <t>Rage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</si>
  <si>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grants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stack of </t>
    </r>
    <r>
      <rPr>
        <b/>
        <sz val="11"/>
        <color theme="1"/>
        <rFont val="Calibri"/>
        <family val="2"/>
        <scheme val="minor"/>
      </rPr>
      <t>Bulwark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</si>
  <si>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[Killing an enemy grants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Iron Lung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</si>
  <si>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[Killing an enemy grants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Energized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</si>
  <si>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Unbreaking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</si>
  <si>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Circulation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</si>
  <si>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20%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Resist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</si>
  <si>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</si>
  <si>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POW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</si>
  <si>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</si>
  <si>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</si>
  <si>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</si>
  <si>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</si>
  <si>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</si>
  <si>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</si>
  <si>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WCP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</si>
  <si>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DUR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</si>
  <si>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</si>
  <si>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</si>
  <si>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</si>
  <si>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</si>
  <si>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20%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Momentum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</si>
  <si>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</si>
  <si>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</si>
  <si>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</si>
  <si>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</si>
  <si>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</si>
  <si>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</si>
  <si>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</si>
  <si>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</si>
  <si>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</si>
  <si>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Health </t>
    </r>
    <r>
      <rPr>
        <sz val="11"/>
        <color theme="1"/>
        <rFont val="Calibri"/>
        <family val="2"/>
        <scheme val="minor"/>
      </rPr>
      <t>per second.]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</si>
  <si>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Battle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Technique </t>
    </r>
    <r>
      <rPr>
        <sz val="11"/>
        <color theme="1"/>
        <rFont val="Calibri"/>
        <family val="2"/>
        <scheme val="minor"/>
      </rPr>
      <t xml:space="preserve">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</si>
  <si>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Support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Technique </t>
    </r>
    <r>
      <rPr>
        <sz val="11"/>
        <color theme="1"/>
        <rFont val="Calibri"/>
        <family val="2"/>
        <scheme val="minor"/>
      </rPr>
      <t xml:space="preserve">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</si>
  <si>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Battle Item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</si>
  <si>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 xml:space="preserve">Battle Item </t>
    </r>
    <r>
      <rPr>
        <sz val="11"/>
        <color theme="1"/>
        <rFont val="Calibri"/>
        <family val="2"/>
        <scheme val="minor"/>
      </rPr>
      <t xml:space="preserve">reduces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</si>
  <si>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Support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Summon </t>
    </r>
    <r>
      <rPr>
        <sz val="11"/>
        <color theme="1"/>
        <rFont val="Calibri"/>
        <family val="2"/>
        <scheme val="minor"/>
      </rPr>
      <t xml:space="preserve">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</si>
  <si>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Battle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Summon </t>
    </r>
    <r>
      <rPr>
        <sz val="11"/>
        <color theme="1"/>
        <rFont val="Calibri"/>
        <family val="2"/>
        <scheme val="minor"/>
      </rPr>
      <t xml:space="preserve">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</si>
  <si>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Support Item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</si>
  <si>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 xml:space="preserve">Support Item </t>
    </r>
    <r>
      <rPr>
        <sz val="11"/>
        <color theme="1"/>
        <rFont val="Calibri"/>
        <family val="2"/>
        <scheme val="minor"/>
      </rPr>
      <t xml:space="preserve">reduces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</si>
  <si>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instantly reloads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</si>
  <si>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instantly recharges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</si>
  <si>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reloads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Shield Recovery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</si>
  <si>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reloads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Stamina Recovery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</si>
  <si>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recharges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Shield Recovery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</si>
  <si>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recharges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Stamina Recovery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</si>
  <si>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</si>
  <si>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</si>
  <si>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</si>
  <si>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</si>
  <si>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DUR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</si>
  <si>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</si>
  <si>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RCH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</si>
  <si>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BLK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</si>
  <si>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CHG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</si>
  <si>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ASP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</si>
  <si>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STE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</si>
  <si>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</si>
  <si>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</si>
  <si>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</si>
  <si>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</si>
  <si>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</si>
  <si>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</si>
  <si>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RCH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</si>
  <si>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</si>
  <si>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</si>
  <si>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BLK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</si>
  <si>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CHG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</si>
  <si>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ASP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</si>
  <si>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</si>
  <si>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</si>
  <si>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</si>
  <si>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</si>
  <si>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</si>
  <si>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</si>
  <si>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</si>
  <si>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</si>
  <si>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</si>
  <si>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</si>
  <si>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</si>
  <si>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</si>
  <si>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>[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</si>
  <si>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</si>
  <si>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</si>
  <si>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</si>
  <si>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</si>
  <si>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>.] (15)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</si>
  <si>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Manafocus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</si>
  <si>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Momentum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</si>
  <si>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Iron Lung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</si>
  <si>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Unbreaking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</si>
  <si>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Circulation</t>
    </r>
    <r>
      <rPr>
        <sz val="11"/>
        <color theme="1"/>
        <rFont val="Calibri"/>
        <family val="2"/>
        <scheme val="minor"/>
      </rPr>
      <t>.] (SU) {60}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</si>
  <si>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is nullified.]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</si>
  <si>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is nullified.]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</si>
  <si>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dealt is converted into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>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</si>
  <si>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dealt is converted into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>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</si>
  <si>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 xml:space="preserve">Elemental Damage </t>
    </r>
    <r>
      <rPr>
        <sz val="11"/>
        <color theme="1"/>
        <rFont val="Calibri"/>
        <family val="2"/>
        <scheme val="minor"/>
      </rPr>
      <t xml:space="preserve">dealt is converted into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>.] (SU) {20}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</si>
  <si>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Metal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</si>
  <si>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Divine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</si>
  <si>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Solar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</si>
  <si>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Nature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</si>
  <si>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Spirit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</si>
  <si>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Void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</si>
  <si>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Arc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</si>
  <si>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Frost</t>
    </r>
    <r>
      <rPr>
        <sz val="11"/>
        <color theme="1"/>
        <rFont val="Calibri"/>
        <family val="2"/>
        <scheme val="minor"/>
      </rPr>
      <t>.] (SU) {10}</t>
    </r>
  </si>
  <si>
    <r>
      <t xml:space="preserve">[Remove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Status Affliction</t>
    </r>
    <r>
      <rPr>
        <sz val="11"/>
        <color theme="1"/>
        <rFont val="Calibri"/>
        <family val="2"/>
        <scheme val="minor"/>
      </rPr>
      <t xml:space="preserve"> of any type.] (SU) {10}</t>
    </r>
  </si>
  <si>
    <r>
      <t>[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 xml:space="preserve"> can attack continuously without recharging.] (15) {90}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</si>
  <si>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Earthborn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</si>
  <si>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Lightborn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</si>
  <si>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Darkborn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</si>
  <si>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Flashborn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</si>
  <si>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Iceborn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</si>
  <si>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Steelborn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</si>
  <si>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Soulborn</t>
    </r>
    <r>
      <rPr>
        <sz val="11"/>
        <color theme="1"/>
        <rFont val="Calibri"/>
        <family val="2"/>
        <scheme val="minor"/>
      </rPr>
      <t>.] (SU) {60}</t>
    </r>
  </si>
  <si>
    <r>
      <t>[</t>
    </r>
    <r>
      <rPr>
        <b/>
        <sz val="11"/>
        <color theme="1"/>
        <rFont val="Calibri"/>
        <family val="2"/>
        <scheme val="minor"/>
      </rPr>
      <t>Fatal Damage</t>
    </r>
    <r>
      <rPr>
        <sz val="11"/>
        <color theme="1"/>
        <rFont val="Calibri"/>
        <family val="2"/>
        <scheme val="minor"/>
      </rPr>
      <t xml:space="preserve"> is nullified and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is set to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.] (15) {60)</t>
    </r>
  </si>
  <si>
    <r>
      <t xml:space="preserve">[All </t>
    </r>
    <r>
      <rPr>
        <b/>
        <sz val="11"/>
        <color theme="1"/>
        <rFont val="Calibri"/>
        <family val="2"/>
        <scheme val="minor"/>
      </rPr>
      <t>Ranged Weapon</t>
    </r>
    <r>
      <rPr>
        <sz val="11"/>
        <color theme="1"/>
        <rFont val="Calibri"/>
        <family val="2"/>
        <scheme val="minor"/>
      </rPr>
      <t xml:space="preserve"> hits register as </t>
    </r>
    <r>
      <rPr>
        <b/>
        <sz val="11"/>
        <color theme="1"/>
        <rFont val="Calibri"/>
        <family val="2"/>
        <scheme val="minor"/>
      </rPr>
      <t>Weakpoint</t>
    </r>
    <r>
      <rPr>
        <sz val="11"/>
        <color theme="1"/>
        <rFont val="Calibri"/>
        <family val="2"/>
        <scheme val="minor"/>
      </rPr>
      <t>.] (15) {90}</t>
    </r>
  </si>
  <si>
    <r>
      <t xml:space="preserve">[All </t>
    </r>
    <r>
      <rPr>
        <b/>
        <sz val="11"/>
        <color theme="1"/>
        <rFont val="Calibri"/>
        <family val="2"/>
        <scheme val="minor"/>
      </rPr>
      <t>Melee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Weapon</t>
    </r>
    <r>
      <rPr>
        <sz val="11"/>
        <color theme="1"/>
        <rFont val="Calibri"/>
        <family val="2"/>
        <scheme val="minor"/>
      </rPr>
      <t xml:space="preserve"> hits register as </t>
    </r>
    <r>
      <rPr>
        <b/>
        <sz val="11"/>
        <color theme="1"/>
        <rFont val="Calibri"/>
        <family val="2"/>
        <scheme val="minor"/>
      </rPr>
      <t>Weakpoint</t>
    </r>
    <r>
      <rPr>
        <sz val="11"/>
        <color theme="1"/>
        <rFont val="Calibri"/>
        <family val="2"/>
        <scheme val="minor"/>
      </rPr>
      <t>.] (15) {90}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</si>
  <si>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>and increases</t>
    </r>
    <r>
      <rPr>
        <b/>
        <sz val="11"/>
        <color theme="1"/>
        <rFont val="Calibri"/>
        <family val="2"/>
        <scheme val="minor"/>
      </rPr>
      <t xml:space="preserve"> DEF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</si>
  <si>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 xml:space="preserve">and increases </t>
    </r>
    <r>
      <rPr>
        <b/>
        <sz val="11"/>
        <color theme="1"/>
        <rFont val="Calibri"/>
        <family val="2"/>
        <scheme val="minor"/>
      </rPr>
      <t>MGA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</si>
  <si>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 xml:space="preserve">and increases </t>
    </r>
    <r>
      <rPr>
        <b/>
        <sz val="11"/>
        <color theme="1"/>
        <rFont val="Calibri"/>
        <family val="2"/>
        <scheme val="minor"/>
      </rPr>
      <t>ATK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</si>
  <si>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 xml:space="preserve">and Increases </t>
    </r>
    <r>
      <rPr>
        <b/>
        <sz val="11"/>
        <color theme="1"/>
        <rFont val="Calibri"/>
        <family val="2"/>
        <scheme val="minor"/>
      </rPr>
      <t>MGD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</si>
  <si>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t>Passive | Name</t>
  </si>
  <si>
    <t>Mind</t>
  </si>
  <si>
    <t>Soul</t>
  </si>
  <si>
    <t>Heart</t>
  </si>
  <si>
    <t>Technique | Name</t>
  </si>
  <si>
    <t>Super</t>
  </si>
  <si>
    <r>
      <t>[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 xml:space="preserve"> can shoot continuously without reloading.] (15) {90}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</si>
  <si>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Flameborn</t>
    </r>
    <r>
      <rPr>
        <sz val="11"/>
        <color theme="1"/>
        <rFont val="Calibri"/>
        <family val="2"/>
        <scheme val="minor"/>
      </rPr>
      <t>.] (SU) {60}</t>
    </r>
  </si>
  <si>
    <t>Skill</t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</si>
  <si>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Knock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</si>
  <si>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Freeze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</si>
  <si>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Siphon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</si>
  <si>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Scorch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</si>
  <si>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Petrify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</si>
  <si>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Spark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</si>
  <si>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Blaze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</si>
  <si>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Numb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</si>
  <si>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Blind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</si>
  <si>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Daze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</si>
  <si>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Silence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</si>
  <si>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Exhaust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</si>
  <si>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Vaporize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</si>
  <si>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Eclipse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</si>
  <si>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Stun</t>
    </r>
    <r>
      <rPr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</si>
</sst>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6">
    <xf numFmtId="0" fontId="0" fillId="0" borderId="0" xfId="0"/>
    <xf numFmtId="0" fontId="2" fillId="3" borderId="0" xfId="2" applyBorder="1"/>
    <xf numFmtId="0" fontId="1" fillId="2" borderId="0" xfId="1" applyBorder="1"/>
    <xf numFmtId="0" fontId="3" fillId="4" borderId="0" xfId="3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5" fillId="0" borderId="0" xfId="0" applyFont="1"/>
    <xf numFmtId="0" fontId="5" fillId="0" borderId="5" xfId="0" applyFont="1" applyBorder="1"/>
    <xf numFmtId="0" fontId="5" fillId="0" borderId="7" xfId="0" applyFont="1" applyBorder="1"/>
    <xf numFmtId="0" fontId="5" fillId="0" borderId="8" xfId="0" applyFont="1" applyBorder="1"/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8" xfId="0" applyBorder="1"/>
    <xf numFmtId="1" fontId="0" fillId="0" borderId="0" xfId="0" applyNumberForma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2" borderId="11" xfId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2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1" fillId="2" borderId="10" xfId="1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4" borderId="11" xfId="3" applyBorder="1" applyAlignment="1">
      <alignment horizontal="center"/>
    </xf>
    <xf numFmtId="0" fontId="6" fillId="4" borderId="10" xfId="4" applyFill="1" applyBorder="1" applyAlignment="1">
      <alignment horizontal="center"/>
    </xf>
    <xf numFmtId="0" fontId="3" fillId="4" borderId="11" xfId="3" applyBorder="1" applyAlignment="1" applyProtection="1">
      <alignment horizontal="center"/>
    </xf>
    <xf numFmtId="0" fontId="6" fillId="0" borderId="16" xfId="4" applyBorder="1" applyAlignment="1">
      <alignment horizontal="center"/>
    </xf>
    <xf numFmtId="0" fontId="1" fillId="9" borderId="17" xfId="1" applyFill="1" applyBorder="1" applyAlignment="1">
      <alignment horizontal="center"/>
    </xf>
    <xf numFmtId="0" fontId="1" fillId="9" borderId="12" xfId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4" fillId="12" borderId="10" xfId="0" applyFon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1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10" borderId="14" xfId="4" applyFill="1" applyBorder="1" applyAlignment="1">
      <alignment horizontal="center"/>
    </xf>
    <xf numFmtId="0" fontId="6" fillId="10" borderId="15" xfId="4" applyFill="1" applyBorder="1" applyAlignment="1">
      <alignment horizontal="center"/>
    </xf>
    <xf numFmtId="0" fontId="6" fillId="10" borderId="9" xfId="4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16" xfId="4" applyBorder="1" applyAlignment="1">
      <alignment horizontal="center" vertical="center"/>
    </xf>
    <xf numFmtId="0" fontId="6" fillId="0" borderId="17" xfId="4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F0A2-CBA0-44D2-BC69-7F21AF29859B}">
  <dimension ref="A1:V80"/>
  <sheetViews>
    <sheetView tabSelected="1" topLeftCell="A31" zoomScale="90" zoomScaleNormal="90" workbookViewId="0">
      <selection activeCell="J40" sqref="J40:O40"/>
    </sheetView>
  </sheetViews>
  <sheetFormatPr defaultColWidth="8.85546875" defaultRowHeight="15" x14ac:dyDescent="0.25"/>
  <cols>
    <col min="1" max="22" width="18.7109375" customWidth="1"/>
  </cols>
  <sheetData>
    <row r="1" spans="1:10" x14ac:dyDescent="0.25">
      <c r="A1" s="23" t="s">
        <v>254</v>
      </c>
      <c r="B1" s="23" t="s">
        <v>263</v>
      </c>
      <c r="C1" s="23" t="s">
        <v>255</v>
      </c>
      <c r="D1" s="23" t="s">
        <v>256</v>
      </c>
      <c r="E1" s="23" t="s">
        <v>257</v>
      </c>
      <c r="F1" s="23" t="s">
        <v>258</v>
      </c>
      <c r="G1" s="23" t="s">
        <v>259</v>
      </c>
      <c r="H1" s="23" t="s">
        <v>260</v>
      </c>
      <c r="I1" s="23" t="s">
        <v>261</v>
      </c>
      <c r="J1" s="23" t="s">
        <v>262</v>
      </c>
    </row>
    <row r="2" spans="1:10" x14ac:dyDescent="0.25">
      <c r="A2" s="31" t="s">
        <v>8</v>
      </c>
      <c r="B2" s="31" t="s">
        <v>9</v>
      </c>
      <c r="C2" s="31">
        <v>10000</v>
      </c>
      <c r="D2" s="31">
        <v>10000</v>
      </c>
      <c r="E2" s="31">
        <v>2000</v>
      </c>
      <c r="F2" s="31">
        <v>2000</v>
      </c>
      <c r="G2" s="31">
        <v>1000</v>
      </c>
      <c r="H2" s="31">
        <v>1000</v>
      </c>
      <c r="I2" s="31">
        <v>1000</v>
      </c>
      <c r="J2" s="31">
        <v>1000</v>
      </c>
    </row>
    <row r="3" spans="1:10" x14ac:dyDescent="0.25">
      <c r="A3" s="27" t="s">
        <v>10</v>
      </c>
      <c r="B3" s="27" t="s">
        <v>11</v>
      </c>
      <c r="C3" s="27">
        <v>12000</v>
      </c>
      <c r="D3" s="27">
        <v>8000</v>
      </c>
      <c r="E3" s="27">
        <v>3200</v>
      </c>
      <c r="F3" s="27">
        <v>800</v>
      </c>
      <c r="G3" s="27">
        <v>800</v>
      </c>
      <c r="H3" s="27">
        <v>1600</v>
      </c>
      <c r="I3" s="27">
        <v>800</v>
      </c>
      <c r="J3" s="27">
        <v>800</v>
      </c>
    </row>
    <row r="4" spans="1:10" x14ac:dyDescent="0.25">
      <c r="A4" s="27" t="s">
        <v>12</v>
      </c>
      <c r="B4" s="27" t="s">
        <v>13</v>
      </c>
      <c r="C4" s="27">
        <v>20000</v>
      </c>
      <c r="D4" s="27">
        <v>0</v>
      </c>
      <c r="E4" s="27">
        <v>3200</v>
      </c>
      <c r="F4" s="27">
        <v>800</v>
      </c>
      <c r="G4" s="27">
        <v>0</v>
      </c>
      <c r="H4" s="27">
        <v>4000</v>
      </c>
      <c r="I4" s="27">
        <v>0</v>
      </c>
      <c r="J4" s="27">
        <v>0</v>
      </c>
    </row>
    <row r="5" spans="1:10" x14ac:dyDescent="0.25">
      <c r="A5" s="27" t="s">
        <v>14</v>
      </c>
      <c r="B5" s="27" t="s">
        <v>15</v>
      </c>
      <c r="C5" s="27">
        <v>8000</v>
      </c>
      <c r="D5" s="27">
        <v>12000</v>
      </c>
      <c r="E5" s="27">
        <v>1600</v>
      </c>
      <c r="F5" s="27">
        <v>2400</v>
      </c>
      <c r="G5" s="27">
        <v>1600</v>
      </c>
      <c r="H5" s="27">
        <v>400</v>
      </c>
      <c r="I5" s="27">
        <v>1600</v>
      </c>
      <c r="J5" s="27">
        <v>400</v>
      </c>
    </row>
    <row r="6" spans="1:10" x14ac:dyDescent="0.25">
      <c r="A6" s="27" t="s">
        <v>16</v>
      </c>
      <c r="B6" s="27" t="s">
        <v>17</v>
      </c>
      <c r="C6" s="27">
        <v>12000</v>
      </c>
      <c r="D6" s="27">
        <v>8000</v>
      </c>
      <c r="E6" s="27">
        <v>800</v>
      </c>
      <c r="F6" s="27">
        <v>3200</v>
      </c>
      <c r="G6" s="27">
        <v>800</v>
      </c>
      <c r="H6" s="27">
        <v>1200</v>
      </c>
      <c r="I6" s="27">
        <v>1200</v>
      </c>
      <c r="J6" s="27">
        <v>1200</v>
      </c>
    </row>
    <row r="7" spans="1:10" x14ac:dyDescent="0.25">
      <c r="A7" s="27" t="s">
        <v>18</v>
      </c>
      <c r="B7" s="27" t="s">
        <v>19</v>
      </c>
      <c r="C7" s="27">
        <v>16000</v>
      </c>
      <c r="D7" s="27">
        <v>4000</v>
      </c>
      <c r="E7" s="27">
        <v>2400</v>
      </c>
      <c r="F7" s="27">
        <v>1600</v>
      </c>
      <c r="G7" s="27">
        <v>0</v>
      </c>
      <c r="H7" s="27">
        <v>2000</v>
      </c>
      <c r="I7" s="27">
        <v>0</v>
      </c>
      <c r="J7" s="27">
        <v>2000</v>
      </c>
    </row>
    <row r="8" spans="1:10" x14ac:dyDescent="0.25">
      <c r="A8" s="27" t="s">
        <v>20</v>
      </c>
      <c r="B8" s="27" t="s">
        <v>21</v>
      </c>
      <c r="C8" s="27">
        <v>4000</v>
      </c>
      <c r="D8" s="27">
        <v>16000</v>
      </c>
      <c r="E8" s="27">
        <v>800</v>
      </c>
      <c r="F8" s="27">
        <v>3200</v>
      </c>
      <c r="G8" s="27">
        <v>2000</v>
      </c>
      <c r="H8" s="27">
        <v>0</v>
      </c>
      <c r="I8" s="27">
        <v>0</v>
      </c>
      <c r="J8" s="27">
        <v>2000</v>
      </c>
    </row>
    <row r="9" spans="1:10" x14ac:dyDescent="0.25">
      <c r="A9" s="27" t="s">
        <v>22</v>
      </c>
      <c r="B9" s="27" t="s">
        <v>23</v>
      </c>
      <c r="C9" s="27">
        <v>8000</v>
      </c>
      <c r="D9" s="27">
        <v>12000</v>
      </c>
      <c r="E9" s="27">
        <v>0</v>
      </c>
      <c r="F9" s="27">
        <v>4000</v>
      </c>
      <c r="G9" s="27">
        <v>0</v>
      </c>
      <c r="H9" s="27">
        <v>0</v>
      </c>
      <c r="I9" s="27">
        <v>0</v>
      </c>
      <c r="J9" s="27">
        <v>4000</v>
      </c>
    </row>
    <row r="10" spans="1:10" x14ac:dyDescent="0.25">
      <c r="A10" s="27" t="s">
        <v>24</v>
      </c>
      <c r="B10" s="27" t="s">
        <v>25</v>
      </c>
      <c r="C10" s="27">
        <v>4000</v>
      </c>
      <c r="D10" s="27">
        <v>16000</v>
      </c>
      <c r="E10" s="27">
        <v>4000</v>
      </c>
      <c r="F10" s="27">
        <v>0</v>
      </c>
      <c r="G10" s="27">
        <v>0</v>
      </c>
      <c r="H10" s="27">
        <v>2000</v>
      </c>
      <c r="I10" s="27">
        <v>2000</v>
      </c>
      <c r="J10" s="27">
        <v>0</v>
      </c>
    </row>
    <row r="11" spans="1:10" x14ac:dyDescent="0.25">
      <c r="A11" s="27" t="s">
        <v>26</v>
      </c>
      <c r="B11" s="27" t="s">
        <v>27</v>
      </c>
      <c r="C11" s="27">
        <v>12000</v>
      </c>
      <c r="D11" s="27">
        <v>8000</v>
      </c>
      <c r="E11" s="27">
        <v>2400</v>
      </c>
      <c r="F11" s="27">
        <v>1600</v>
      </c>
      <c r="G11" s="27">
        <v>1600</v>
      </c>
      <c r="H11" s="27">
        <v>400</v>
      </c>
      <c r="I11" s="27">
        <v>400</v>
      </c>
      <c r="J11" s="27">
        <v>1600</v>
      </c>
    </row>
    <row r="12" spans="1:10" x14ac:dyDescent="0.25">
      <c r="A12" s="27" t="s">
        <v>50</v>
      </c>
      <c r="B12" s="27" t="s">
        <v>51</v>
      </c>
      <c r="C12" s="27">
        <v>12000</v>
      </c>
      <c r="D12" s="27">
        <v>8000</v>
      </c>
      <c r="E12" s="27">
        <v>1600</v>
      </c>
      <c r="F12" s="27">
        <v>2400</v>
      </c>
      <c r="G12" s="27">
        <v>2000</v>
      </c>
      <c r="H12" s="27">
        <v>0</v>
      </c>
      <c r="I12" s="27">
        <v>2000</v>
      </c>
      <c r="J12" s="27">
        <v>0</v>
      </c>
    </row>
    <row r="13" spans="1:10" x14ac:dyDescent="0.25">
      <c r="A13" s="27" t="s">
        <v>28</v>
      </c>
      <c r="B13" s="27" t="s">
        <v>29</v>
      </c>
      <c r="C13" s="27">
        <v>16000</v>
      </c>
      <c r="D13" s="27">
        <v>4000</v>
      </c>
      <c r="E13" s="27">
        <v>3200</v>
      </c>
      <c r="F13" s="27">
        <v>800</v>
      </c>
      <c r="G13" s="27">
        <v>800</v>
      </c>
      <c r="H13" s="27">
        <v>800</v>
      </c>
      <c r="I13" s="27">
        <v>1600</v>
      </c>
      <c r="J13" s="27">
        <v>800</v>
      </c>
    </row>
    <row r="14" spans="1:10" x14ac:dyDescent="0.25">
      <c r="A14" s="27" t="s">
        <v>30</v>
      </c>
      <c r="B14" s="27" t="s">
        <v>31</v>
      </c>
      <c r="C14" s="27">
        <v>20000</v>
      </c>
      <c r="D14" s="27">
        <v>0</v>
      </c>
      <c r="E14" s="27">
        <v>0</v>
      </c>
      <c r="F14" s="27">
        <v>4000</v>
      </c>
      <c r="G14" s="27">
        <v>1200</v>
      </c>
      <c r="H14" s="27">
        <v>1200</v>
      </c>
      <c r="I14" s="27">
        <v>1200</v>
      </c>
      <c r="J14" s="27">
        <v>400</v>
      </c>
    </row>
    <row r="15" spans="1:10" x14ac:dyDescent="0.25">
      <c r="A15" s="27" t="s">
        <v>32</v>
      </c>
      <c r="B15" s="27" t="s">
        <v>33</v>
      </c>
      <c r="C15" s="27">
        <v>16000</v>
      </c>
      <c r="D15" s="27">
        <v>4000</v>
      </c>
      <c r="E15" s="27">
        <v>4000</v>
      </c>
      <c r="F15" s="27">
        <v>0</v>
      </c>
      <c r="G15" s="27">
        <v>800</v>
      </c>
      <c r="H15" s="27">
        <v>1200</v>
      </c>
      <c r="I15" s="27">
        <v>800</v>
      </c>
      <c r="J15" s="27">
        <v>1200</v>
      </c>
    </row>
    <row r="16" spans="1:10" x14ac:dyDescent="0.25">
      <c r="A16" s="27" t="s">
        <v>34</v>
      </c>
      <c r="B16" s="27" t="s">
        <v>35</v>
      </c>
      <c r="C16" s="27">
        <v>8000</v>
      </c>
      <c r="D16" s="27">
        <v>12000</v>
      </c>
      <c r="E16" s="27">
        <v>800</v>
      </c>
      <c r="F16" s="27">
        <v>3200</v>
      </c>
      <c r="G16" s="27">
        <v>4000</v>
      </c>
      <c r="H16" s="27">
        <v>0</v>
      </c>
      <c r="I16" s="27">
        <v>0</v>
      </c>
      <c r="J16" s="27">
        <v>0</v>
      </c>
    </row>
    <row r="17" spans="1:22" x14ac:dyDescent="0.25">
      <c r="A17" s="27" t="s">
        <v>36</v>
      </c>
      <c r="B17" s="27" t="s">
        <v>37</v>
      </c>
      <c r="C17" s="27">
        <v>0</v>
      </c>
      <c r="D17" s="27">
        <v>20000</v>
      </c>
      <c r="E17" s="27">
        <v>4000</v>
      </c>
      <c r="F17" s="27">
        <v>0</v>
      </c>
      <c r="G17" s="27">
        <v>1200</v>
      </c>
      <c r="H17" s="27">
        <v>1200</v>
      </c>
      <c r="I17" s="27">
        <v>400</v>
      </c>
      <c r="J17" s="27">
        <v>1200</v>
      </c>
    </row>
    <row r="18" spans="1:22" x14ac:dyDescent="0.25">
      <c r="A18" s="27" t="s">
        <v>38</v>
      </c>
      <c r="B18" s="27" t="s">
        <v>39</v>
      </c>
      <c r="C18" s="27">
        <v>4000</v>
      </c>
      <c r="D18" s="27">
        <v>16000</v>
      </c>
      <c r="E18" s="27">
        <v>0</v>
      </c>
      <c r="F18" s="27">
        <v>4000</v>
      </c>
      <c r="G18" s="27">
        <v>1200</v>
      </c>
      <c r="H18" s="27">
        <v>800</v>
      </c>
      <c r="I18" s="27">
        <v>800</v>
      </c>
      <c r="J18" s="27">
        <v>1200</v>
      </c>
    </row>
    <row r="19" spans="1:22" x14ac:dyDescent="0.25">
      <c r="A19" s="27" t="s">
        <v>40</v>
      </c>
      <c r="B19" s="27" t="s">
        <v>41</v>
      </c>
      <c r="C19" s="27">
        <v>16000</v>
      </c>
      <c r="D19" s="27">
        <v>4000</v>
      </c>
      <c r="E19" s="27">
        <v>1600</v>
      </c>
      <c r="F19" s="27">
        <v>2400</v>
      </c>
      <c r="G19" s="27">
        <v>800</v>
      </c>
      <c r="H19" s="27">
        <v>800</v>
      </c>
      <c r="I19" s="27">
        <v>800</v>
      </c>
      <c r="J19" s="27">
        <v>1600</v>
      </c>
    </row>
    <row r="20" spans="1:22" x14ac:dyDescent="0.25">
      <c r="A20" s="27" t="s">
        <v>42</v>
      </c>
      <c r="B20" s="27" t="s">
        <v>43</v>
      </c>
      <c r="C20" s="27">
        <v>20000</v>
      </c>
      <c r="D20" s="27">
        <v>0</v>
      </c>
      <c r="E20" s="27">
        <v>2400</v>
      </c>
      <c r="F20" s="27">
        <v>1600</v>
      </c>
      <c r="G20" s="27">
        <v>800</v>
      </c>
      <c r="H20" s="27">
        <v>1200</v>
      </c>
      <c r="I20" s="27">
        <v>1200</v>
      </c>
      <c r="J20" s="27">
        <v>800</v>
      </c>
    </row>
    <row r="21" spans="1:22" x14ac:dyDescent="0.25">
      <c r="A21" s="27" t="s">
        <v>44</v>
      </c>
      <c r="B21" s="27" t="s">
        <v>45</v>
      </c>
      <c r="C21" s="27">
        <v>4000</v>
      </c>
      <c r="D21" s="27">
        <v>16000</v>
      </c>
      <c r="E21" s="27">
        <v>1600</v>
      </c>
      <c r="F21" s="27">
        <v>2400</v>
      </c>
      <c r="G21" s="27">
        <v>400</v>
      </c>
      <c r="H21" s="27">
        <v>1600</v>
      </c>
      <c r="I21" s="27">
        <v>1600</v>
      </c>
      <c r="J21" s="27">
        <v>400</v>
      </c>
    </row>
    <row r="22" spans="1:22" x14ac:dyDescent="0.25">
      <c r="A22" s="27" t="s">
        <v>46</v>
      </c>
      <c r="B22" s="27" t="s">
        <v>47</v>
      </c>
      <c r="C22" s="27">
        <v>0</v>
      </c>
      <c r="D22" s="27">
        <v>20000</v>
      </c>
      <c r="E22" s="27">
        <v>0</v>
      </c>
      <c r="F22" s="27">
        <v>4000</v>
      </c>
      <c r="G22" s="27">
        <v>1200</v>
      </c>
      <c r="H22" s="27">
        <v>800</v>
      </c>
      <c r="I22" s="27">
        <v>1200</v>
      </c>
      <c r="J22" s="27">
        <v>800</v>
      </c>
    </row>
    <row r="23" spans="1:22" x14ac:dyDescent="0.25">
      <c r="A23" s="27" t="s">
        <v>48</v>
      </c>
      <c r="B23" s="27" t="s">
        <v>49</v>
      </c>
      <c r="C23" s="27">
        <v>0</v>
      </c>
      <c r="D23" s="27">
        <v>20000</v>
      </c>
      <c r="E23" s="27">
        <v>800</v>
      </c>
      <c r="F23" s="27">
        <v>3200</v>
      </c>
      <c r="G23" s="27">
        <v>400</v>
      </c>
      <c r="H23" s="27">
        <v>1600</v>
      </c>
      <c r="I23" s="27">
        <v>400</v>
      </c>
      <c r="J23" s="27">
        <v>1600</v>
      </c>
    </row>
    <row r="24" spans="1:22" x14ac:dyDescent="0.25">
      <c r="A24" s="27" t="s">
        <v>52</v>
      </c>
      <c r="B24" s="27" t="s">
        <v>53</v>
      </c>
      <c r="C24" s="27">
        <v>8000</v>
      </c>
      <c r="D24" s="27">
        <v>12000</v>
      </c>
      <c r="E24" s="27">
        <v>2400</v>
      </c>
      <c r="F24" s="27">
        <v>1600</v>
      </c>
      <c r="G24" s="27">
        <v>1600</v>
      </c>
      <c r="H24" s="27">
        <v>800</v>
      </c>
      <c r="I24" s="27">
        <v>800</v>
      </c>
      <c r="J24" s="27">
        <v>800</v>
      </c>
    </row>
    <row r="25" spans="1:22" x14ac:dyDescent="0.25">
      <c r="A25" s="27" t="s">
        <v>54</v>
      </c>
      <c r="B25" s="27" t="s">
        <v>55</v>
      </c>
      <c r="C25" s="27">
        <v>20000</v>
      </c>
      <c r="D25" s="27">
        <v>0</v>
      </c>
      <c r="E25" s="27">
        <v>4000</v>
      </c>
      <c r="F25" s="27">
        <v>0</v>
      </c>
      <c r="G25" s="27">
        <v>0</v>
      </c>
      <c r="H25" s="27">
        <v>0</v>
      </c>
      <c r="I25" s="27">
        <v>4000</v>
      </c>
      <c r="J25" s="27">
        <v>0</v>
      </c>
    </row>
    <row r="26" spans="1:22" x14ac:dyDescent="0.25">
      <c r="A26" s="28" t="s">
        <v>56</v>
      </c>
      <c r="B26" s="28" t="s">
        <v>57</v>
      </c>
      <c r="C26" s="28">
        <v>0</v>
      </c>
      <c r="D26" s="28">
        <v>20000</v>
      </c>
      <c r="E26" s="28">
        <v>3200</v>
      </c>
      <c r="F26" s="28">
        <v>800</v>
      </c>
      <c r="G26" s="28">
        <v>1200</v>
      </c>
      <c r="H26" s="28">
        <v>400</v>
      </c>
      <c r="I26" s="28">
        <v>1200</v>
      </c>
      <c r="J26" s="28">
        <v>1200</v>
      </c>
    </row>
    <row r="28" spans="1:22" x14ac:dyDescent="0.25">
      <c r="A28" s="23" t="s">
        <v>254</v>
      </c>
      <c r="B28" s="23" t="s">
        <v>489</v>
      </c>
      <c r="C28" s="91" t="s">
        <v>264</v>
      </c>
      <c r="D28" s="92"/>
      <c r="E28" s="92"/>
      <c r="F28" s="92"/>
      <c r="G28" s="92"/>
      <c r="H28" s="93"/>
      <c r="I28" s="23" t="s">
        <v>489</v>
      </c>
      <c r="J28" s="90" t="s">
        <v>265</v>
      </c>
      <c r="K28" s="90"/>
      <c r="L28" s="90"/>
      <c r="M28" s="90"/>
      <c r="N28" s="90"/>
      <c r="O28" s="90"/>
      <c r="P28" s="23" t="s">
        <v>489</v>
      </c>
      <c r="Q28" s="90" t="s">
        <v>266</v>
      </c>
      <c r="R28" s="90"/>
      <c r="S28" s="90"/>
      <c r="T28" s="90"/>
      <c r="U28" s="90"/>
      <c r="V28" s="90"/>
    </row>
    <row r="29" spans="1:22" x14ac:dyDescent="0.25">
      <c r="A29" s="31" t="s">
        <v>8</v>
      </c>
      <c r="B29" s="58" t="s">
        <v>490</v>
      </c>
      <c r="C29" s="94" t="s">
        <v>509</v>
      </c>
      <c r="D29" s="95"/>
      <c r="E29" s="95"/>
      <c r="F29" s="95"/>
      <c r="G29" s="95"/>
      <c r="H29" s="96"/>
      <c r="I29" s="58" t="s">
        <v>491</v>
      </c>
      <c r="J29" s="86" t="s">
        <v>375</v>
      </c>
      <c r="K29" s="86"/>
      <c r="L29" s="86"/>
      <c r="M29" s="86"/>
      <c r="N29" s="86"/>
      <c r="O29" s="86"/>
      <c r="P29" s="58" t="s">
        <v>492</v>
      </c>
      <c r="Q29" s="86" t="s">
        <v>392</v>
      </c>
      <c r="R29" s="86"/>
      <c r="S29" s="86"/>
      <c r="T29" s="86"/>
      <c r="U29" s="86"/>
      <c r="V29" s="86"/>
    </row>
    <row r="30" spans="1:22" x14ac:dyDescent="0.25">
      <c r="A30" s="27" t="s">
        <v>10</v>
      </c>
      <c r="B30" s="58" t="s">
        <v>490</v>
      </c>
      <c r="C30" s="83" t="s">
        <v>499</v>
      </c>
      <c r="D30" s="84"/>
      <c r="E30" s="84"/>
      <c r="F30" s="84"/>
      <c r="G30" s="84"/>
      <c r="H30" s="85"/>
      <c r="I30" s="58" t="s">
        <v>491</v>
      </c>
      <c r="J30" s="82" t="s">
        <v>416</v>
      </c>
      <c r="K30" s="82"/>
      <c r="L30" s="82"/>
      <c r="M30" s="82"/>
      <c r="N30" s="82"/>
      <c r="O30" s="82"/>
      <c r="P30" s="58" t="s">
        <v>492</v>
      </c>
      <c r="Q30" s="82" t="s">
        <v>391</v>
      </c>
      <c r="R30" s="82"/>
      <c r="S30" s="82"/>
      <c r="T30" s="82"/>
      <c r="U30" s="82"/>
      <c r="V30" s="82"/>
    </row>
    <row r="31" spans="1:22" x14ac:dyDescent="0.25">
      <c r="A31" s="27" t="s">
        <v>12</v>
      </c>
      <c r="B31" s="58" t="s">
        <v>490</v>
      </c>
      <c r="C31" s="83" t="s">
        <v>369</v>
      </c>
      <c r="D31" s="84"/>
      <c r="E31" s="84"/>
      <c r="F31" s="84"/>
      <c r="G31" s="84"/>
      <c r="H31" s="85"/>
      <c r="I31" s="58" t="s">
        <v>491</v>
      </c>
      <c r="J31" s="82" t="s">
        <v>417</v>
      </c>
      <c r="K31" s="82"/>
      <c r="L31" s="82"/>
      <c r="M31" s="82"/>
      <c r="N31" s="82"/>
      <c r="O31" s="82"/>
      <c r="P31" s="58" t="s">
        <v>492</v>
      </c>
      <c r="Q31" s="82" t="s">
        <v>410</v>
      </c>
      <c r="R31" s="82"/>
      <c r="S31" s="82"/>
      <c r="T31" s="82"/>
      <c r="U31" s="82"/>
      <c r="V31" s="82"/>
    </row>
    <row r="32" spans="1:22" x14ac:dyDescent="0.25">
      <c r="A32" s="27" t="s">
        <v>14</v>
      </c>
      <c r="B32" s="58" t="s">
        <v>490</v>
      </c>
      <c r="C32" s="83" t="s">
        <v>370</v>
      </c>
      <c r="D32" s="84"/>
      <c r="E32" s="84"/>
      <c r="F32" s="84"/>
      <c r="G32" s="84"/>
      <c r="H32" s="85"/>
      <c r="I32" s="58" t="s">
        <v>491</v>
      </c>
      <c r="J32" s="82" t="s">
        <v>386</v>
      </c>
      <c r="K32" s="82"/>
      <c r="L32" s="82"/>
      <c r="M32" s="82"/>
      <c r="N32" s="82"/>
      <c r="O32" s="82"/>
      <c r="P32" s="58" t="s">
        <v>492</v>
      </c>
      <c r="Q32" s="82" t="s">
        <v>408</v>
      </c>
      <c r="R32" s="82"/>
      <c r="S32" s="82"/>
      <c r="T32" s="82"/>
      <c r="U32" s="82"/>
      <c r="V32" s="82"/>
    </row>
    <row r="33" spans="1:22" x14ac:dyDescent="0.25">
      <c r="A33" s="27" t="s">
        <v>16</v>
      </c>
      <c r="B33" s="58" t="s">
        <v>490</v>
      </c>
      <c r="C33" s="83" t="s">
        <v>506</v>
      </c>
      <c r="D33" s="84"/>
      <c r="E33" s="84"/>
      <c r="F33" s="84"/>
      <c r="G33" s="84"/>
      <c r="H33" s="85"/>
      <c r="I33" s="58" t="s">
        <v>491</v>
      </c>
      <c r="J33" s="82" t="s">
        <v>414</v>
      </c>
      <c r="K33" s="82"/>
      <c r="L33" s="82"/>
      <c r="M33" s="82"/>
      <c r="N33" s="82"/>
      <c r="O33" s="82"/>
      <c r="P33" s="58" t="s">
        <v>492</v>
      </c>
      <c r="Q33" s="82" t="s">
        <v>411</v>
      </c>
      <c r="R33" s="82"/>
      <c r="S33" s="82"/>
      <c r="T33" s="82"/>
      <c r="U33" s="82"/>
      <c r="V33" s="82"/>
    </row>
    <row r="34" spans="1:22" x14ac:dyDescent="0.25">
      <c r="A34" s="27" t="s">
        <v>18</v>
      </c>
      <c r="B34" s="58" t="s">
        <v>490</v>
      </c>
      <c r="C34" s="83" t="s">
        <v>507</v>
      </c>
      <c r="D34" s="84"/>
      <c r="E34" s="84"/>
      <c r="F34" s="84"/>
      <c r="G34" s="84"/>
      <c r="H34" s="85"/>
      <c r="I34" s="58" t="s">
        <v>491</v>
      </c>
      <c r="J34" s="82" t="s">
        <v>415</v>
      </c>
      <c r="K34" s="82"/>
      <c r="L34" s="82"/>
      <c r="M34" s="82"/>
      <c r="N34" s="82"/>
      <c r="O34" s="82"/>
      <c r="P34" s="58" t="s">
        <v>492</v>
      </c>
      <c r="Q34" s="82" t="s">
        <v>394</v>
      </c>
      <c r="R34" s="82"/>
      <c r="S34" s="82"/>
      <c r="T34" s="82"/>
      <c r="U34" s="82"/>
      <c r="V34" s="82"/>
    </row>
    <row r="35" spans="1:22" x14ac:dyDescent="0.25">
      <c r="A35" s="27" t="s">
        <v>20</v>
      </c>
      <c r="B35" s="58" t="s">
        <v>490</v>
      </c>
      <c r="C35" s="83" t="s">
        <v>508</v>
      </c>
      <c r="D35" s="84"/>
      <c r="E35" s="84"/>
      <c r="F35" s="84"/>
      <c r="G35" s="84"/>
      <c r="H35" s="85"/>
      <c r="I35" s="58" t="s">
        <v>491</v>
      </c>
      <c r="J35" s="82" t="s">
        <v>385</v>
      </c>
      <c r="K35" s="82"/>
      <c r="L35" s="82"/>
      <c r="M35" s="82"/>
      <c r="N35" s="82"/>
      <c r="O35" s="82"/>
      <c r="P35" s="58" t="s">
        <v>492</v>
      </c>
      <c r="Q35" s="82" t="s">
        <v>403</v>
      </c>
      <c r="R35" s="82"/>
      <c r="S35" s="82"/>
      <c r="T35" s="82"/>
      <c r="U35" s="82"/>
      <c r="V35" s="82"/>
    </row>
    <row r="36" spans="1:22" x14ac:dyDescent="0.25">
      <c r="A36" s="27" t="s">
        <v>22</v>
      </c>
      <c r="B36" s="58" t="s">
        <v>490</v>
      </c>
      <c r="C36" s="83" t="s">
        <v>389</v>
      </c>
      <c r="D36" s="84"/>
      <c r="E36" s="84"/>
      <c r="F36" s="84"/>
      <c r="G36" s="84"/>
      <c r="H36" s="85"/>
      <c r="I36" s="58" t="s">
        <v>491</v>
      </c>
      <c r="J36" s="82" t="s">
        <v>380</v>
      </c>
      <c r="K36" s="82"/>
      <c r="L36" s="82"/>
      <c r="M36" s="82"/>
      <c r="N36" s="82"/>
      <c r="O36" s="82"/>
      <c r="P36" s="58" t="s">
        <v>492</v>
      </c>
      <c r="Q36" s="82" t="s">
        <v>393</v>
      </c>
      <c r="R36" s="82"/>
      <c r="S36" s="82"/>
      <c r="T36" s="82"/>
      <c r="U36" s="82"/>
      <c r="V36" s="82"/>
    </row>
    <row r="37" spans="1:22" x14ac:dyDescent="0.25">
      <c r="A37" s="27" t="s">
        <v>24</v>
      </c>
      <c r="B37" s="58" t="s">
        <v>490</v>
      </c>
      <c r="C37" s="83" t="s">
        <v>498</v>
      </c>
      <c r="D37" s="84"/>
      <c r="E37" s="84"/>
      <c r="F37" s="84"/>
      <c r="G37" s="84"/>
      <c r="H37" s="85"/>
      <c r="I37" s="58" t="s">
        <v>491</v>
      </c>
      <c r="J37" s="82" t="s">
        <v>418</v>
      </c>
      <c r="K37" s="82"/>
      <c r="L37" s="82"/>
      <c r="M37" s="82"/>
      <c r="N37" s="82"/>
      <c r="O37" s="82"/>
      <c r="P37" s="58" t="s">
        <v>492</v>
      </c>
      <c r="Q37" s="82" t="s">
        <v>398</v>
      </c>
      <c r="R37" s="82"/>
      <c r="S37" s="82"/>
      <c r="T37" s="82"/>
      <c r="U37" s="82"/>
      <c r="V37" s="82"/>
    </row>
    <row r="38" spans="1:22" x14ac:dyDescent="0.25">
      <c r="A38" s="27" t="s">
        <v>26</v>
      </c>
      <c r="B38" s="58" t="s">
        <v>490</v>
      </c>
      <c r="C38" s="83" t="s">
        <v>512</v>
      </c>
      <c r="D38" s="84"/>
      <c r="E38" s="84"/>
      <c r="F38" s="84"/>
      <c r="G38" s="84"/>
      <c r="H38" s="85"/>
      <c r="I38" s="58" t="s">
        <v>491</v>
      </c>
      <c r="J38" s="82" t="s">
        <v>381</v>
      </c>
      <c r="K38" s="82"/>
      <c r="L38" s="82"/>
      <c r="M38" s="82"/>
      <c r="N38" s="82"/>
      <c r="O38" s="82"/>
      <c r="P38" s="58" t="s">
        <v>492</v>
      </c>
      <c r="Q38" s="82" t="s">
        <v>401</v>
      </c>
      <c r="R38" s="82"/>
      <c r="S38" s="82"/>
      <c r="T38" s="82"/>
      <c r="U38" s="82"/>
      <c r="V38" s="82"/>
    </row>
    <row r="39" spans="1:22" x14ac:dyDescent="0.25">
      <c r="A39" s="27" t="s">
        <v>50</v>
      </c>
      <c r="B39" s="58" t="s">
        <v>490</v>
      </c>
      <c r="C39" s="83" t="s">
        <v>373</v>
      </c>
      <c r="D39" s="84"/>
      <c r="E39" s="84"/>
      <c r="F39" s="84"/>
      <c r="G39" s="84"/>
      <c r="H39" s="85"/>
      <c r="I39" s="58" t="s">
        <v>491</v>
      </c>
      <c r="J39" s="82" t="s">
        <v>419</v>
      </c>
      <c r="K39" s="82"/>
      <c r="L39" s="82"/>
      <c r="M39" s="82"/>
      <c r="N39" s="82"/>
      <c r="O39" s="82"/>
      <c r="P39" s="58" t="s">
        <v>492</v>
      </c>
      <c r="Q39" s="82" t="s">
        <v>406</v>
      </c>
      <c r="R39" s="82"/>
      <c r="S39" s="82"/>
      <c r="T39" s="82"/>
      <c r="U39" s="82"/>
      <c r="V39" s="82"/>
    </row>
    <row r="40" spans="1:22" x14ac:dyDescent="0.25">
      <c r="A40" s="27" t="s">
        <v>28</v>
      </c>
      <c r="B40" s="58" t="s">
        <v>490</v>
      </c>
      <c r="C40" s="83" t="s">
        <v>505</v>
      </c>
      <c r="D40" s="84"/>
      <c r="E40" s="84"/>
      <c r="F40" s="84"/>
      <c r="G40" s="84"/>
      <c r="H40" s="85"/>
      <c r="I40" s="58" t="s">
        <v>491</v>
      </c>
      <c r="J40" s="82" t="s">
        <v>388</v>
      </c>
      <c r="K40" s="82"/>
      <c r="L40" s="82"/>
      <c r="M40" s="82"/>
      <c r="N40" s="82"/>
      <c r="O40" s="82"/>
      <c r="P40" s="58" t="s">
        <v>492</v>
      </c>
      <c r="Q40" s="82" t="s">
        <v>396</v>
      </c>
      <c r="R40" s="82"/>
      <c r="S40" s="82"/>
      <c r="T40" s="82"/>
      <c r="U40" s="82"/>
      <c r="V40" s="82"/>
    </row>
    <row r="41" spans="1:22" x14ac:dyDescent="0.25">
      <c r="A41" s="27" t="s">
        <v>30</v>
      </c>
      <c r="B41" s="58" t="s">
        <v>490</v>
      </c>
      <c r="C41" s="83" t="s">
        <v>368</v>
      </c>
      <c r="D41" s="84"/>
      <c r="E41" s="84"/>
      <c r="F41" s="84"/>
      <c r="G41" s="84"/>
      <c r="H41" s="85"/>
      <c r="I41" s="58" t="s">
        <v>491</v>
      </c>
      <c r="J41" s="82" t="s">
        <v>376</v>
      </c>
      <c r="K41" s="82"/>
      <c r="L41" s="82"/>
      <c r="M41" s="82"/>
      <c r="N41" s="82"/>
      <c r="O41" s="82"/>
      <c r="P41" s="58" t="s">
        <v>492</v>
      </c>
      <c r="Q41" s="82" t="s">
        <v>412</v>
      </c>
      <c r="R41" s="82"/>
      <c r="S41" s="82"/>
      <c r="T41" s="82"/>
      <c r="U41" s="82"/>
      <c r="V41" s="82"/>
    </row>
    <row r="42" spans="1:22" x14ac:dyDescent="0.25">
      <c r="A42" s="27" t="s">
        <v>32</v>
      </c>
      <c r="B42" s="58" t="s">
        <v>490</v>
      </c>
      <c r="C42" s="83" t="s">
        <v>510</v>
      </c>
      <c r="D42" s="84"/>
      <c r="E42" s="84"/>
      <c r="F42" s="84"/>
      <c r="G42" s="84"/>
      <c r="H42" s="85"/>
      <c r="I42" s="58" t="s">
        <v>491</v>
      </c>
      <c r="J42" s="82" t="s">
        <v>384</v>
      </c>
      <c r="K42" s="82"/>
      <c r="L42" s="82"/>
      <c r="M42" s="82"/>
      <c r="N42" s="82"/>
      <c r="O42" s="82"/>
      <c r="P42" s="58" t="s">
        <v>492</v>
      </c>
      <c r="Q42" s="82" t="s">
        <v>397</v>
      </c>
      <c r="R42" s="82"/>
      <c r="S42" s="82"/>
      <c r="T42" s="82"/>
      <c r="U42" s="82"/>
      <c r="V42" s="82"/>
    </row>
    <row r="43" spans="1:22" x14ac:dyDescent="0.25">
      <c r="A43" s="27" t="s">
        <v>34</v>
      </c>
      <c r="B43" s="58" t="s">
        <v>490</v>
      </c>
      <c r="C43" s="83" t="s">
        <v>511</v>
      </c>
      <c r="D43" s="84"/>
      <c r="E43" s="84"/>
      <c r="F43" s="84"/>
      <c r="G43" s="84"/>
      <c r="H43" s="85"/>
      <c r="I43" s="58" t="s">
        <v>491</v>
      </c>
      <c r="J43" s="82" t="s">
        <v>387</v>
      </c>
      <c r="K43" s="82"/>
      <c r="L43" s="82"/>
      <c r="M43" s="82"/>
      <c r="N43" s="82"/>
      <c r="O43" s="82"/>
      <c r="P43" s="58" t="s">
        <v>492</v>
      </c>
      <c r="Q43" s="82" t="s">
        <v>402</v>
      </c>
      <c r="R43" s="82"/>
      <c r="S43" s="82"/>
      <c r="T43" s="82"/>
      <c r="U43" s="82"/>
      <c r="V43" s="82"/>
    </row>
    <row r="44" spans="1:22" x14ac:dyDescent="0.25">
      <c r="A44" s="27" t="s">
        <v>36</v>
      </c>
      <c r="B44" s="58" t="s">
        <v>490</v>
      </c>
      <c r="C44" s="83" t="s">
        <v>371</v>
      </c>
      <c r="D44" s="84"/>
      <c r="E44" s="84"/>
      <c r="F44" s="84"/>
      <c r="G44" s="84"/>
      <c r="H44" s="85"/>
      <c r="I44" s="58" t="s">
        <v>491</v>
      </c>
      <c r="J44" s="82" t="s">
        <v>379</v>
      </c>
      <c r="K44" s="82"/>
      <c r="L44" s="82"/>
      <c r="M44" s="82"/>
      <c r="N44" s="82"/>
      <c r="O44" s="82"/>
      <c r="P44" s="58" t="s">
        <v>492</v>
      </c>
      <c r="Q44" s="82" t="s">
        <v>356</v>
      </c>
      <c r="R44" s="82"/>
      <c r="S44" s="82"/>
      <c r="T44" s="82"/>
      <c r="U44" s="82"/>
      <c r="V44" s="82"/>
    </row>
    <row r="45" spans="1:22" x14ac:dyDescent="0.25">
      <c r="A45" s="27" t="s">
        <v>38</v>
      </c>
      <c r="B45" s="58" t="s">
        <v>490</v>
      </c>
      <c r="C45" s="83" t="s">
        <v>504</v>
      </c>
      <c r="D45" s="84"/>
      <c r="E45" s="84"/>
      <c r="F45" s="84"/>
      <c r="G45" s="84"/>
      <c r="H45" s="85"/>
      <c r="I45" s="58" t="s">
        <v>491</v>
      </c>
      <c r="J45" s="82" t="s">
        <v>422</v>
      </c>
      <c r="K45" s="82"/>
      <c r="L45" s="82"/>
      <c r="M45" s="82"/>
      <c r="N45" s="82"/>
      <c r="O45" s="82"/>
      <c r="P45" s="58" t="s">
        <v>492</v>
      </c>
      <c r="Q45" s="82" t="s">
        <v>413</v>
      </c>
      <c r="R45" s="82"/>
      <c r="S45" s="82"/>
      <c r="T45" s="82"/>
      <c r="U45" s="82"/>
      <c r="V45" s="82"/>
    </row>
    <row r="46" spans="1:22" x14ac:dyDescent="0.25">
      <c r="A46" s="27" t="s">
        <v>40</v>
      </c>
      <c r="B46" s="58" t="s">
        <v>490</v>
      </c>
      <c r="C46" s="83" t="s">
        <v>503</v>
      </c>
      <c r="D46" s="84"/>
      <c r="E46" s="84"/>
      <c r="F46" s="84"/>
      <c r="G46" s="84"/>
      <c r="H46" s="85"/>
      <c r="I46" s="58" t="s">
        <v>491</v>
      </c>
      <c r="J46" s="82" t="s">
        <v>424</v>
      </c>
      <c r="K46" s="82"/>
      <c r="L46" s="82"/>
      <c r="M46" s="82"/>
      <c r="N46" s="82"/>
      <c r="O46" s="82"/>
      <c r="P46" s="58" t="s">
        <v>492</v>
      </c>
      <c r="Q46" s="82" t="s">
        <v>409</v>
      </c>
      <c r="R46" s="82"/>
      <c r="S46" s="82"/>
      <c r="T46" s="82"/>
      <c r="U46" s="82"/>
      <c r="V46" s="82"/>
    </row>
    <row r="47" spans="1:22" x14ac:dyDescent="0.25">
      <c r="A47" s="27" t="s">
        <v>42</v>
      </c>
      <c r="B47" s="58" t="s">
        <v>490</v>
      </c>
      <c r="C47" s="83" t="s">
        <v>372</v>
      </c>
      <c r="D47" s="84"/>
      <c r="E47" s="84"/>
      <c r="F47" s="84"/>
      <c r="G47" s="84"/>
      <c r="H47" s="85"/>
      <c r="I47" s="58" t="s">
        <v>491</v>
      </c>
      <c r="J47" s="82" t="s">
        <v>421</v>
      </c>
      <c r="K47" s="82"/>
      <c r="L47" s="82"/>
      <c r="M47" s="82"/>
      <c r="N47" s="82"/>
      <c r="O47" s="82"/>
      <c r="P47" s="58" t="s">
        <v>492</v>
      </c>
      <c r="Q47" s="82" t="s">
        <v>407</v>
      </c>
      <c r="R47" s="82"/>
      <c r="S47" s="82"/>
      <c r="T47" s="82"/>
      <c r="U47" s="82"/>
      <c r="V47" s="82"/>
    </row>
    <row r="48" spans="1:22" x14ac:dyDescent="0.25">
      <c r="A48" s="27" t="s">
        <v>44</v>
      </c>
      <c r="B48" s="58" t="s">
        <v>490</v>
      </c>
      <c r="C48" s="83" t="s">
        <v>502</v>
      </c>
      <c r="D48" s="84"/>
      <c r="E48" s="84"/>
      <c r="F48" s="84"/>
      <c r="G48" s="84"/>
      <c r="H48" s="85"/>
      <c r="I48" s="58" t="s">
        <v>491</v>
      </c>
      <c r="J48" s="82" t="s">
        <v>420</v>
      </c>
      <c r="K48" s="82"/>
      <c r="L48" s="82"/>
      <c r="M48" s="82"/>
      <c r="N48" s="82"/>
      <c r="O48" s="82"/>
      <c r="P48" s="58" t="s">
        <v>492</v>
      </c>
      <c r="Q48" s="82" t="s">
        <v>400</v>
      </c>
      <c r="R48" s="82"/>
      <c r="S48" s="82"/>
      <c r="T48" s="82"/>
      <c r="U48" s="82"/>
      <c r="V48" s="82"/>
    </row>
    <row r="49" spans="1:22" x14ac:dyDescent="0.25">
      <c r="A49" s="27" t="s">
        <v>46</v>
      </c>
      <c r="B49" s="58" t="s">
        <v>490</v>
      </c>
      <c r="C49" s="83" t="s">
        <v>366</v>
      </c>
      <c r="D49" s="84"/>
      <c r="E49" s="84"/>
      <c r="F49" s="84"/>
      <c r="G49" s="84"/>
      <c r="H49" s="85"/>
      <c r="I49" s="58" t="s">
        <v>491</v>
      </c>
      <c r="J49" s="82" t="s">
        <v>378</v>
      </c>
      <c r="K49" s="82"/>
      <c r="L49" s="82"/>
      <c r="M49" s="82"/>
      <c r="N49" s="82"/>
      <c r="O49" s="82"/>
      <c r="P49" s="58" t="s">
        <v>492</v>
      </c>
      <c r="Q49" s="82" t="s">
        <v>404</v>
      </c>
      <c r="R49" s="82"/>
      <c r="S49" s="82"/>
      <c r="T49" s="82"/>
      <c r="U49" s="82"/>
      <c r="V49" s="82"/>
    </row>
    <row r="50" spans="1:22" x14ac:dyDescent="0.25">
      <c r="A50" s="27" t="s">
        <v>48</v>
      </c>
      <c r="B50" s="58" t="s">
        <v>490</v>
      </c>
      <c r="C50" s="83" t="s">
        <v>367</v>
      </c>
      <c r="D50" s="84"/>
      <c r="E50" s="84"/>
      <c r="F50" s="84"/>
      <c r="G50" s="84"/>
      <c r="H50" s="85"/>
      <c r="I50" s="58" t="s">
        <v>491</v>
      </c>
      <c r="J50" s="82" t="s">
        <v>382</v>
      </c>
      <c r="K50" s="82"/>
      <c r="L50" s="82"/>
      <c r="M50" s="82"/>
      <c r="N50" s="82"/>
      <c r="O50" s="82"/>
      <c r="P50" s="58" t="s">
        <v>492</v>
      </c>
      <c r="Q50" s="82" t="s">
        <v>405</v>
      </c>
      <c r="R50" s="82"/>
      <c r="S50" s="82"/>
      <c r="T50" s="82"/>
      <c r="U50" s="82"/>
      <c r="V50" s="82"/>
    </row>
    <row r="51" spans="1:22" x14ac:dyDescent="0.25">
      <c r="A51" s="27" t="s">
        <v>52</v>
      </c>
      <c r="B51" s="58" t="s">
        <v>490</v>
      </c>
      <c r="C51" s="83" t="s">
        <v>374</v>
      </c>
      <c r="D51" s="84"/>
      <c r="E51" s="84"/>
      <c r="F51" s="84"/>
      <c r="G51" s="84"/>
      <c r="H51" s="85"/>
      <c r="I51" s="58" t="s">
        <v>491</v>
      </c>
      <c r="J51" s="82" t="s">
        <v>423</v>
      </c>
      <c r="K51" s="82"/>
      <c r="L51" s="82"/>
      <c r="M51" s="82"/>
      <c r="N51" s="82"/>
      <c r="O51" s="82"/>
      <c r="P51" s="58" t="s">
        <v>492</v>
      </c>
      <c r="Q51" s="82" t="s">
        <v>390</v>
      </c>
      <c r="R51" s="82"/>
      <c r="S51" s="82"/>
      <c r="T51" s="82"/>
      <c r="U51" s="82"/>
      <c r="V51" s="82"/>
    </row>
    <row r="52" spans="1:22" x14ac:dyDescent="0.25">
      <c r="A52" s="27" t="s">
        <v>54</v>
      </c>
      <c r="B52" s="58" t="s">
        <v>490</v>
      </c>
      <c r="C52" s="83" t="s">
        <v>501</v>
      </c>
      <c r="D52" s="84"/>
      <c r="E52" s="84"/>
      <c r="F52" s="84"/>
      <c r="G52" s="84"/>
      <c r="H52" s="85"/>
      <c r="I52" s="58" t="s">
        <v>491</v>
      </c>
      <c r="J52" s="82" t="s">
        <v>383</v>
      </c>
      <c r="K52" s="82"/>
      <c r="L52" s="82"/>
      <c r="M52" s="82"/>
      <c r="N52" s="82"/>
      <c r="O52" s="82"/>
      <c r="P52" s="58" t="s">
        <v>492</v>
      </c>
      <c r="Q52" s="82" t="s">
        <v>395</v>
      </c>
      <c r="R52" s="82"/>
      <c r="S52" s="82"/>
      <c r="T52" s="82"/>
      <c r="U52" s="82"/>
      <c r="V52" s="82"/>
    </row>
    <row r="53" spans="1:22" x14ac:dyDescent="0.25">
      <c r="A53" s="28" t="s">
        <v>56</v>
      </c>
      <c r="B53" s="58" t="s">
        <v>490</v>
      </c>
      <c r="C53" s="87" t="s">
        <v>500</v>
      </c>
      <c r="D53" s="88"/>
      <c r="E53" s="88"/>
      <c r="F53" s="88"/>
      <c r="G53" s="88"/>
      <c r="H53" s="89"/>
      <c r="I53" s="58" t="s">
        <v>491</v>
      </c>
      <c r="J53" s="81" t="s">
        <v>377</v>
      </c>
      <c r="K53" s="81"/>
      <c r="L53" s="81"/>
      <c r="M53" s="81"/>
      <c r="N53" s="81"/>
      <c r="O53" s="81"/>
      <c r="P53" s="58" t="s">
        <v>492</v>
      </c>
      <c r="Q53" s="81" t="s">
        <v>399</v>
      </c>
      <c r="R53" s="81"/>
      <c r="S53" s="81"/>
      <c r="T53" s="81"/>
      <c r="U53" s="81"/>
      <c r="V53" s="81"/>
    </row>
    <row r="54" spans="1:22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1:22" x14ac:dyDescent="0.25">
      <c r="A55" s="23" t="s">
        <v>254</v>
      </c>
      <c r="B55" s="23" t="s">
        <v>493</v>
      </c>
      <c r="C55" s="90" t="s">
        <v>267</v>
      </c>
      <c r="D55" s="90"/>
      <c r="E55" s="90"/>
      <c r="F55" s="90"/>
      <c r="G55" s="90"/>
      <c r="H55" s="90"/>
      <c r="I55" s="23" t="s">
        <v>493</v>
      </c>
      <c r="J55" s="90" t="s">
        <v>268</v>
      </c>
      <c r="K55" s="90"/>
      <c r="L55" s="90"/>
      <c r="M55" s="90"/>
      <c r="N55" s="90"/>
      <c r="O55" s="90"/>
      <c r="P55" s="23" t="s">
        <v>493</v>
      </c>
      <c r="Q55" s="90" t="s">
        <v>269</v>
      </c>
      <c r="R55" s="90"/>
      <c r="S55" s="90"/>
      <c r="T55" s="90"/>
      <c r="U55" s="90"/>
      <c r="V55" s="90"/>
    </row>
    <row r="56" spans="1:22" x14ac:dyDescent="0.25">
      <c r="A56" s="31" t="s">
        <v>8</v>
      </c>
      <c r="B56" s="31" t="s">
        <v>497</v>
      </c>
      <c r="C56" s="86" t="s">
        <v>430</v>
      </c>
      <c r="D56" s="86"/>
      <c r="E56" s="86"/>
      <c r="F56" s="86"/>
      <c r="G56" s="86"/>
      <c r="H56" s="86"/>
      <c r="I56" s="31" t="s">
        <v>348</v>
      </c>
      <c r="J56" s="86" t="s">
        <v>439</v>
      </c>
      <c r="K56" s="86"/>
      <c r="L56" s="86"/>
      <c r="M56" s="86"/>
      <c r="N56" s="86"/>
      <c r="O56" s="86"/>
      <c r="P56" s="31" t="s">
        <v>494</v>
      </c>
      <c r="Q56" s="86" t="s">
        <v>483</v>
      </c>
      <c r="R56" s="86"/>
      <c r="S56" s="86"/>
      <c r="T56" s="86"/>
      <c r="U56" s="86"/>
      <c r="V56" s="86"/>
    </row>
    <row r="57" spans="1:22" x14ac:dyDescent="0.25">
      <c r="A57" s="27" t="s">
        <v>10</v>
      </c>
      <c r="B57" s="27" t="s">
        <v>497</v>
      </c>
      <c r="C57" s="82" t="s">
        <v>426</v>
      </c>
      <c r="D57" s="82"/>
      <c r="E57" s="82"/>
      <c r="F57" s="82"/>
      <c r="G57" s="82"/>
      <c r="H57" s="82"/>
      <c r="I57" s="27" t="s">
        <v>348</v>
      </c>
      <c r="J57" s="82" t="s">
        <v>450</v>
      </c>
      <c r="K57" s="82"/>
      <c r="L57" s="82"/>
      <c r="M57" s="82"/>
      <c r="N57" s="82"/>
      <c r="O57" s="82"/>
      <c r="P57" s="27" t="s">
        <v>494</v>
      </c>
      <c r="Q57" s="82" t="s">
        <v>456</v>
      </c>
      <c r="R57" s="82"/>
      <c r="S57" s="82"/>
      <c r="T57" s="82"/>
      <c r="U57" s="82"/>
      <c r="V57" s="82"/>
    </row>
    <row r="58" spans="1:22" x14ac:dyDescent="0.25">
      <c r="A58" s="27" t="s">
        <v>12</v>
      </c>
      <c r="B58" s="27" t="s">
        <v>497</v>
      </c>
      <c r="C58" s="82" t="s">
        <v>425</v>
      </c>
      <c r="D58" s="82"/>
      <c r="E58" s="82"/>
      <c r="F58" s="82"/>
      <c r="G58" s="82"/>
      <c r="H58" s="82"/>
      <c r="I58" s="27" t="s">
        <v>348</v>
      </c>
      <c r="J58" s="82" t="s">
        <v>451</v>
      </c>
      <c r="K58" s="82"/>
      <c r="L58" s="82"/>
      <c r="M58" s="82"/>
      <c r="N58" s="82"/>
      <c r="O58" s="82"/>
      <c r="P58" s="27" t="s">
        <v>494</v>
      </c>
      <c r="Q58" s="82" t="s">
        <v>495</v>
      </c>
      <c r="R58" s="82"/>
      <c r="S58" s="82"/>
      <c r="T58" s="82"/>
      <c r="U58" s="82"/>
      <c r="V58" s="82"/>
    </row>
    <row r="59" spans="1:22" x14ac:dyDescent="0.25">
      <c r="A59" s="27" t="s">
        <v>14</v>
      </c>
      <c r="B59" s="27" t="s">
        <v>497</v>
      </c>
      <c r="C59" s="82" t="s">
        <v>429</v>
      </c>
      <c r="D59" s="82"/>
      <c r="E59" s="82"/>
      <c r="F59" s="82"/>
      <c r="G59" s="82"/>
      <c r="H59" s="82"/>
      <c r="I59" s="27" t="s">
        <v>348</v>
      </c>
      <c r="J59" s="82" t="s">
        <v>441</v>
      </c>
      <c r="K59" s="82"/>
      <c r="L59" s="82"/>
      <c r="M59" s="82"/>
      <c r="N59" s="82"/>
      <c r="O59" s="82"/>
      <c r="P59" s="27" t="s">
        <v>494</v>
      </c>
      <c r="Q59" s="82" t="s">
        <v>478</v>
      </c>
      <c r="R59" s="82"/>
      <c r="S59" s="82"/>
      <c r="T59" s="82"/>
      <c r="U59" s="82"/>
      <c r="V59" s="82"/>
    </row>
    <row r="60" spans="1:22" x14ac:dyDescent="0.25">
      <c r="A60" s="27" t="s">
        <v>16</v>
      </c>
      <c r="B60" s="27" t="s">
        <v>497</v>
      </c>
      <c r="C60" s="82" t="s">
        <v>427</v>
      </c>
      <c r="D60" s="82"/>
      <c r="E60" s="82"/>
      <c r="F60" s="82"/>
      <c r="G60" s="82"/>
      <c r="H60" s="82"/>
      <c r="I60" s="27" t="s">
        <v>348</v>
      </c>
      <c r="J60" s="82" t="s">
        <v>437</v>
      </c>
      <c r="K60" s="82"/>
      <c r="L60" s="82"/>
      <c r="M60" s="82"/>
      <c r="N60" s="82"/>
      <c r="O60" s="82"/>
      <c r="P60" s="27" t="s">
        <v>494</v>
      </c>
      <c r="Q60" s="82" t="s">
        <v>459</v>
      </c>
      <c r="R60" s="82"/>
      <c r="S60" s="82"/>
      <c r="T60" s="82"/>
      <c r="U60" s="82"/>
      <c r="V60" s="82"/>
    </row>
    <row r="61" spans="1:22" x14ac:dyDescent="0.25">
      <c r="A61" s="27" t="s">
        <v>18</v>
      </c>
      <c r="B61" s="27" t="s">
        <v>497</v>
      </c>
      <c r="C61" s="82" t="s">
        <v>467</v>
      </c>
      <c r="D61" s="82"/>
      <c r="E61" s="82"/>
      <c r="F61" s="82"/>
      <c r="G61" s="82"/>
      <c r="H61" s="82"/>
      <c r="I61" s="27" t="s">
        <v>348</v>
      </c>
      <c r="J61" s="82" t="s">
        <v>452</v>
      </c>
      <c r="K61" s="82"/>
      <c r="L61" s="82"/>
      <c r="M61" s="82"/>
      <c r="N61" s="82"/>
      <c r="O61" s="82"/>
      <c r="P61" s="27" t="s">
        <v>494</v>
      </c>
      <c r="Q61" s="82" t="s">
        <v>487</v>
      </c>
      <c r="R61" s="82"/>
      <c r="S61" s="82"/>
      <c r="T61" s="82"/>
      <c r="U61" s="82"/>
      <c r="V61" s="82"/>
    </row>
    <row r="62" spans="1:22" x14ac:dyDescent="0.25">
      <c r="A62" s="27" t="s">
        <v>20</v>
      </c>
      <c r="B62" s="27" t="s">
        <v>497</v>
      </c>
      <c r="C62" s="82" t="s">
        <v>428</v>
      </c>
      <c r="D62" s="82"/>
      <c r="E62" s="82"/>
      <c r="F62" s="82"/>
      <c r="G62" s="82"/>
      <c r="H62" s="82"/>
      <c r="I62" s="27" t="s">
        <v>348</v>
      </c>
      <c r="J62" s="82" t="s">
        <v>438</v>
      </c>
      <c r="K62" s="82"/>
      <c r="L62" s="82"/>
      <c r="M62" s="82"/>
      <c r="N62" s="82"/>
      <c r="O62" s="82"/>
      <c r="P62" s="27" t="s">
        <v>494</v>
      </c>
      <c r="Q62" s="82" t="s">
        <v>359</v>
      </c>
      <c r="R62" s="82"/>
      <c r="S62" s="82"/>
      <c r="T62" s="82"/>
      <c r="U62" s="82"/>
      <c r="V62" s="82"/>
    </row>
    <row r="63" spans="1:22" x14ac:dyDescent="0.25">
      <c r="A63" s="27" t="s">
        <v>22</v>
      </c>
      <c r="B63" s="27" t="s">
        <v>497</v>
      </c>
      <c r="C63" s="82" t="s">
        <v>363</v>
      </c>
      <c r="D63" s="82"/>
      <c r="E63" s="82"/>
      <c r="F63" s="82"/>
      <c r="G63" s="82"/>
      <c r="H63" s="82"/>
      <c r="I63" s="27" t="s">
        <v>348</v>
      </c>
      <c r="J63" s="82" t="s">
        <v>461</v>
      </c>
      <c r="K63" s="82"/>
      <c r="L63" s="82"/>
      <c r="M63" s="82"/>
      <c r="N63" s="82"/>
      <c r="O63" s="82"/>
      <c r="P63" s="27" t="s">
        <v>494</v>
      </c>
      <c r="Q63" s="82" t="s">
        <v>479</v>
      </c>
      <c r="R63" s="82"/>
      <c r="S63" s="82"/>
      <c r="T63" s="82"/>
      <c r="U63" s="82"/>
      <c r="V63" s="82"/>
    </row>
    <row r="64" spans="1:22" x14ac:dyDescent="0.25">
      <c r="A64" s="27" t="s">
        <v>24</v>
      </c>
      <c r="B64" s="27" t="s">
        <v>497</v>
      </c>
      <c r="C64" s="82" t="s">
        <v>465</v>
      </c>
      <c r="D64" s="82"/>
      <c r="E64" s="82"/>
      <c r="F64" s="82"/>
      <c r="G64" s="82"/>
      <c r="H64" s="82"/>
      <c r="I64" s="27" t="s">
        <v>348</v>
      </c>
      <c r="J64" s="82" t="s">
        <v>464</v>
      </c>
      <c r="K64" s="82"/>
      <c r="L64" s="82"/>
      <c r="M64" s="82"/>
      <c r="N64" s="82"/>
      <c r="O64" s="82"/>
      <c r="P64" s="27" t="s">
        <v>494</v>
      </c>
      <c r="Q64" s="82" t="s">
        <v>496</v>
      </c>
      <c r="R64" s="82"/>
      <c r="S64" s="82"/>
      <c r="T64" s="82"/>
      <c r="U64" s="82"/>
      <c r="V64" s="82"/>
    </row>
    <row r="65" spans="1:22" x14ac:dyDescent="0.25">
      <c r="A65" s="27" t="s">
        <v>26</v>
      </c>
      <c r="B65" s="27" t="s">
        <v>497</v>
      </c>
      <c r="C65" s="82" t="s">
        <v>471</v>
      </c>
      <c r="D65" s="82"/>
      <c r="E65" s="82"/>
      <c r="F65" s="82"/>
      <c r="G65" s="82"/>
      <c r="H65" s="82"/>
      <c r="I65" s="27" t="s">
        <v>348</v>
      </c>
      <c r="J65" s="82" t="s">
        <v>442</v>
      </c>
      <c r="K65" s="82"/>
      <c r="L65" s="82"/>
      <c r="M65" s="82"/>
      <c r="N65" s="82"/>
      <c r="O65" s="82"/>
      <c r="P65" s="27" t="s">
        <v>494</v>
      </c>
      <c r="Q65" s="82" t="s">
        <v>455</v>
      </c>
      <c r="R65" s="82"/>
      <c r="S65" s="82"/>
      <c r="T65" s="82"/>
      <c r="U65" s="82"/>
      <c r="V65" s="82"/>
    </row>
    <row r="66" spans="1:22" x14ac:dyDescent="0.25">
      <c r="A66" s="27" t="s">
        <v>50</v>
      </c>
      <c r="B66" s="27" t="s">
        <v>497</v>
      </c>
      <c r="C66" s="82" t="s">
        <v>432</v>
      </c>
      <c r="D66" s="82"/>
      <c r="E66" s="82"/>
      <c r="F66" s="82"/>
      <c r="G66" s="82"/>
      <c r="H66" s="82"/>
      <c r="I66" s="27" t="s">
        <v>348</v>
      </c>
      <c r="J66" s="82" t="s">
        <v>440</v>
      </c>
      <c r="K66" s="82"/>
      <c r="L66" s="82"/>
      <c r="M66" s="82"/>
      <c r="N66" s="82"/>
      <c r="O66" s="82"/>
      <c r="P66" s="27" t="s">
        <v>494</v>
      </c>
      <c r="Q66" s="82" t="s">
        <v>480</v>
      </c>
      <c r="R66" s="82"/>
      <c r="S66" s="82"/>
      <c r="T66" s="82"/>
      <c r="U66" s="82"/>
      <c r="V66" s="82"/>
    </row>
    <row r="67" spans="1:22" x14ac:dyDescent="0.25">
      <c r="A67" s="27" t="s">
        <v>28</v>
      </c>
      <c r="B67" s="27" t="s">
        <v>497</v>
      </c>
      <c r="C67" s="82" t="s">
        <v>433</v>
      </c>
      <c r="D67" s="82"/>
      <c r="E67" s="82"/>
      <c r="F67" s="82"/>
      <c r="G67" s="82"/>
      <c r="H67" s="82"/>
      <c r="I67" s="27" t="s">
        <v>348</v>
      </c>
      <c r="J67" s="82" t="s">
        <v>445</v>
      </c>
      <c r="K67" s="82"/>
      <c r="L67" s="82"/>
      <c r="M67" s="82"/>
      <c r="N67" s="82"/>
      <c r="O67" s="82"/>
      <c r="P67" s="27" t="s">
        <v>494</v>
      </c>
      <c r="Q67" s="82" t="s">
        <v>474</v>
      </c>
      <c r="R67" s="82"/>
      <c r="S67" s="82"/>
      <c r="T67" s="82"/>
      <c r="U67" s="82"/>
      <c r="V67" s="82"/>
    </row>
    <row r="68" spans="1:22" x14ac:dyDescent="0.25">
      <c r="A68" s="27" t="s">
        <v>30</v>
      </c>
      <c r="B68" s="27" t="s">
        <v>497</v>
      </c>
      <c r="C68" s="82" t="s">
        <v>472</v>
      </c>
      <c r="D68" s="82"/>
      <c r="E68" s="82"/>
      <c r="F68" s="82"/>
      <c r="G68" s="82"/>
      <c r="H68" s="82"/>
      <c r="I68" s="27" t="s">
        <v>348</v>
      </c>
      <c r="J68" s="82" t="s">
        <v>444</v>
      </c>
      <c r="K68" s="82"/>
      <c r="L68" s="82"/>
      <c r="M68" s="82"/>
      <c r="N68" s="82"/>
      <c r="O68" s="82"/>
      <c r="P68" s="27" t="s">
        <v>494</v>
      </c>
      <c r="Q68" s="82" t="s">
        <v>485</v>
      </c>
      <c r="R68" s="82"/>
      <c r="S68" s="82"/>
      <c r="T68" s="82"/>
      <c r="U68" s="82"/>
      <c r="V68" s="82"/>
    </row>
    <row r="69" spans="1:22" x14ac:dyDescent="0.25">
      <c r="A69" s="27" t="s">
        <v>32</v>
      </c>
      <c r="B69" s="27" t="s">
        <v>497</v>
      </c>
      <c r="C69" s="82" t="s">
        <v>470</v>
      </c>
      <c r="D69" s="82"/>
      <c r="E69" s="82"/>
      <c r="F69" s="82"/>
      <c r="G69" s="82"/>
      <c r="H69" s="82"/>
      <c r="I69" s="27" t="s">
        <v>348</v>
      </c>
      <c r="J69" s="82" t="s">
        <v>447</v>
      </c>
      <c r="K69" s="82"/>
      <c r="L69" s="82"/>
      <c r="M69" s="82"/>
      <c r="N69" s="82"/>
      <c r="O69" s="82"/>
      <c r="P69" s="27" t="s">
        <v>494</v>
      </c>
      <c r="Q69" s="82" t="s">
        <v>458</v>
      </c>
      <c r="R69" s="82"/>
      <c r="S69" s="82"/>
      <c r="T69" s="82"/>
      <c r="U69" s="82"/>
      <c r="V69" s="82"/>
    </row>
    <row r="70" spans="1:22" x14ac:dyDescent="0.25">
      <c r="A70" s="27" t="s">
        <v>34</v>
      </c>
      <c r="B70" s="27" t="s">
        <v>497</v>
      </c>
      <c r="C70" s="82" t="s">
        <v>436</v>
      </c>
      <c r="D70" s="82"/>
      <c r="E70" s="82"/>
      <c r="F70" s="82"/>
      <c r="G70" s="82"/>
      <c r="H70" s="82"/>
      <c r="I70" s="27" t="s">
        <v>348</v>
      </c>
      <c r="J70" s="82" t="s">
        <v>443</v>
      </c>
      <c r="K70" s="82"/>
      <c r="L70" s="82"/>
      <c r="M70" s="82"/>
      <c r="N70" s="82"/>
      <c r="O70" s="82"/>
      <c r="P70" s="27" t="s">
        <v>494</v>
      </c>
      <c r="Q70" s="82" t="s">
        <v>457</v>
      </c>
      <c r="R70" s="82"/>
      <c r="S70" s="82"/>
      <c r="T70" s="82"/>
      <c r="U70" s="82"/>
      <c r="V70" s="82"/>
    </row>
    <row r="71" spans="1:22" x14ac:dyDescent="0.25">
      <c r="A71" s="27" t="s">
        <v>36</v>
      </c>
      <c r="B71" s="27" t="s">
        <v>497</v>
      </c>
      <c r="C71" s="82" t="s">
        <v>357</v>
      </c>
      <c r="D71" s="82"/>
      <c r="E71" s="82"/>
      <c r="F71" s="82"/>
      <c r="G71" s="82"/>
      <c r="H71" s="82"/>
      <c r="I71" s="27" t="s">
        <v>348</v>
      </c>
      <c r="J71" s="82" t="s">
        <v>453</v>
      </c>
      <c r="K71" s="82"/>
      <c r="L71" s="82"/>
      <c r="M71" s="82"/>
      <c r="N71" s="82"/>
      <c r="O71" s="82"/>
      <c r="P71" s="27" t="s">
        <v>494</v>
      </c>
      <c r="Q71" s="82" t="s">
        <v>481</v>
      </c>
      <c r="R71" s="82"/>
      <c r="S71" s="82"/>
      <c r="T71" s="82"/>
      <c r="U71" s="82"/>
      <c r="V71" s="82"/>
    </row>
    <row r="72" spans="1:22" x14ac:dyDescent="0.25">
      <c r="A72" s="27" t="s">
        <v>38</v>
      </c>
      <c r="B72" s="27" t="s">
        <v>497</v>
      </c>
      <c r="C72" s="82" t="s">
        <v>435</v>
      </c>
      <c r="D72" s="82"/>
      <c r="E72" s="82"/>
      <c r="F72" s="82"/>
      <c r="G72" s="82"/>
      <c r="H72" s="82"/>
      <c r="I72" s="27" t="s">
        <v>348</v>
      </c>
      <c r="J72" s="82" t="s">
        <v>446</v>
      </c>
      <c r="K72" s="82"/>
      <c r="L72" s="82"/>
      <c r="M72" s="82"/>
      <c r="N72" s="82"/>
      <c r="O72" s="82"/>
      <c r="P72" s="27" t="s">
        <v>494</v>
      </c>
      <c r="Q72" s="82" t="s">
        <v>477</v>
      </c>
      <c r="R72" s="82"/>
      <c r="S72" s="82"/>
      <c r="T72" s="82"/>
      <c r="U72" s="82"/>
      <c r="V72" s="82"/>
    </row>
    <row r="73" spans="1:22" x14ac:dyDescent="0.25">
      <c r="A73" s="27" t="s">
        <v>40</v>
      </c>
      <c r="B73" s="27" t="s">
        <v>497</v>
      </c>
      <c r="C73" s="82" t="s">
        <v>431</v>
      </c>
      <c r="D73" s="82"/>
      <c r="E73" s="82"/>
      <c r="F73" s="82"/>
      <c r="G73" s="82"/>
      <c r="H73" s="82"/>
      <c r="I73" s="27" t="s">
        <v>348</v>
      </c>
      <c r="J73" s="82" t="s">
        <v>462</v>
      </c>
      <c r="K73" s="82"/>
      <c r="L73" s="82"/>
      <c r="M73" s="82"/>
      <c r="N73" s="82"/>
      <c r="O73" s="82"/>
      <c r="P73" s="27" t="s">
        <v>494</v>
      </c>
      <c r="Q73" s="82" t="s">
        <v>484</v>
      </c>
      <c r="R73" s="82"/>
      <c r="S73" s="82"/>
      <c r="T73" s="82"/>
      <c r="U73" s="82"/>
      <c r="V73" s="82"/>
    </row>
    <row r="74" spans="1:22" x14ac:dyDescent="0.25">
      <c r="A74" s="27" t="s">
        <v>42</v>
      </c>
      <c r="B74" s="27" t="s">
        <v>497</v>
      </c>
      <c r="C74" s="82" t="s">
        <v>434</v>
      </c>
      <c r="D74" s="82"/>
      <c r="E74" s="82"/>
      <c r="F74" s="82"/>
      <c r="G74" s="82"/>
      <c r="H74" s="82"/>
      <c r="I74" s="27" t="s">
        <v>348</v>
      </c>
      <c r="J74" s="82" t="s">
        <v>358</v>
      </c>
      <c r="K74" s="82"/>
      <c r="L74" s="82"/>
      <c r="M74" s="82"/>
      <c r="N74" s="82"/>
      <c r="O74" s="82"/>
      <c r="P74" s="27" t="s">
        <v>494</v>
      </c>
      <c r="Q74" s="82" t="s">
        <v>362</v>
      </c>
      <c r="R74" s="82"/>
      <c r="S74" s="82"/>
      <c r="T74" s="82"/>
      <c r="U74" s="82"/>
      <c r="V74" s="82"/>
    </row>
    <row r="75" spans="1:22" x14ac:dyDescent="0.25">
      <c r="A75" s="27" t="s">
        <v>44</v>
      </c>
      <c r="B75" s="27" t="s">
        <v>497</v>
      </c>
      <c r="C75" s="82" t="s">
        <v>469</v>
      </c>
      <c r="D75" s="82"/>
      <c r="E75" s="82"/>
      <c r="F75" s="82"/>
      <c r="G75" s="82"/>
      <c r="H75" s="82"/>
      <c r="I75" s="27" t="s">
        <v>348</v>
      </c>
      <c r="J75" s="82" t="s">
        <v>448</v>
      </c>
      <c r="K75" s="82"/>
      <c r="L75" s="82"/>
      <c r="M75" s="82"/>
      <c r="N75" s="82"/>
      <c r="O75" s="82"/>
      <c r="P75" s="27" t="s">
        <v>494</v>
      </c>
      <c r="Q75" s="82" t="s">
        <v>360</v>
      </c>
      <c r="R75" s="82"/>
      <c r="S75" s="82"/>
      <c r="T75" s="82"/>
      <c r="U75" s="82"/>
      <c r="V75" s="82"/>
    </row>
    <row r="76" spans="1:22" x14ac:dyDescent="0.25">
      <c r="A76" s="27" t="s">
        <v>46</v>
      </c>
      <c r="B76" s="27" t="s">
        <v>497</v>
      </c>
      <c r="C76" s="82" t="s">
        <v>364</v>
      </c>
      <c r="D76" s="82"/>
      <c r="E76" s="82"/>
      <c r="F76" s="82"/>
      <c r="G76" s="82"/>
      <c r="H76" s="82"/>
      <c r="I76" s="27" t="s">
        <v>348</v>
      </c>
      <c r="J76" s="82" t="s">
        <v>463</v>
      </c>
      <c r="K76" s="82"/>
      <c r="L76" s="82"/>
      <c r="M76" s="82"/>
      <c r="N76" s="82"/>
      <c r="O76" s="82"/>
      <c r="P76" s="27" t="s">
        <v>494</v>
      </c>
      <c r="Q76" s="82" t="s">
        <v>476</v>
      </c>
      <c r="R76" s="82"/>
      <c r="S76" s="82"/>
      <c r="T76" s="82"/>
      <c r="U76" s="82"/>
      <c r="V76" s="82"/>
    </row>
    <row r="77" spans="1:22" x14ac:dyDescent="0.25">
      <c r="A77" s="27" t="s">
        <v>48</v>
      </c>
      <c r="B77" s="27" t="s">
        <v>497</v>
      </c>
      <c r="C77" s="82" t="s">
        <v>466</v>
      </c>
      <c r="D77" s="82"/>
      <c r="E77" s="82"/>
      <c r="F77" s="82"/>
      <c r="G77" s="82"/>
      <c r="H77" s="82"/>
      <c r="I77" s="27" t="s">
        <v>348</v>
      </c>
      <c r="J77" s="82" t="s">
        <v>449</v>
      </c>
      <c r="K77" s="82"/>
      <c r="L77" s="82"/>
      <c r="M77" s="82"/>
      <c r="N77" s="82"/>
      <c r="O77" s="82"/>
      <c r="P77" s="27" t="s">
        <v>494</v>
      </c>
      <c r="Q77" s="82" t="s">
        <v>486</v>
      </c>
      <c r="R77" s="82"/>
      <c r="S77" s="82"/>
      <c r="T77" s="82"/>
      <c r="U77" s="82"/>
      <c r="V77" s="82"/>
    </row>
    <row r="78" spans="1:22" x14ac:dyDescent="0.25">
      <c r="A78" s="27" t="s">
        <v>52</v>
      </c>
      <c r="B78" s="27" t="s">
        <v>497</v>
      </c>
      <c r="C78" s="82" t="s">
        <v>473</v>
      </c>
      <c r="D78" s="82"/>
      <c r="E78" s="82"/>
      <c r="F78" s="82"/>
      <c r="G78" s="82"/>
      <c r="H78" s="82"/>
      <c r="I78" s="27" t="s">
        <v>348</v>
      </c>
      <c r="J78" s="82" t="s">
        <v>482</v>
      </c>
      <c r="K78" s="82"/>
      <c r="L78" s="82"/>
      <c r="M78" s="82"/>
      <c r="N78" s="82"/>
      <c r="O78" s="82"/>
      <c r="P78" s="27" t="s">
        <v>494</v>
      </c>
      <c r="Q78" s="82" t="s">
        <v>475</v>
      </c>
      <c r="R78" s="82"/>
      <c r="S78" s="82"/>
      <c r="T78" s="82"/>
      <c r="U78" s="82"/>
      <c r="V78" s="82"/>
    </row>
    <row r="79" spans="1:22" x14ac:dyDescent="0.25">
      <c r="A79" s="27" t="s">
        <v>54</v>
      </c>
      <c r="B79" s="27" t="s">
        <v>497</v>
      </c>
      <c r="C79" s="82" t="s">
        <v>365</v>
      </c>
      <c r="D79" s="82"/>
      <c r="E79" s="82"/>
      <c r="F79" s="82"/>
      <c r="G79" s="82"/>
      <c r="H79" s="82"/>
      <c r="I79" s="27" t="s">
        <v>348</v>
      </c>
      <c r="J79" s="82" t="s">
        <v>460</v>
      </c>
      <c r="K79" s="82"/>
      <c r="L79" s="82"/>
      <c r="M79" s="82"/>
      <c r="N79" s="82"/>
      <c r="O79" s="82"/>
      <c r="P79" s="27" t="s">
        <v>494</v>
      </c>
      <c r="Q79" s="82" t="s">
        <v>361</v>
      </c>
      <c r="R79" s="82"/>
      <c r="S79" s="82"/>
      <c r="T79" s="82"/>
      <c r="U79" s="82"/>
      <c r="V79" s="82"/>
    </row>
    <row r="80" spans="1:22" x14ac:dyDescent="0.25">
      <c r="A80" s="28" t="s">
        <v>56</v>
      </c>
      <c r="B80" s="28" t="s">
        <v>497</v>
      </c>
      <c r="C80" s="81" t="s">
        <v>468</v>
      </c>
      <c r="D80" s="81"/>
      <c r="E80" s="81"/>
      <c r="F80" s="81"/>
      <c r="G80" s="81"/>
      <c r="H80" s="81"/>
      <c r="I80" s="28" t="s">
        <v>348</v>
      </c>
      <c r="J80" s="81" t="s">
        <v>454</v>
      </c>
      <c r="K80" s="81"/>
      <c r="L80" s="81"/>
      <c r="M80" s="81"/>
      <c r="N80" s="81"/>
      <c r="O80" s="81"/>
      <c r="P80" s="28" t="s">
        <v>494</v>
      </c>
      <c r="Q80" s="81" t="s">
        <v>488</v>
      </c>
      <c r="R80" s="81"/>
      <c r="S80" s="81"/>
      <c r="T80" s="81"/>
      <c r="U80" s="81"/>
      <c r="V80" s="81"/>
    </row>
  </sheetData>
  <mergeCells count="156">
    <mergeCell ref="J28:O28"/>
    <mergeCell ref="J48:O48"/>
    <mergeCell ref="J42:O42"/>
    <mergeCell ref="Q28:V28"/>
    <mergeCell ref="C28:H28"/>
    <mergeCell ref="C30:H30"/>
    <mergeCell ref="C29:H29"/>
    <mergeCell ref="J43:O43"/>
    <mergeCell ref="C42:H42"/>
    <mergeCell ref="J47:O47"/>
    <mergeCell ref="Q38:V38"/>
    <mergeCell ref="C43:H43"/>
    <mergeCell ref="J29:O29"/>
    <mergeCell ref="J39:O39"/>
    <mergeCell ref="Q30:V30"/>
    <mergeCell ref="C48:H48"/>
    <mergeCell ref="J35:O35"/>
    <mergeCell ref="J30:O30"/>
    <mergeCell ref="Q40:V40"/>
    <mergeCell ref="C46:H46"/>
    <mergeCell ref="J31:O31"/>
    <mergeCell ref="Q42:V42"/>
    <mergeCell ref="C38:H38"/>
    <mergeCell ref="J37:O37"/>
    <mergeCell ref="C71:H71"/>
    <mergeCell ref="J60:O60"/>
    <mergeCell ref="Q75:V75"/>
    <mergeCell ref="C76:H76"/>
    <mergeCell ref="J62:O62"/>
    <mergeCell ref="C59:H59"/>
    <mergeCell ref="J69:O69"/>
    <mergeCell ref="C55:H55"/>
    <mergeCell ref="J55:O55"/>
    <mergeCell ref="Q55:V55"/>
    <mergeCell ref="Q61:V61"/>
    <mergeCell ref="Q56:V56"/>
    <mergeCell ref="Q58:V58"/>
    <mergeCell ref="C56:H56"/>
    <mergeCell ref="C58:H58"/>
    <mergeCell ref="C66:H66"/>
    <mergeCell ref="J58:O58"/>
    <mergeCell ref="C72:H72"/>
    <mergeCell ref="C57:H57"/>
    <mergeCell ref="J67:O67"/>
    <mergeCell ref="Q60:V60"/>
    <mergeCell ref="C62:H62"/>
    <mergeCell ref="J72:O72"/>
    <mergeCell ref="C61:H61"/>
    <mergeCell ref="Q79:V79"/>
    <mergeCell ref="C79:H79"/>
    <mergeCell ref="J56:O56"/>
    <mergeCell ref="Q65:V65"/>
    <mergeCell ref="C63:H63"/>
    <mergeCell ref="J66:O66"/>
    <mergeCell ref="Q74:V74"/>
    <mergeCell ref="C64:H64"/>
    <mergeCell ref="J59:O59"/>
    <mergeCell ref="Q57:V57"/>
    <mergeCell ref="C77:H77"/>
    <mergeCell ref="J65:O65"/>
    <mergeCell ref="Q70:V70"/>
    <mergeCell ref="C60:H60"/>
    <mergeCell ref="J68:O68"/>
    <mergeCell ref="Q69:V69"/>
    <mergeCell ref="C73:H73"/>
    <mergeCell ref="J57:O57"/>
    <mergeCell ref="Q64:V64"/>
    <mergeCell ref="J61:O61"/>
    <mergeCell ref="Q76:V76"/>
    <mergeCell ref="C74:H74"/>
    <mergeCell ref="J71:O71"/>
    <mergeCell ref="Q72:V72"/>
    <mergeCell ref="J74:O74"/>
    <mergeCell ref="Q66:V66"/>
    <mergeCell ref="Q62:V62"/>
    <mergeCell ref="Q59:V59"/>
    <mergeCell ref="C70:H70"/>
    <mergeCell ref="Q63:V63"/>
    <mergeCell ref="C80:H80"/>
    <mergeCell ref="J63:O63"/>
    <mergeCell ref="Q71:V71"/>
    <mergeCell ref="C75:H75"/>
    <mergeCell ref="J73:O73"/>
    <mergeCell ref="C69:H69"/>
    <mergeCell ref="J76:O76"/>
    <mergeCell ref="Q73:V73"/>
    <mergeCell ref="C65:H65"/>
    <mergeCell ref="J64:O64"/>
    <mergeCell ref="C68:H68"/>
    <mergeCell ref="J78:O78"/>
    <mergeCell ref="Q67:V67"/>
    <mergeCell ref="J75:O75"/>
    <mergeCell ref="Q68:V68"/>
    <mergeCell ref="J77:O77"/>
    <mergeCell ref="Q80:V80"/>
    <mergeCell ref="C78:H78"/>
    <mergeCell ref="J70:O70"/>
    <mergeCell ref="Q78:V78"/>
    <mergeCell ref="C67:H67"/>
    <mergeCell ref="Q77:V77"/>
    <mergeCell ref="J80:O80"/>
    <mergeCell ref="J79:O79"/>
    <mergeCell ref="Q29:V29"/>
    <mergeCell ref="C33:H33"/>
    <mergeCell ref="J32:O32"/>
    <mergeCell ref="Q36:V36"/>
    <mergeCell ref="C53:H53"/>
    <mergeCell ref="J33:O33"/>
    <mergeCell ref="Q34:V34"/>
    <mergeCell ref="Q31:V31"/>
    <mergeCell ref="C39:H39"/>
    <mergeCell ref="J44:O44"/>
    <mergeCell ref="Q33:V33"/>
    <mergeCell ref="C50:H50"/>
    <mergeCell ref="Q39:V39"/>
    <mergeCell ref="C49:H49"/>
    <mergeCell ref="J38:O38"/>
    <mergeCell ref="Q47:V47"/>
    <mergeCell ref="C32:H32"/>
    <mergeCell ref="C31:H31"/>
    <mergeCell ref="Q32:V32"/>
    <mergeCell ref="C34:H34"/>
    <mergeCell ref="J45:O45"/>
    <mergeCell ref="Q49:V49"/>
    <mergeCell ref="C41:H41"/>
    <mergeCell ref="Q43:V43"/>
    <mergeCell ref="J52:O52"/>
    <mergeCell ref="Q45:V45"/>
    <mergeCell ref="Q48:V48"/>
    <mergeCell ref="C44:H44"/>
    <mergeCell ref="J46:O46"/>
    <mergeCell ref="Q35:V35"/>
    <mergeCell ref="C40:H40"/>
    <mergeCell ref="J34:O34"/>
    <mergeCell ref="C36:H36"/>
    <mergeCell ref="J36:O36"/>
    <mergeCell ref="Q41:V41"/>
    <mergeCell ref="C37:H37"/>
    <mergeCell ref="Q37:V37"/>
    <mergeCell ref="C45:H45"/>
    <mergeCell ref="J41:O41"/>
    <mergeCell ref="C35:H35"/>
    <mergeCell ref="Q44:V44"/>
    <mergeCell ref="J40:O40"/>
    <mergeCell ref="J53:O53"/>
    <mergeCell ref="Q46:V46"/>
    <mergeCell ref="C47:H47"/>
    <mergeCell ref="J49:O49"/>
    <mergeCell ref="J51:O51"/>
    <mergeCell ref="Q52:V52"/>
    <mergeCell ref="Q53:V53"/>
    <mergeCell ref="C52:H52"/>
    <mergeCell ref="C51:H51"/>
    <mergeCell ref="Q50:V50"/>
    <mergeCell ref="Q51:V51"/>
    <mergeCell ref="J50:O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F4C1-7835-0A40-ABB1-E2B2F6A7F2C7}">
  <dimension ref="A1:Z37"/>
  <sheetViews>
    <sheetView zoomScaleNormal="100" workbookViewId="0"/>
  </sheetViews>
  <sheetFormatPr defaultColWidth="0" defaultRowHeight="15" x14ac:dyDescent="0.25"/>
  <cols>
    <col min="1" max="1" width="36.7109375" customWidth="1"/>
    <col min="2" max="2" width="90.7109375" customWidth="1"/>
    <col min="3" max="4" width="18.7109375" customWidth="1"/>
    <col min="5" max="5" width="40.7109375" customWidth="1"/>
    <col min="6" max="26" width="18.7109375" hidden="1" customWidth="1"/>
    <col min="27" max="16384" width="11.42578125" hidden="1"/>
  </cols>
  <sheetData>
    <row r="1" spans="1:5" x14ac:dyDescent="0.25">
      <c r="A1" s="23" t="s">
        <v>270</v>
      </c>
      <c r="B1" s="23" t="s">
        <v>271</v>
      </c>
      <c r="C1" s="23" t="s">
        <v>273</v>
      </c>
      <c r="D1" s="23" t="s">
        <v>274</v>
      </c>
      <c r="E1" s="23" t="s">
        <v>272</v>
      </c>
    </row>
    <row r="2" spans="1:5" x14ac:dyDescent="0.25">
      <c r="A2" t="s">
        <v>296</v>
      </c>
      <c r="B2" t="s">
        <v>345</v>
      </c>
      <c r="C2" t="s">
        <v>278</v>
      </c>
      <c r="D2" t="s">
        <v>298</v>
      </c>
      <c r="E2" t="s">
        <v>297</v>
      </c>
    </row>
    <row r="3" spans="1:5" x14ac:dyDescent="0.25">
      <c r="A3" t="s">
        <v>296</v>
      </c>
      <c r="B3" t="s">
        <v>346</v>
      </c>
      <c r="C3" t="s">
        <v>278</v>
      </c>
      <c r="D3" t="s">
        <v>299</v>
      </c>
      <c r="E3" t="s">
        <v>297</v>
      </c>
    </row>
    <row r="4" spans="1:5" x14ac:dyDescent="0.25">
      <c r="A4" t="s">
        <v>296</v>
      </c>
      <c r="B4" t="s">
        <v>347</v>
      </c>
      <c r="C4" t="s">
        <v>278</v>
      </c>
      <c r="D4" t="s">
        <v>300</v>
      </c>
      <c r="E4" t="s">
        <v>297</v>
      </c>
    </row>
    <row r="5" spans="1:5" x14ac:dyDescent="0.25">
      <c r="A5" t="s">
        <v>301</v>
      </c>
      <c r="B5" t="s">
        <v>306</v>
      </c>
      <c r="C5" t="s">
        <v>278</v>
      </c>
      <c r="D5" t="s">
        <v>298</v>
      </c>
      <c r="E5" t="s">
        <v>305</v>
      </c>
    </row>
    <row r="6" spans="1:5" x14ac:dyDescent="0.25">
      <c r="A6" t="s">
        <v>301</v>
      </c>
      <c r="B6" t="s">
        <v>307</v>
      </c>
      <c r="C6" t="s">
        <v>278</v>
      </c>
      <c r="D6" t="s">
        <v>299</v>
      </c>
      <c r="E6" t="s">
        <v>305</v>
      </c>
    </row>
    <row r="7" spans="1:5" x14ac:dyDescent="0.25">
      <c r="A7" t="s">
        <v>301</v>
      </c>
      <c r="B7" t="s">
        <v>308</v>
      </c>
      <c r="C7" t="s">
        <v>278</v>
      </c>
      <c r="D7" t="s">
        <v>300</v>
      </c>
      <c r="E7" t="s">
        <v>305</v>
      </c>
    </row>
    <row r="8" spans="1:5" x14ac:dyDescent="0.25">
      <c r="A8" t="s">
        <v>309</v>
      </c>
      <c r="B8" t="s">
        <v>312</v>
      </c>
      <c r="C8" t="s">
        <v>278</v>
      </c>
      <c r="D8" t="s">
        <v>298</v>
      </c>
      <c r="E8" t="s">
        <v>310</v>
      </c>
    </row>
    <row r="9" spans="1:5" x14ac:dyDescent="0.25">
      <c r="A9" t="s">
        <v>309</v>
      </c>
      <c r="B9" t="s">
        <v>313</v>
      </c>
      <c r="C9" t="s">
        <v>278</v>
      </c>
      <c r="D9" t="s">
        <v>299</v>
      </c>
      <c r="E9" t="s">
        <v>310</v>
      </c>
    </row>
    <row r="10" spans="1:5" x14ac:dyDescent="0.25">
      <c r="A10" t="s">
        <v>309</v>
      </c>
      <c r="B10" t="s">
        <v>314</v>
      </c>
      <c r="C10" t="s">
        <v>278</v>
      </c>
      <c r="D10" t="s">
        <v>300</v>
      </c>
      <c r="E10" t="s">
        <v>310</v>
      </c>
    </row>
    <row r="11" spans="1:5" x14ac:dyDescent="0.25">
      <c r="A11" t="s">
        <v>311</v>
      </c>
      <c r="B11" t="s">
        <v>315</v>
      </c>
      <c r="C11" t="s">
        <v>319</v>
      </c>
      <c r="D11" t="s">
        <v>298</v>
      </c>
      <c r="E11" t="s">
        <v>51</v>
      </c>
    </row>
    <row r="12" spans="1:5" x14ac:dyDescent="0.25">
      <c r="A12" t="s">
        <v>311</v>
      </c>
      <c r="B12" t="s">
        <v>317</v>
      </c>
      <c r="C12" t="s">
        <v>319</v>
      </c>
      <c r="D12" t="s">
        <v>299</v>
      </c>
      <c r="E12" t="s">
        <v>51</v>
      </c>
    </row>
    <row r="13" spans="1:5" x14ac:dyDescent="0.25">
      <c r="A13" t="s">
        <v>311</v>
      </c>
      <c r="B13" t="s">
        <v>316</v>
      </c>
      <c r="C13" t="s">
        <v>319</v>
      </c>
      <c r="D13" t="s">
        <v>300</v>
      </c>
      <c r="E13" t="s">
        <v>51</v>
      </c>
    </row>
    <row r="14" spans="1:5" x14ac:dyDescent="0.25">
      <c r="A14" t="s">
        <v>330</v>
      </c>
      <c r="B14" t="s">
        <v>320</v>
      </c>
      <c r="C14" t="s">
        <v>319</v>
      </c>
      <c r="D14" t="s">
        <v>298</v>
      </c>
      <c r="E14" t="s">
        <v>27</v>
      </c>
    </row>
    <row r="15" spans="1:5" x14ac:dyDescent="0.25">
      <c r="A15" t="s">
        <v>330</v>
      </c>
      <c r="B15" t="s">
        <v>321</v>
      </c>
      <c r="C15" t="s">
        <v>319</v>
      </c>
      <c r="D15" t="s">
        <v>299</v>
      </c>
      <c r="E15" t="s">
        <v>27</v>
      </c>
    </row>
    <row r="16" spans="1:5" x14ac:dyDescent="0.25">
      <c r="A16" t="s">
        <v>330</v>
      </c>
      <c r="B16" t="s">
        <v>322</v>
      </c>
      <c r="C16" t="s">
        <v>319</v>
      </c>
      <c r="D16" t="s">
        <v>300</v>
      </c>
      <c r="E16" t="s">
        <v>27</v>
      </c>
    </row>
    <row r="17" spans="1:5" x14ac:dyDescent="0.25">
      <c r="A17" t="s">
        <v>339</v>
      </c>
      <c r="B17" t="s">
        <v>325</v>
      </c>
      <c r="C17" t="s">
        <v>278</v>
      </c>
      <c r="D17" t="s">
        <v>298</v>
      </c>
      <c r="E17" t="s">
        <v>310</v>
      </c>
    </row>
    <row r="18" spans="1:5" x14ac:dyDescent="0.25">
      <c r="A18" t="s">
        <v>339</v>
      </c>
      <c r="B18" t="s">
        <v>324</v>
      </c>
      <c r="C18" t="s">
        <v>278</v>
      </c>
      <c r="D18" t="s">
        <v>299</v>
      </c>
      <c r="E18" t="s">
        <v>310</v>
      </c>
    </row>
    <row r="19" spans="1:5" x14ac:dyDescent="0.25">
      <c r="A19" t="s">
        <v>339</v>
      </c>
      <c r="B19" t="s">
        <v>323</v>
      </c>
      <c r="C19" t="s">
        <v>278</v>
      </c>
      <c r="D19" t="s">
        <v>300</v>
      </c>
      <c r="E19" t="s">
        <v>310</v>
      </c>
    </row>
    <row r="20" spans="1:5" x14ac:dyDescent="0.25">
      <c r="A20" t="s">
        <v>326</v>
      </c>
      <c r="B20" t="s">
        <v>327</v>
      </c>
      <c r="C20" t="s">
        <v>278</v>
      </c>
      <c r="D20" t="s">
        <v>298</v>
      </c>
      <c r="E20" t="s">
        <v>310</v>
      </c>
    </row>
    <row r="21" spans="1:5" x14ac:dyDescent="0.25">
      <c r="A21" t="s">
        <v>326</v>
      </c>
      <c r="B21" t="s">
        <v>328</v>
      </c>
      <c r="C21" t="s">
        <v>278</v>
      </c>
      <c r="D21" t="s">
        <v>299</v>
      </c>
      <c r="E21" t="s">
        <v>310</v>
      </c>
    </row>
    <row r="22" spans="1:5" x14ac:dyDescent="0.25">
      <c r="A22" t="s">
        <v>326</v>
      </c>
      <c r="B22" t="s">
        <v>329</v>
      </c>
      <c r="C22" t="s">
        <v>278</v>
      </c>
      <c r="D22" t="s">
        <v>300</v>
      </c>
      <c r="E22" t="s">
        <v>310</v>
      </c>
    </row>
    <row r="23" spans="1:5" x14ac:dyDescent="0.25">
      <c r="A23" t="s">
        <v>331</v>
      </c>
      <c r="B23" t="s">
        <v>332</v>
      </c>
      <c r="C23" t="s">
        <v>278</v>
      </c>
      <c r="D23" t="s">
        <v>298</v>
      </c>
      <c r="E23" t="s">
        <v>310</v>
      </c>
    </row>
    <row r="24" spans="1:5" x14ac:dyDescent="0.25">
      <c r="A24" t="s">
        <v>331</v>
      </c>
      <c r="B24" t="s">
        <v>333</v>
      </c>
      <c r="C24" t="s">
        <v>278</v>
      </c>
      <c r="D24" t="s">
        <v>299</v>
      </c>
      <c r="E24" t="s">
        <v>310</v>
      </c>
    </row>
    <row r="25" spans="1:5" x14ac:dyDescent="0.25">
      <c r="A25" t="s">
        <v>331</v>
      </c>
      <c r="B25" t="s">
        <v>334</v>
      </c>
      <c r="C25" t="s">
        <v>278</v>
      </c>
      <c r="D25" t="s">
        <v>300</v>
      </c>
      <c r="E25" t="s">
        <v>310</v>
      </c>
    </row>
    <row r="26" spans="1:5" x14ac:dyDescent="0.25">
      <c r="A26" t="s">
        <v>338</v>
      </c>
      <c r="B26" t="s">
        <v>335</v>
      </c>
      <c r="C26" t="s">
        <v>319</v>
      </c>
      <c r="D26" t="s">
        <v>298</v>
      </c>
      <c r="E26" t="s">
        <v>51</v>
      </c>
    </row>
    <row r="27" spans="1:5" x14ac:dyDescent="0.25">
      <c r="A27" t="s">
        <v>338</v>
      </c>
      <c r="B27" t="s">
        <v>336</v>
      </c>
      <c r="C27" t="s">
        <v>319</v>
      </c>
      <c r="D27" t="s">
        <v>299</v>
      </c>
      <c r="E27" t="s">
        <v>51</v>
      </c>
    </row>
    <row r="28" spans="1:5" x14ac:dyDescent="0.25">
      <c r="A28" t="s">
        <v>338</v>
      </c>
      <c r="B28" t="s">
        <v>337</v>
      </c>
      <c r="C28" t="s">
        <v>319</v>
      </c>
      <c r="D28" t="s">
        <v>300</v>
      </c>
      <c r="E28" t="s">
        <v>51</v>
      </c>
    </row>
    <row r="29" spans="1:5" x14ac:dyDescent="0.25">
      <c r="A29" t="s">
        <v>340</v>
      </c>
      <c r="B29" t="s">
        <v>341</v>
      </c>
      <c r="C29" t="s">
        <v>319</v>
      </c>
      <c r="D29" t="s">
        <v>298</v>
      </c>
      <c r="E29" t="s">
        <v>27</v>
      </c>
    </row>
    <row r="30" spans="1:5" x14ac:dyDescent="0.25">
      <c r="A30" t="s">
        <v>340</v>
      </c>
      <c r="B30" t="s">
        <v>342</v>
      </c>
      <c r="C30" t="s">
        <v>319</v>
      </c>
      <c r="D30" t="s">
        <v>299</v>
      </c>
      <c r="E30" t="s">
        <v>27</v>
      </c>
    </row>
    <row r="31" spans="1:5" x14ac:dyDescent="0.25">
      <c r="A31" t="s">
        <v>340</v>
      </c>
      <c r="B31" t="s">
        <v>343</v>
      </c>
      <c r="C31" t="s">
        <v>319</v>
      </c>
      <c r="D31" t="s">
        <v>300</v>
      </c>
      <c r="E31" t="s">
        <v>27</v>
      </c>
    </row>
    <row r="32" spans="1:5" x14ac:dyDescent="0.25">
      <c r="A32" t="s">
        <v>344</v>
      </c>
      <c r="B32" t="s">
        <v>353</v>
      </c>
      <c r="C32" t="s">
        <v>348</v>
      </c>
      <c r="D32" t="s">
        <v>298</v>
      </c>
      <c r="E32" t="s">
        <v>310</v>
      </c>
    </row>
    <row r="33" spans="1:5" x14ac:dyDescent="0.25">
      <c r="A33" t="s">
        <v>344</v>
      </c>
      <c r="B33" t="s">
        <v>354</v>
      </c>
      <c r="C33" t="s">
        <v>348</v>
      </c>
      <c r="D33" t="s">
        <v>299</v>
      </c>
      <c r="E33" t="s">
        <v>310</v>
      </c>
    </row>
    <row r="34" spans="1:5" x14ac:dyDescent="0.25">
      <c r="A34" t="s">
        <v>344</v>
      </c>
      <c r="B34" t="s">
        <v>355</v>
      </c>
      <c r="C34" t="s">
        <v>348</v>
      </c>
      <c r="D34" t="s">
        <v>300</v>
      </c>
      <c r="E34" t="s">
        <v>310</v>
      </c>
    </row>
    <row r="35" spans="1:5" x14ac:dyDescent="0.25">
      <c r="A35" t="s">
        <v>349</v>
      </c>
      <c r="B35" t="s">
        <v>350</v>
      </c>
      <c r="C35" t="s">
        <v>348</v>
      </c>
      <c r="D35" t="s">
        <v>298</v>
      </c>
      <c r="E35" t="s">
        <v>310</v>
      </c>
    </row>
    <row r="36" spans="1:5" x14ac:dyDescent="0.25">
      <c r="A36" t="s">
        <v>349</v>
      </c>
      <c r="B36" t="s">
        <v>351</v>
      </c>
      <c r="C36" t="s">
        <v>348</v>
      </c>
      <c r="D36" t="s">
        <v>299</v>
      </c>
      <c r="E36" t="s">
        <v>310</v>
      </c>
    </row>
    <row r="37" spans="1:5" x14ac:dyDescent="0.25">
      <c r="A37" t="s">
        <v>349</v>
      </c>
      <c r="B37" t="s">
        <v>352</v>
      </c>
      <c r="C37" t="s">
        <v>348</v>
      </c>
      <c r="D37" t="s">
        <v>300</v>
      </c>
      <c r="E37" t="s">
        <v>310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7716-A026-4C72-ABAA-378493C99A60}">
  <dimension ref="A1:E38"/>
  <sheetViews>
    <sheetView workbookViewId="0">
      <selection activeCell="A14" sqref="A14"/>
    </sheetView>
  </sheetViews>
  <sheetFormatPr defaultColWidth="0" defaultRowHeight="15" zeroHeight="1" x14ac:dyDescent="0.25"/>
  <cols>
    <col min="1" max="2" width="18.7109375" customWidth="1"/>
    <col min="3" max="3" width="60.7109375" customWidth="1"/>
    <col min="4" max="5" width="18.7109375" hidden="1" customWidth="1"/>
    <col min="6" max="16384" width="9.140625" hidden="1"/>
  </cols>
  <sheetData>
    <row r="1" spans="1:3" x14ac:dyDescent="0.25">
      <c r="A1" s="23" t="s">
        <v>275</v>
      </c>
      <c r="B1" s="23" t="s">
        <v>276</v>
      </c>
      <c r="C1" s="23" t="s">
        <v>273</v>
      </c>
    </row>
    <row r="2" spans="1:3" x14ac:dyDescent="0.25">
      <c r="A2" s="77" t="s">
        <v>100</v>
      </c>
      <c r="B2" s="31">
        <v>0</v>
      </c>
      <c r="C2" s="31" t="s">
        <v>277</v>
      </c>
    </row>
    <row r="3" spans="1:3" x14ac:dyDescent="0.25">
      <c r="A3" s="78" t="s">
        <v>101</v>
      </c>
      <c r="B3" s="27">
        <v>1</v>
      </c>
      <c r="C3" s="27" t="s">
        <v>278</v>
      </c>
    </row>
    <row r="4" spans="1:3" x14ac:dyDescent="0.25">
      <c r="A4" s="78" t="s">
        <v>102</v>
      </c>
      <c r="B4" s="27">
        <v>1</v>
      </c>
      <c r="C4" s="27" t="s">
        <v>278</v>
      </c>
    </row>
    <row r="5" spans="1:3" x14ac:dyDescent="0.25">
      <c r="A5" s="78" t="s">
        <v>103</v>
      </c>
      <c r="B5" s="27">
        <v>1</v>
      </c>
      <c r="C5" s="27" t="s">
        <v>278</v>
      </c>
    </row>
    <row r="6" spans="1:3" x14ac:dyDescent="0.25">
      <c r="A6" s="78" t="s">
        <v>104</v>
      </c>
      <c r="B6" s="27">
        <v>2</v>
      </c>
      <c r="C6" s="27" t="s">
        <v>279</v>
      </c>
    </row>
    <row r="7" spans="1:3" x14ac:dyDescent="0.25">
      <c r="A7" s="78" t="s">
        <v>105</v>
      </c>
      <c r="B7" s="27">
        <v>2</v>
      </c>
      <c r="C7" s="27" t="s">
        <v>279</v>
      </c>
    </row>
    <row r="8" spans="1:3" x14ac:dyDescent="0.25">
      <c r="A8" s="78" t="s">
        <v>106</v>
      </c>
      <c r="B8" s="27">
        <v>2</v>
      </c>
      <c r="C8" s="27" t="s">
        <v>279</v>
      </c>
    </row>
    <row r="9" spans="1:3" x14ac:dyDescent="0.25">
      <c r="A9" s="78" t="s">
        <v>107</v>
      </c>
      <c r="B9" s="27">
        <v>3</v>
      </c>
      <c r="C9" s="27" t="s">
        <v>318</v>
      </c>
    </row>
    <row r="10" spans="1:3" x14ac:dyDescent="0.25">
      <c r="A10" s="78" t="s">
        <v>108</v>
      </c>
      <c r="B10" s="27">
        <v>3</v>
      </c>
      <c r="C10" s="27" t="s">
        <v>318</v>
      </c>
    </row>
    <row r="11" spans="1:3" x14ac:dyDescent="0.25">
      <c r="A11" s="79" t="s">
        <v>109</v>
      </c>
      <c r="B11" s="28">
        <v>3</v>
      </c>
      <c r="C11" s="28" t="s">
        <v>318</v>
      </c>
    </row>
    <row r="12" spans="1:3" x14ac:dyDescent="0.25"/>
    <row r="13" spans="1:3" x14ac:dyDescent="0.25">
      <c r="A13" s="23" t="s">
        <v>263</v>
      </c>
      <c r="B13" s="101" t="s">
        <v>280</v>
      </c>
      <c r="C13" s="101"/>
    </row>
    <row r="14" spans="1:3" x14ac:dyDescent="0.25">
      <c r="A14" s="75" t="s">
        <v>9</v>
      </c>
      <c r="B14" s="102" t="s">
        <v>281</v>
      </c>
      <c r="C14" s="103"/>
    </row>
    <row r="15" spans="1:3" x14ac:dyDescent="0.25">
      <c r="A15" s="74" t="s">
        <v>11</v>
      </c>
      <c r="B15" s="97" t="s">
        <v>282</v>
      </c>
      <c r="C15" s="98"/>
    </row>
    <row r="16" spans="1:3" x14ac:dyDescent="0.25">
      <c r="A16" s="74" t="s">
        <v>13</v>
      </c>
      <c r="B16" s="97" t="s">
        <v>283</v>
      </c>
      <c r="C16" s="98"/>
    </row>
    <row r="17" spans="1:3" x14ac:dyDescent="0.25">
      <c r="A17" s="74" t="s">
        <v>15</v>
      </c>
      <c r="B17" s="97" t="s">
        <v>284</v>
      </c>
      <c r="C17" s="98"/>
    </row>
    <row r="18" spans="1:3" x14ac:dyDescent="0.25">
      <c r="A18" s="74" t="s">
        <v>17</v>
      </c>
      <c r="B18" s="97" t="s">
        <v>303</v>
      </c>
      <c r="C18" s="98"/>
    </row>
    <row r="19" spans="1:3" x14ac:dyDescent="0.25">
      <c r="A19" s="74" t="s">
        <v>19</v>
      </c>
      <c r="B19" s="97" t="s">
        <v>284</v>
      </c>
      <c r="C19" s="98"/>
    </row>
    <row r="20" spans="1:3" x14ac:dyDescent="0.25">
      <c r="A20" s="74" t="s">
        <v>21</v>
      </c>
      <c r="B20" s="97" t="s">
        <v>285</v>
      </c>
      <c r="C20" s="98"/>
    </row>
    <row r="21" spans="1:3" x14ac:dyDescent="0.25">
      <c r="A21" s="74" t="s">
        <v>23</v>
      </c>
      <c r="B21" s="97" t="s">
        <v>282</v>
      </c>
      <c r="C21" s="98"/>
    </row>
    <row r="22" spans="1:3" x14ac:dyDescent="0.25">
      <c r="A22" s="74" t="s">
        <v>25</v>
      </c>
      <c r="B22" s="97" t="s">
        <v>302</v>
      </c>
      <c r="C22" s="98"/>
    </row>
    <row r="23" spans="1:3" x14ac:dyDescent="0.25">
      <c r="A23" s="74" t="s">
        <v>27</v>
      </c>
      <c r="B23" s="97" t="s">
        <v>286</v>
      </c>
      <c r="C23" s="98"/>
    </row>
    <row r="24" spans="1:3" x14ac:dyDescent="0.25">
      <c r="A24" s="74" t="s">
        <v>51</v>
      </c>
      <c r="B24" s="97" t="s">
        <v>304</v>
      </c>
      <c r="C24" s="98"/>
    </row>
    <row r="25" spans="1:3" x14ac:dyDescent="0.25">
      <c r="A25" s="74" t="s">
        <v>29</v>
      </c>
      <c r="B25" s="97" t="s">
        <v>287</v>
      </c>
      <c r="C25" s="98"/>
    </row>
    <row r="26" spans="1:3" x14ac:dyDescent="0.25">
      <c r="A26" s="74" t="s">
        <v>31</v>
      </c>
      <c r="B26" s="97" t="s">
        <v>288</v>
      </c>
      <c r="C26" s="98"/>
    </row>
    <row r="27" spans="1:3" x14ac:dyDescent="0.25">
      <c r="A27" s="74" t="s">
        <v>33</v>
      </c>
      <c r="B27" s="97" t="s">
        <v>287</v>
      </c>
      <c r="C27" s="98"/>
    </row>
    <row r="28" spans="1:3" x14ac:dyDescent="0.25">
      <c r="A28" s="74" t="s">
        <v>35</v>
      </c>
      <c r="B28" s="97" t="s">
        <v>289</v>
      </c>
      <c r="C28" s="98"/>
    </row>
    <row r="29" spans="1:3" x14ac:dyDescent="0.25">
      <c r="A29" s="74" t="s">
        <v>37</v>
      </c>
      <c r="B29" s="97" t="s">
        <v>290</v>
      </c>
      <c r="C29" s="98"/>
    </row>
    <row r="30" spans="1:3" x14ac:dyDescent="0.25">
      <c r="A30" s="74" t="s">
        <v>39</v>
      </c>
      <c r="B30" s="97" t="s">
        <v>291</v>
      </c>
      <c r="C30" s="98"/>
    </row>
    <row r="31" spans="1:3" x14ac:dyDescent="0.25">
      <c r="A31" s="74" t="s">
        <v>41</v>
      </c>
      <c r="B31" s="97" t="s">
        <v>292</v>
      </c>
      <c r="C31" s="98"/>
    </row>
    <row r="32" spans="1:3" x14ac:dyDescent="0.25">
      <c r="A32" s="74" t="s">
        <v>43</v>
      </c>
      <c r="B32" s="97" t="s">
        <v>293</v>
      </c>
      <c r="C32" s="98"/>
    </row>
    <row r="33" spans="1:3" x14ac:dyDescent="0.25">
      <c r="A33" s="74" t="s">
        <v>45</v>
      </c>
      <c r="B33" s="97" t="s">
        <v>294</v>
      </c>
      <c r="C33" s="98"/>
    </row>
    <row r="34" spans="1:3" x14ac:dyDescent="0.25">
      <c r="A34" s="74" t="s">
        <v>47</v>
      </c>
      <c r="B34" s="97" t="s">
        <v>294</v>
      </c>
      <c r="C34" s="98"/>
    </row>
    <row r="35" spans="1:3" x14ac:dyDescent="0.25">
      <c r="A35" s="74" t="s">
        <v>49</v>
      </c>
      <c r="B35" s="97" t="s">
        <v>287</v>
      </c>
      <c r="C35" s="98"/>
    </row>
    <row r="36" spans="1:3" x14ac:dyDescent="0.25">
      <c r="A36" s="74" t="s">
        <v>53</v>
      </c>
      <c r="B36" s="97" t="s">
        <v>295</v>
      </c>
      <c r="C36" s="98"/>
    </row>
    <row r="37" spans="1:3" x14ac:dyDescent="0.25">
      <c r="A37" s="74" t="s">
        <v>55</v>
      </c>
      <c r="B37" s="97" t="s">
        <v>293</v>
      </c>
      <c r="C37" s="98"/>
    </row>
    <row r="38" spans="1:3" x14ac:dyDescent="0.25">
      <c r="A38" s="76" t="s">
        <v>57</v>
      </c>
      <c r="B38" s="99" t="s">
        <v>290</v>
      </c>
      <c r="C38" s="100"/>
    </row>
  </sheetData>
  <mergeCells count="26">
    <mergeCell ref="B18:C18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8:C38"/>
    <mergeCell ref="B31:C31"/>
    <mergeCell ref="B32:C32"/>
    <mergeCell ref="B33:C33"/>
    <mergeCell ref="B34:C34"/>
    <mergeCell ref="B35:C35"/>
    <mergeCell ref="B36:C36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369E-F8D4-413B-A54E-BBAD732E8CBE}">
  <dimension ref="A1:N35"/>
  <sheetViews>
    <sheetView zoomScaleNormal="100" workbookViewId="0">
      <selection activeCell="K29" sqref="K29"/>
    </sheetView>
  </sheetViews>
  <sheetFormatPr defaultColWidth="0" defaultRowHeight="15" zeroHeight="1" x14ac:dyDescent="0.25"/>
  <cols>
    <col min="1" max="14" width="18.7109375" customWidth="1"/>
    <col min="15" max="16384" width="9.140625" hidden="1"/>
  </cols>
  <sheetData>
    <row r="1" spans="1:14" x14ac:dyDescent="0.25">
      <c r="A1" s="5" t="s">
        <v>58</v>
      </c>
      <c r="B1" s="16" t="s">
        <v>0</v>
      </c>
      <c r="C1" s="16" t="s">
        <v>1</v>
      </c>
      <c r="D1" s="17" t="s">
        <v>2</v>
      </c>
      <c r="E1" s="17" t="s">
        <v>3</v>
      </c>
      <c r="F1" s="18" t="s">
        <v>59</v>
      </c>
      <c r="G1" s="18" t="s">
        <v>60</v>
      </c>
      <c r="H1" s="18" t="s">
        <v>61</v>
      </c>
      <c r="I1" s="18" t="s">
        <v>62</v>
      </c>
      <c r="J1" s="19" t="s">
        <v>6</v>
      </c>
      <c r="K1" s="19" t="s">
        <v>7</v>
      </c>
      <c r="L1" s="19" t="s">
        <v>4</v>
      </c>
      <c r="M1" s="19" t="s">
        <v>5</v>
      </c>
      <c r="N1" s="20" t="s">
        <v>77</v>
      </c>
    </row>
    <row r="2" spans="1:14" x14ac:dyDescent="0.25">
      <c r="A2" s="8"/>
      <c r="N2" s="11"/>
    </row>
    <row r="3" spans="1:14" x14ac:dyDescent="0.25">
      <c r="A3" s="8" t="s">
        <v>78</v>
      </c>
      <c r="B3" s="1">
        <v>5</v>
      </c>
      <c r="C3" s="2">
        <v>12</v>
      </c>
      <c r="D3" s="2">
        <v>12</v>
      </c>
      <c r="E3" s="3">
        <v>10</v>
      </c>
      <c r="F3" s="1">
        <v>7</v>
      </c>
      <c r="G3" s="2">
        <v>15</v>
      </c>
      <c r="H3" s="3">
        <v>10</v>
      </c>
      <c r="I3" s="1">
        <v>7</v>
      </c>
      <c r="J3" s="3">
        <v>10</v>
      </c>
      <c r="K3" s="3">
        <v>10</v>
      </c>
      <c r="L3" s="1">
        <v>7</v>
      </c>
      <c r="M3" s="2">
        <v>15</v>
      </c>
      <c r="N3" s="11">
        <f>SUM(B3:M3)</f>
        <v>120</v>
      </c>
    </row>
    <row r="4" spans="1:14" x14ac:dyDescent="0.25">
      <c r="A4" s="8" t="s">
        <v>79</v>
      </c>
      <c r="N4" s="11"/>
    </row>
    <row r="5" spans="1:14" x14ac:dyDescent="0.25">
      <c r="A5" s="8" t="s">
        <v>80</v>
      </c>
      <c r="B5" s="3">
        <v>10</v>
      </c>
      <c r="C5" s="1">
        <v>5</v>
      </c>
      <c r="D5" s="2">
        <v>18</v>
      </c>
      <c r="E5" s="1">
        <v>7</v>
      </c>
      <c r="F5" s="3">
        <v>10</v>
      </c>
      <c r="G5" s="2">
        <v>18</v>
      </c>
      <c r="H5" s="1">
        <v>7</v>
      </c>
      <c r="I5" s="2">
        <v>15</v>
      </c>
      <c r="J5" s="2">
        <v>12</v>
      </c>
      <c r="K5" s="1">
        <v>3</v>
      </c>
      <c r="L5" s="1">
        <v>3</v>
      </c>
      <c r="M5" s="2">
        <v>12</v>
      </c>
      <c r="N5" s="11">
        <f>SUM(B5:M5)</f>
        <v>120</v>
      </c>
    </row>
    <row r="6" spans="1:14" x14ac:dyDescent="0.25">
      <c r="A6" s="8" t="s">
        <v>81</v>
      </c>
      <c r="N6" s="11"/>
    </row>
    <row r="7" spans="1:14" x14ac:dyDescent="0.25">
      <c r="A7" s="8" t="s">
        <v>82</v>
      </c>
      <c r="B7" s="1">
        <v>7</v>
      </c>
      <c r="C7" s="2">
        <v>18</v>
      </c>
      <c r="D7" s="1">
        <v>3</v>
      </c>
      <c r="E7" s="2">
        <v>12</v>
      </c>
      <c r="F7" s="2">
        <v>18</v>
      </c>
      <c r="G7" s="3">
        <v>10</v>
      </c>
      <c r="H7" s="2">
        <v>15</v>
      </c>
      <c r="I7" s="1">
        <v>7</v>
      </c>
      <c r="J7" s="1">
        <v>5</v>
      </c>
      <c r="K7" s="1">
        <v>3</v>
      </c>
      <c r="L7" s="2">
        <v>12</v>
      </c>
      <c r="M7" s="3">
        <v>10</v>
      </c>
      <c r="N7" s="11">
        <f>SUM(B7:M7)</f>
        <v>120</v>
      </c>
    </row>
    <row r="8" spans="1:14" x14ac:dyDescent="0.25">
      <c r="A8" s="8" t="s">
        <v>83</v>
      </c>
      <c r="N8" s="11"/>
    </row>
    <row r="9" spans="1:14" x14ac:dyDescent="0.25">
      <c r="A9" s="8" t="s">
        <v>84</v>
      </c>
      <c r="B9" s="2">
        <v>15</v>
      </c>
      <c r="C9" s="3">
        <v>10</v>
      </c>
      <c r="D9" s="1">
        <v>3</v>
      </c>
      <c r="E9" s="1">
        <v>7</v>
      </c>
      <c r="F9" s="1">
        <v>3</v>
      </c>
      <c r="G9" s="1">
        <v>5</v>
      </c>
      <c r="H9" s="2">
        <v>12</v>
      </c>
      <c r="I9" s="2">
        <v>15</v>
      </c>
      <c r="J9" s="2">
        <v>15</v>
      </c>
      <c r="K9" s="2">
        <v>18</v>
      </c>
      <c r="L9" s="3">
        <v>10</v>
      </c>
      <c r="M9" s="1">
        <v>7</v>
      </c>
      <c r="N9" s="11">
        <f>SUM(B9:M9)</f>
        <v>120</v>
      </c>
    </row>
    <row r="10" spans="1:14" x14ac:dyDescent="0.25">
      <c r="A10" s="8" t="s">
        <v>85</v>
      </c>
      <c r="N10" s="11"/>
    </row>
    <row r="11" spans="1:14" x14ac:dyDescent="0.25">
      <c r="A11" s="8" t="s">
        <v>86</v>
      </c>
      <c r="B11" s="2">
        <v>12</v>
      </c>
      <c r="C11" s="1">
        <v>5</v>
      </c>
      <c r="D11" s="3">
        <v>10</v>
      </c>
      <c r="E11" s="2">
        <v>15</v>
      </c>
      <c r="F11" s="2">
        <v>12</v>
      </c>
      <c r="G11" s="1">
        <v>3</v>
      </c>
      <c r="H11" s="1">
        <v>3</v>
      </c>
      <c r="I11" s="3">
        <v>10</v>
      </c>
      <c r="J11" s="1">
        <v>7</v>
      </c>
      <c r="K11" s="2">
        <v>18</v>
      </c>
      <c r="L11" s="2">
        <v>18</v>
      </c>
      <c r="M11" s="1">
        <v>7</v>
      </c>
      <c r="N11" s="11">
        <f>SUM(B11:M11)</f>
        <v>120</v>
      </c>
    </row>
    <row r="12" spans="1:14" x14ac:dyDescent="0.25">
      <c r="A12" s="9" t="s">
        <v>87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21"/>
    </row>
    <row r="13" spans="1:14" x14ac:dyDescent="0.25"/>
    <row r="14" spans="1:14" x14ac:dyDescent="0.25">
      <c r="A14" s="5" t="s">
        <v>68</v>
      </c>
      <c r="B14" s="16" t="s">
        <v>0</v>
      </c>
      <c r="C14" s="16" t="s">
        <v>1</v>
      </c>
      <c r="D14" s="17" t="s">
        <v>2</v>
      </c>
      <c r="E14" s="17" t="s">
        <v>3</v>
      </c>
      <c r="F14" s="18" t="s">
        <v>59</v>
      </c>
      <c r="G14" s="18" t="s">
        <v>60</v>
      </c>
      <c r="H14" s="18" t="s">
        <v>61</v>
      </c>
      <c r="I14" s="18" t="s">
        <v>62</v>
      </c>
      <c r="J14" s="19" t="s">
        <v>6</v>
      </c>
      <c r="K14" s="19" t="s">
        <v>7</v>
      </c>
      <c r="L14" s="19" t="s">
        <v>4</v>
      </c>
      <c r="M14" s="20" t="s">
        <v>5</v>
      </c>
    </row>
    <row r="15" spans="1:14" x14ac:dyDescent="0.25">
      <c r="A15" s="8" t="s">
        <v>69</v>
      </c>
      <c r="M15" s="11"/>
    </row>
    <row r="16" spans="1:14" x14ac:dyDescent="0.25">
      <c r="A16" s="8" t="s">
        <v>70</v>
      </c>
      <c r="B16">
        <v>400000</v>
      </c>
      <c r="C16">
        <v>400000</v>
      </c>
      <c r="D16">
        <v>80000</v>
      </c>
      <c r="E16">
        <v>80000</v>
      </c>
      <c r="F16">
        <v>40000</v>
      </c>
      <c r="G16">
        <v>40000</v>
      </c>
      <c r="H16">
        <v>40000</v>
      </c>
      <c r="I16">
        <v>40000</v>
      </c>
      <c r="J16">
        <v>40000</v>
      </c>
      <c r="K16">
        <v>40000</v>
      </c>
      <c r="L16">
        <v>40000</v>
      </c>
      <c r="M16" s="11">
        <v>40000</v>
      </c>
    </row>
    <row r="17" spans="1:13" x14ac:dyDescent="0.25">
      <c r="A17" s="8" t="s">
        <v>71</v>
      </c>
      <c r="B17">
        <v>500000</v>
      </c>
      <c r="C17">
        <v>500000</v>
      </c>
      <c r="D17">
        <v>100000</v>
      </c>
      <c r="E17">
        <v>100000</v>
      </c>
      <c r="F17">
        <v>50000</v>
      </c>
      <c r="G17">
        <v>50000</v>
      </c>
      <c r="H17">
        <v>50000</v>
      </c>
      <c r="I17">
        <v>50000</v>
      </c>
      <c r="J17">
        <v>50000</v>
      </c>
      <c r="K17">
        <v>50000</v>
      </c>
      <c r="L17">
        <v>50000</v>
      </c>
      <c r="M17" s="11">
        <v>50000</v>
      </c>
    </row>
    <row r="18" spans="1:13" x14ac:dyDescent="0.25">
      <c r="A18" s="8" t="s">
        <v>72</v>
      </c>
      <c r="B18">
        <v>4000</v>
      </c>
      <c r="C18">
        <v>4000</v>
      </c>
      <c r="D18">
        <v>800</v>
      </c>
      <c r="E18">
        <v>800</v>
      </c>
      <c r="F18">
        <v>400</v>
      </c>
      <c r="G18">
        <v>400</v>
      </c>
      <c r="H18">
        <v>400</v>
      </c>
      <c r="I18">
        <v>400</v>
      </c>
      <c r="J18">
        <v>400</v>
      </c>
      <c r="K18">
        <v>400</v>
      </c>
      <c r="L18">
        <v>400</v>
      </c>
      <c r="M18" s="11">
        <v>400</v>
      </c>
    </row>
    <row r="19" spans="1:13" x14ac:dyDescent="0.25">
      <c r="A19" s="8" t="s">
        <v>73</v>
      </c>
      <c r="B19">
        <v>125</v>
      </c>
      <c r="C19">
        <v>125</v>
      </c>
      <c r="D19">
        <v>125</v>
      </c>
      <c r="E19">
        <v>125</v>
      </c>
      <c r="F19">
        <v>125</v>
      </c>
      <c r="G19">
        <v>125</v>
      </c>
      <c r="H19">
        <v>125</v>
      </c>
      <c r="I19">
        <v>125</v>
      </c>
      <c r="J19">
        <v>125</v>
      </c>
      <c r="K19">
        <v>125</v>
      </c>
      <c r="L19">
        <v>125</v>
      </c>
      <c r="M19" s="11">
        <v>125</v>
      </c>
    </row>
    <row r="20" spans="1:13" x14ac:dyDescent="0.25">
      <c r="A20" s="8" t="s">
        <v>74</v>
      </c>
      <c r="B20">
        <v>100000</v>
      </c>
      <c r="C20">
        <v>100000</v>
      </c>
      <c r="D20">
        <v>20000</v>
      </c>
      <c r="E20">
        <v>20000</v>
      </c>
      <c r="F20">
        <v>20000</v>
      </c>
      <c r="G20">
        <v>20000</v>
      </c>
      <c r="H20">
        <v>20000</v>
      </c>
      <c r="I20">
        <v>20000</v>
      </c>
      <c r="J20">
        <v>20000</v>
      </c>
      <c r="K20">
        <v>20000</v>
      </c>
      <c r="L20">
        <v>20000</v>
      </c>
      <c r="M20" s="11">
        <v>20000</v>
      </c>
    </row>
    <row r="21" spans="1:13" x14ac:dyDescent="0.25">
      <c r="A21" s="8" t="s">
        <v>75</v>
      </c>
      <c r="M21" s="11"/>
    </row>
    <row r="22" spans="1:13" x14ac:dyDescent="0.25">
      <c r="A22" s="9" t="s">
        <v>76</v>
      </c>
      <c r="B22" s="10">
        <v>25</v>
      </c>
      <c r="C22" s="10">
        <v>25</v>
      </c>
      <c r="D22" s="10">
        <v>25</v>
      </c>
      <c r="E22" s="10">
        <v>25</v>
      </c>
      <c r="F22" s="10">
        <v>25</v>
      </c>
      <c r="G22" s="10">
        <v>25</v>
      </c>
      <c r="H22" s="10">
        <v>25</v>
      </c>
      <c r="I22" s="10">
        <v>25</v>
      </c>
      <c r="J22" s="10">
        <v>25</v>
      </c>
      <c r="K22" s="10">
        <v>25</v>
      </c>
      <c r="L22" s="10">
        <v>25</v>
      </c>
      <c r="M22" s="21">
        <v>25</v>
      </c>
    </row>
    <row r="23" spans="1:13" x14ac:dyDescent="0.25"/>
    <row r="24" spans="1:13" x14ac:dyDescent="0.25">
      <c r="A24" s="5" t="s">
        <v>88</v>
      </c>
      <c r="B24" s="6" t="s">
        <v>0</v>
      </c>
      <c r="C24" s="6" t="s">
        <v>1</v>
      </c>
      <c r="D24" s="6" t="s">
        <v>2</v>
      </c>
      <c r="E24" s="6" t="s">
        <v>3</v>
      </c>
      <c r="F24" s="6" t="s">
        <v>4</v>
      </c>
      <c r="G24" s="6" t="s">
        <v>5</v>
      </c>
      <c r="H24" s="6" t="s">
        <v>6</v>
      </c>
      <c r="I24" s="7" t="s">
        <v>7</v>
      </c>
    </row>
    <row r="25" spans="1:13" x14ac:dyDescent="0.25">
      <c r="A25" s="8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1">
        <v>0</v>
      </c>
    </row>
    <row r="26" spans="1:13" x14ac:dyDescent="0.25">
      <c r="A26" s="8">
        <v>1</v>
      </c>
      <c r="B26">
        <v>2000</v>
      </c>
      <c r="C26">
        <v>2000</v>
      </c>
      <c r="D26">
        <v>400</v>
      </c>
      <c r="E26">
        <v>400</v>
      </c>
      <c r="F26" s="12">
        <v>400</v>
      </c>
      <c r="G26" s="12">
        <v>400</v>
      </c>
      <c r="H26" s="12">
        <v>400</v>
      </c>
      <c r="I26" s="13">
        <v>400</v>
      </c>
    </row>
    <row r="27" spans="1:13" x14ac:dyDescent="0.25">
      <c r="A27" s="8">
        <v>2</v>
      </c>
      <c r="B27">
        <v>4000</v>
      </c>
      <c r="C27">
        <v>4000</v>
      </c>
      <c r="D27">
        <v>800</v>
      </c>
      <c r="E27">
        <v>800</v>
      </c>
      <c r="F27" s="12">
        <v>800</v>
      </c>
      <c r="G27" s="12">
        <v>800</v>
      </c>
      <c r="H27" s="12">
        <v>800</v>
      </c>
      <c r="I27" s="13">
        <v>800</v>
      </c>
    </row>
    <row r="28" spans="1:13" x14ac:dyDescent="0.25">
      <c r="A28" s="8">
        <v>3</v>
      </c>
      <c r="B28">
        <v>6000</v>
      </c>
      <c r="C28">
        <v>6000</v>
      </c>
      <c r="D28">
        <v>1200</v>
      </c>
      <c r="E28">
        <v>1200</v>
      </c>
      <c r="F28" s="12">
        <v>1200</v>
      </c>
      <c r="G28" s="12">
        <v>1200</v>
      </c>
      <c r="H28" s="12">
        <v>1200</v>
      </c>
      <c r="I28" s="13">
        <v>1200</v>
      </c>
    </row>
    <row r="29" spans="1:13" x14ac:dyDescent="0.25">
      <c r="A29" s="8">
        <v>4</v>
      </c>
      <c r="B29">
        <v>8000</v>
      </c>
      <c r="C29">
        <v>8000</v>
      </c>
      <c r="D29">
        <v>1600</v>
      </c>
      <c r="E29">
        <v>1600</v>
      </c>
      <c r="F29" s="12">
        <v>1600</v>
      </c>
      <c r="G29" s="12">
        <v>1600</v>
      </c>
      <c r="H29" s="12">
        <v>1600</v>
      </c>
      <c r="I29" s="13">
        <v>1600</v>
      </c>
    </row>
    <row r="30" spans="1:13" x14ac:dyDescent="0.25">
      <c r="A30" s="8">
        <v>5</v>
      </c>
      <c r="B30">
        <v>10000</v>
      </c>
      <c r="C30">
        <v>10000</v>
      </c>
      <c r="D30">
        <v>2000</v>
      </c>
      <c r="E30">
        <v>2000</v>
      </c>
      <c r="F30" s="12">
        <v>2000</v>
      </c>
      <c r="G30" s="12">
        <v>2000</v>
      </c>
      <c r="H30" s="12">
        <v>2000</v>
      </c>
      <c r="I30" s="13">
        <v>2000</v>
      </c>
    </row>
    <row r="31" spans="1:13" x14ac:dyDescent="0.25">
      <c r="A31" s="8">
        <v>6</v>
      </c>
      <c r="B31">
        <v>12000</v>
      </c>
      <c r="C31">
        <v>12000</v>
      </c>
      <c r="D31">
        <v>2400</v>
      </c>
      <c r="E31">
        <v>2400</v>
      </c>
      <c r="F31" s="12">
        <v>2400</v>
      </c>
      <c r="G31" s="12">
        <v>2400</v>
      </c>
      <c r="H31" s="12">
        <v>2400</v>
      </c>
      <c r="I31" s="13">
        <v>2400</v>
      </c>
    </row>
    <row r="32" spans="1:13" x14ac:dyDescent="0.25">
      <c r="A32" s="8">
        <v>7</v>
      </c>
      <c r="B32">
        <v>14000</v>
      </c>
      <c r="C32">
        <v>14000</v>
      </c>
      <c r="D32">
        <v>2800</v>
      </c>
      <c r="E32">
        <v>2800</v>
      </c>
      <c r="F32" s="12">
        <v>2800</v>
      </c>
      <c r="G32" s="12">
        <v>2800</v>
      </c>
      <c r="H32" s="12">
        <v>2800</v>
      </c>
      <c r="I32" s="13">
        <v>2800</v>
      </c>
    </row>
    <row r="33" spans="1:9" x14ac:dyDescent="0.25">
      <c r="A33" s="8">
        <v>8</v>
      </c>
      <c r="B33">
        <v>16000</v>
      </c>
      <c r="C33">
        <v>16000</v>
      </c>
      <c r="D33">
        <v>3200</v>
      </c>
      <c r="E33">
        <v>3200</v>
      </c>
      <c r="F33" s="12">
        <v>3200</v>
      </c>
      <c r="G33" s="12">
        <v>3200</v>
      </c>
      <c r="H33" s="12">
        <v>3200</v>
      </c>
      <c r="I33" s="13">
        <v>3200</v>
      </c>
    </row>
    <row r="34" spans="1:9" x14ac:dyDescent="0.25">
      <c r="A34" s="8">
        <v>9</v>
      </c>
      <c r="B34">
        <v>18000</v>
      </c>
      <c r="C34">
        <v>18000</v>
      </c>
      <c r="D34">
        <v>3600</v>
      </c>
      <c r="E34">
        <v>3600</v>
      </c>
      <c r="F34" s="12">
        <v>3600</v>
      </c>
      <c r="G34" s="12">
        <v>3600</v>
      </c>
      <c r="H34" s="12">
        <v>3600</v>
      </c>
      <c r="I34" s="13">
        <v>3600</v>
      </c>
    </row>
    <row r="35" spans="1:9" x14ac:dyDescent="0.25">
      <c r="A35" s="9">
        <v>10</v>
      </c>
      <c r="B35" s="10">
        <v>20000</v>
      </c>
      <c r="C35" s="10">
        <v>20000</v>
      </c>
      <c r="D35" s="10">
        <v>4000</v>
      </c>
      <c r="E35" s="10">
        <v>4000</v>
      </c>
      <c r="F35" s="14">
        <v>4000</v>
      </c>
      <c r="G35" s="14">
        <v>4000</v>
      </c>
      <c r="H35" s="14">
        <v>4000</v>
      </c>
      <c r="I35" s="15">
        <v>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F90D-A2DC-47ED-83E3-098C14BC64FC}">
  <dimension ref="A1:M6"/>
  <sheetViews>
    <sheetView zoomScaleNormal="100" workbookViewId="0"/>
  </sheetViews>
  <sheetFormatPr defaultColWidth="0" defaultRowHeight="15" zeroHeight="1" x14ac:dyDescent="0.25"/>
  <cols>
    <col min="1" max="13" width="15.7109375" customWidth="1"/>
    <col min="14" max="16384" width="9.140625" hidden="1"/>
  </cols>
  <sheetData>
    <row r="1" spans="1:13" x14ac:dyDescent="0.25">
      <c r="A1" s="23" t="s">
        <v>58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59</v>
      </c>
      <c r="G1" s="23" t="s">
        <v>60</v>
      </c>
      <c r="H1" s="23" t="s">
        <v>61</v>
      </c>
      <c r="I1" s="23" t="s">
        <v>62</v>
      </c>
      <c r="J1" s="23" t="s">
        <v>6</v>
      </c>
      <c r="K1" s="23" t="s">
        <v>7</v>
      </c>
      <c r="L1" s="23" t="s">
        <v>4</v>
      </c>
      <c r="M1" s="23" t="s">
        <v>5</v>
      </c>
    </row>
    <row r="2" spans="1:13" x14ac:dyDescent="0.25">
      <c r="A2" s="31" t="s">
        <v>63</v>
      </c>
      <c r="B2" s="31">
        <v>20000</v>
      </c>
      <c r="C2" s="31">
        <v>48000</v>
      </c>
      <c r="D2" s="31">
        <v>9600</v>
      </c>
      <c r="E2" s="31">
        <v>8000</v>
      </c>
      <c r="F2" s="31">
        <v>2800</v>
      </c>
      <c r="G2" s="31">
        <v>6000</v>
      </c>
      <c r="H2" s="31">
        <v>4000</v>
      </c>
      <c r="I2" s="31">
        <v>2800</v>
      </c>
      <c r="J2" s="31">
        <v>4000</v>
      </c>
      <c r="K2" s="31">
        <v>4000</v>
      </c>
      <c r="L2" s="31">
        <v>2800</v>
      </c>
      <c r="M2" s="31">
        <v>6000</v>
      </c>
    </row>
    <row r="3" spans="1:13" x14ac:dyDescent="0.25">
      <c r="A3" s="27" t="s">
        <v>64</v>
      </c>
      <c r="B3" s="27">
        <v>40000</v>
      </c>
      <c r="C3" s="27">
        <v>20000</v>
      </c>
      <c r="D3" s="27">
        <v>14400</v>
      </c>
      <c r="E3" s="27">
        <v>5600</v>
      </c>
      <c r="F3" s="27">
        <v>4000</v>
      </c>
      <c r="G3" s="27">
        <v>7200</v>
      </c>
      <c r="H3" s="27">
        <v>2800</v>
      </c>
      <c r="I3" s="27">
        <v>6000</v>
      </c>
      <c r="J3" s="27">
        <v>4800</v>
      </c>
      <c r="K3" s="27">
        <v>1200</v>
      </c>
      <c r="L3" s="27">
        <v>1200</v>
      </c>
      <c r="M3" s="27">
        <v>4800</v>
      </c>
    </row>
    <row r="4" spans="1:13" x14ac:dyDescent="0.25">
      <c r="A4" s="27" t="s">
        <v>65</v>
      </c>
      <c r="B4" s="27">
        <v>28000</v>
      </c>
      <c r="C4" s="27">
        <v>72000</v>
      </c>
      <c r="D4" s="27">
        <v>2400</v>
      </c>
      <c r="E4" s="27">
        <v>9600</v>
      </c>
      <c r="F4" s="27">
        <v>7200</v>
      </c>
      <c r="G4" s="27">
        <v>4000</v>
      </c>
      <c r="H4" s="27">
        <v>6000</v>
      </c>
      <c r="I4" s="27">
        <v>2800</v>
      </c>
      <c r="J4" s="27">
        <v>2000</v>
      </c>
      <c r="K4" s="27">
        <v>1200</v>
      </c>
      <c r="L4" s="27">
        <v>4800</v>
      </c>
      <c r="M4" s="27">
        <v>4000</v>
      </c>
    </row>
    <row r="5" spans="1:13" x14ac:dyDescent="0.25">
      <c r="A5" s="27" t="s">
        <v>66</v>
      </c>
      <c r="B5" s="27">
        <v>60000</v>
      </c>
      <c r="C5" s="27">
        <v>40000</v>
      </c>
      <c r="D5" s="27">
        <v>1200</v>
      </c>
      <c r="E5" s="27">
        <v>2800</v>
      </c>
      <c r="F5" s="27">
        <v>1200</v>
      </c>
      <c r="G5" s="27">
        <v>2000</v>
      </c>
      <c r="H5" s="27">
        <v>4800</v>
      </c>
      <c r="I5" s="27">
        <v>6000</v>
      </c>
      <c r="J5" s="27">
        <v>6000</v>
      </c>
      <c r="K5" s="27">
        <v>7200</v>
      </c>
      <c r="L5" s="27">
        <v>4000</v>
      </c>
      <c r="M5" s="27">
        <v>2800</v>
      </c>
    </row>
    <row r="6" spans="1:13" x14ac:dyDescent="0.25">
      <c r="A6" s="28" t="s">
        <v>67</v>
      </c>
      <c r="B6" s="28">
        <v>48000</v>
      </c>
      <c r="C6" s="28">
        <v>20000</v>
      </c>
      <c r="D6" s="28">
        <v>8000</v>
      </c>
      <c r="E6" s="28">
        <v>12000</v>
      </c>
      <c r="F6" s="28">
        <v>4800</v>
      </c>
      <c r="G6" s="28">
        <v>1200</v>
      </c>
      <c r="H6" s="28">
        <v>1200</v>
      </c>
      <c r="I6" s="28">
        <v>4000</v>
      </c>
      <c r="J6" s="28">
        <v>2800</v>
      </c>
      <c r="K6" s="28">
        <v>7200</v>
      </c>
      <c r="L6" s="28">
        <v>7200</v>
      </c>
      <c r="M6" s="28">
        <v>2800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2540-F95E-4A8F-9A85-F586C8A75A79}">
  <dimension ref="A1:M82"/>
  <sheetViews>
    <sheetView zoomScaleNormal="100" workbookViewId="0">
      <selection activeCell="B3" sqref="B3"/>
    </sheetView>
  </sheetViews>
  <sheetFormatPr defaultColWidth="0" defaultRowHeight="15" zeroHeight="1" x14ac:dyDescent="0.25"/>
  <cols>
    <col min="1" max="4" width="18.7109375" customWidth="1"/>
    <col min="5" max="13" width="18.7109375" hidden="1" customWidth="1"/>
    <col min="14" max="16384" width="9.140625" hidden="1"/>
  </cols>
  <sheetData>
    <row r="1" spans="1:4" x14ac:dyDescent="0.25">
      <c r="A1" s="24" t="s">
        <v>133</v>
      </c>
      <c r="B1" s="24" t="s">
        <v>134</v>
      </c>
      <c r="C1" s="24" t="s">
        <v>137</v>
      </c>
      <c r="D1" s="24" t="s">
        <v>140</v>
      </c>
    </row>
    <row r="2" spans="1:4" x14ac:dyDescent="0.25">
      <c r="A2" s="25">
        <v>10000</v>
      </c>
      <c r="B2" s="25">
        <v>8000</v>
      </c>
      <c r="C2" s="25">
        <v>1000</v>
      </c>
      <c r="D2" s="25" t="s">
        <v>90</v>
      </c>
    </row>
    <row r="3" spans="1:4" x14ac:dyDescent="0.25">
      <c r="A3" s="4"/>
      <c r="B3" s="4"/>
      <c r="C3" s="4"/>
      <c r="D3" s="4"/>
    </row>
    <row r="4" spans="1:4" x14ac:dyDescent="0.25">
      <c r="A4" s="5" t="s">
        <v>135</v>
      </c>
      <c r="B4" s="6" t="s">
        <v>136</v>
      </c>
      <c r="C4" s="6" t="s">
        <v>89</v>
      </c>
      <c r="D4" s="7" t="s">
        <v>90</v>
      </c>
    </row>
    <row r="5" spans="1:4" x14ac:dyDescent="0.25">
      <c r="A5" s="42" t="s">
        <v>91</v>
      </c>
      <c r="B5" s="58" t="s">
        <v>91</v>
      </c>
      <c r="C5" s="34">
        <v>1</v>
      </c>
      <c r="D5" s="71">
        <f t="shared" ref="D5:D69" si="0">ROUND((SQRT($A$2*$C$2)*$C5)*($A$2/$B$2),0)</f>
        <v>3953</v>
      </c>
    </row>
    <row r="6" spans="1:4" x14ac:dyDescent="0.25">
      <c r="A6" s="42" t="s">
        <v>92</v>
      </c>
      <c r="B6" s="58" t="str">
        <f>B5</f>
        <v>Solar</v>
      </c>
      <c r="C6" s="34">
        <v>0.5</v>
      </c>
      <c r="D6" s="71">
        <f t="shared" si="0"/>
        <v>1976</v>
      </c>
    </row>
    <row r="7" spans="1:4" x14ac:dyDescent="0.25">
      <c r="A7" s="42" t="s">
        <v>93</v>
      </c>
      <c r="B7" s="58" t="str">
        <f t="shared" ref="B7:B12" si="1">B6</f>
        <v>Solar</v>
      </c>
      <c r="C7" s="34">
        <v>1</v>
      </c>
      <c r="D7" s="71">
        <f t="shared" si="0"/>
        <v>3953</v>
      </c>
    </row>
    <row r="8" spans="1:4" x14ac:dyDescent="0.25">
      <c r="A8" s="42" t="s">
        <v>94</v>
      </c>
      <c r="B8" s="58" t="str">
        <f t="shared" si="1"/>
        <v>Solar</v>
      </c>
      <c r="C8" s="34">
        <v>1</v>
      </c>
      <c r="D8" s="71">
        <f t="shared" si="0"/>
        <v>3953</v>
      </c>
    </row>
    <row r="9" spans="1:4" x14ac:dyDescent="0.25">
      <c r="A9" s="42" t="s">
        <v>95</v>
      </c>
      <c r="B9" s="58" t="str">
        <f t="shared" si="1"/>
        <v>Solar</v>
      </c>
      <c r="C9" s="34">
        <v>1</v>
      </c>
      <c r="D9" s="71">
        <f t="shared" si="0"/>
        <v>3953</v>
      </c>
    </row>
    <row r="10" spans="1:4" x14ac:dyDescent="0.25">
      <c r="A10" s="42" t="s">
        <v>96</v>
      </c>
      <c r="B10" s="58" t="str">
        <f t="shared" si="1"/>
        <v>Solar</v>
      </c>
      <c r="C10" s="34">
        <v>2</v>
      </c>
      <c r="D10" s="71">
        <f t="shared" si="0"/>
        <v>7906</v>
      </c>
    </row>
    <row r="11" spans="1:4" x14ac:dyDescent="0.25">
      <c r="A11" s="42" t="s">
        <v>97</v>
      </c>
      <c r="B11" s="58" t="str">
        <f t="shared" si="1"/>
        <v>Solar</v>
      </c>
      <c r="C11" s="34">
        <v>1</v>
      </c>
      <c r="D11" s="71">
        <f t="shared" si="0"/>
        <v>3953</v>
      </c>
    </row>
    <row r="12" spans="1:4" x14ac:dyDescent="0.25">
      <c r="A12" s="43" t="s">
        <v>98</v>
      </c>
      <c r="B12" s="72" t="str">
        <f t="shared" si="1"/>
        <v>Solar</v>
      </c>
      <c r="C12" s="46">
        <v>1</v>
      </c>
      <c r="D12" s="73">
        <f t="shared" si="0"/>
        <v>3953</v>
      </c>
    </row>
    <row r="13" spans="1:4" x14ac:dyDescent="0.25">
      <c r="A13" s="58"/>
      <c r="B13" s="58"/>
      <c r="C13" s="34"/>
      <c r="D13" s="58"/>
    </row>
    <row r="14" spans="1:4" x14ac:dyDescent="0.25">
      <c r="A14" s="5" t="s">
        <v>135</v>
      </c>
      <c r="B14" s="6" t="s">
        <v>136</v>
      </c>
      <c r="C14" s="6" t="s">
        <v>89</v>
      </c>
      <c r="D14" s="26" t="s">
        <v>90</v>
      </c>
    </row>
    <row r="15" spans="1:4" x14ac:dyDescent="0.25">
      <c r="A15" s="42" t="s">
        <v>91</v>
      </c>
      <c r="B15" s="58" t="s">
        <v>92</v>
      </c>
      <c r="C15" s="34">
        <v>2</v>
      </c>
      <c r="D15" s="71">
        <f t="shared" si="0"/>
        <v>7906</v>
      </c>
    </row>
    <row r="16" spans="1:4" x14ac:dyDescent="0.25">
      <c r="A16" s="42" t="s">
        <v>92</v>
      </c>
      <c r="B16" s="58" t="str">
        <f>B15</f>
        <v>Nature</v>
      </c>
      <c r="C16" s="34">
        <v>1</v>
      </c>
      <c r="D16" s="71">
        <f t="shared" si="0"/>
        <v>3953</v>
      </c>
    </row>
    <row r="17" spans="1:4" x14ac:dyDescent="0.25">
      <c r="A17" s="42" t="s">
        <v>93</v>
      </c>
      <c r="B17" s="58" t="str">
        <f t="shared" ref="B17:B22" si="2">B16</f>
        <v>Nature</v>
      </c>
      <c r="C17" s="34">
        <v>0.5</v>
      </c>
      <c r="D17" s="71">
        <f t="shared" si="0"/>
        <v>1976</v>
      </c>
    </row>
    <row r="18" spans="1:4" x14ac:dyDescent="0.25">
      <c r="A18" s="42" t="s">
        <v>94</v>
      </c>
      <c r="B18" s="58" t="str">
        <f t="shared" si="2"/>
        <v>Nature</v>
      </c>
      <c r="C18" s="34">
        <v>1</v>
      </c>
      <c r="D18" s="71">
        <f t="shared" si="0"/>
        <v>3953</v>
      </c>
    </row>
    <row r="19" spans="1:4" x14ac:dyDescent="0.25">
      <c r="A19" s="42" t="s">
        <v>95</v>
      </c>
      <c r="B19" s="58" t="str">
        <f t="shared" si="2"/>
        <v>Nature</v>
      </c>
      <c r="C19" s="34">
        <v>1</v>
      </c>
      <c r="D19" s="71">
        <f t="shared" si="0"/>
        <v>3953</v>
      </c>
    </row>
    <row r="20" spans="1:4" x14ac:dyDescent="0.25">
      <c r="A20" s="42" t="s">
        <v>96</v>
      </c>
      <c r="B20" s="58" t="str">
        <f t="shared" si="2"/>
        <v>Nature</v>
      </c>
      <c r="C20" s="34">
        <v>1</v>
      </c>
      <c r="D20" s="71">
        <f t="shared" si="0"/>
        <v>3953</v>
      </c>
    </row>
    <row r="21" spans="1:4" x14ac:dyDescent="0.25">
      <c r="A21" s="42" t="s">
        <v>97</v>
      </c>
      <c r="B21" s="58" t="str">
        <f t="shared" si="2"/>
        <v>Nature</v>
      </c>
      <c r="C21" s="34">
        <v>1</v>
      </c>
      <c r="D21" s="71">
        <f t="shared" si="0"/>
        <v>3953</v>
      </c>
    </row>
    <row r="22" spans="1:4" x14ac:dyDescent="0.25">
      <c r="A22" s="43" t="s">
        <v>98</v>
      </c>
      <c r="B22" s="72" t="str">
        <f t="shared" si="2"/>
        <v>Nature</v>
      </c>
      <c r="C22" s="46">
        <v>1</v>
      </c>
      <c r="D22" s="73">
        <f t="shared" si="0"/>
        <v>3953</v>
      </c>
    </row>
    <row r="23" spans="1:4" x14ac:dyDescent="0.25">
      <c r="A23" s="58"/>
      <c r="B23" s="58"/>
      <c r="C23" s="34"/>
      <c r="D23" s="58"/>
    </row>
    <row r="24" spans="1:4" x14ac:dyDescent="0.25">
      <c r="A24" s="5" t="s">
        <v>135</v>
      </c>
      <c r="B24" s="6" t="s">
        <v>136</v>
      </c>
      <c r="C24" s="6" t="s">
        <v>89</v>
      </c>
      <c r="D24" s="26" t="s">
        <v>90</v>
      </c>
    </row>
    <row r="25" spans="1:4" x14ac:dyDescent="0.25">
      <c r="A25" s="42" t="s">
        <v>91</v>
      </c>
      <c r="B25" s="58" t="s">
        <v>93</v>
      </c>
      <c r="C25" s="34">
        <v>1</v>
      </c>
      <c r="D25" s="71">
        <f t="shared" si="0"/>
        <v>3953</v>
      </c>
    </row>
    <row r="26" spans="1:4" x14ac:dyDescent="0.25">
      <c r="A26" s="42" t="s">
        <v>92</v>
      </c>
      <c r="B26" s="58" t="str">
        <f>B25</f>
        <v>Spirit</v>
      </c>
      <c r="C26" s="34">
        <v>2</v>
      </c>
      <c r="D26" s="71">
        <f t="shared" si="0"/>
        <v>7906</v>
      </c>
    </row>
    <row r="27" spans="1:4" x14ac:dyDescent="0.25">
      <c r="A27" s="42" t="s">
        <v>93</v>
      </c>
      <c r="B27" s="58" t="str">
        <f t="shared" ref="B27:B32" si="3">B26</f>
        <v>Spirit</v>
      </c>
      <c r="C27" s="34">
        <v>1</v>
      </c>
      <c r="D27" s="71">
        <f t="shared" si="0"/>
        <v>3953</v>
      </c>
    </row>
    <row r="28" spans="1:4" x14ac:dyDescent="0.25">
      <c r="A28" s="42" t="s">
        <v>94</v>
      </c>
      <c r="B28" s="58" t="str">
        <f t="shared" si="3"/>
        <v>Spirit</v>
      </c>
      <c r="C28" s="34">
        <v>0.5</v>
      </c>
      <c r="D28" s="71">
        <f t="shared" si="0"/>
        <v>1976</v>
      </c>
    </row>
    <row r="29" spans="1:4" x14ac:dyDescent="0.25">
      <c r="A29" s="42" t="s">
        <v>95</v>
      </c>
      <c r="B29" s="58" t="str">
        <f t="shared" si="3"/>
        <v>Spirit</v>
      </c>
      <c r="C29" s="34">
        <v>1</v>
      </c>
      <c r="D29" s="71">
        <f t="shared" si="0"/>
        <v>3953</v>
      </c>
    </row>
    <row r="30" spans="1:4" x14ac:dyDescent="0.25">
      <c r="A30" s="42" t="s">
        <v>96</v>
      </c>
      <c r="B30" s="58" t="str">
        <f t="shared" si="3"/>
        <v>Spirit</v>
      </c>
      <c r="C30" s="34">
        <v>1</v>
      </c>
      <c r="D30" s="71">
        <f t="shared" si="0"/>
        <v>3953</v>
      </c>
    </row>
    <row r="31" spans="1:4" x14ac:dyDescent="0.25">
      <c r="A31" s="42" t="s">
        <v>97</v>
      </c>
      <c r="B31" s="58" t="str">
        <f t="shared" si="3"/>
        <v>Spirit</v>
      </c>
      <c r="C31" s="34">
        <v>1</v>
      </c>
      <c r="D31" s="71">
        <f t="shared" si="0"/>
        <v>3953</v>
      </c>
    </row>
    <row r="32" spans="1:4" x14ac:dyDescent="0.25">
      <c r="A32" s="43" t="s">
        <v>98</v>
      </c>
      <c r="B32" s="72" t="str">
        <f t="shared" si="3"/>
        <v>Spirit</v>
      </c>
      <c r="C32" s="46">
        <v>1</v>
      </c>
      <c r="D32" s="73">
        <f t="shared" si="0"/>
        <v>3953</v>
      </c>
    </row>
    <row r="34" spans="1:4" x14ac:dyDescent="0.25">
      <c r="A34" s="5" t="s">
        <v>135</v>
      </c>
      <c r="B34" s="6" t="s">
        <v>136</v>
      </c>
      <c r="C34" s="6" t="s">
        <v>89</v>
      </c>
      <c r="D34" s="26" t="s">
        <v>90</v>
      </c>
    </row>
    <row r="35" spans="1:4" x14ac:dyDescent="0.25">
      <c r="A35" s="42" t="s">
        <v>91</v>
      </c>
      <c r="B35" s="58" t="s">
        <v>94</v>
      </c>
      <c r="C35" s="34">
        <v>1</v>
      </c>
      <c r="D35" s="71">
        <f t="shared" si="0"/>
        <v>3953</v>
      </c>
    </row>
    <row r="36" spans="1:4" x14ac:dyDescent="0.25">
      <c r="A36" s="42" t="s">
        <v>92</v>
      </c>
      <c r="B36" s="58" t="str">
        <f>B35</f>
        <v>Void</v>
      </c>
      <c r="C36" s="34">
        <v>1</v>
      </c>
      <c r="D36" s="71">
        <f t="shared" si="0"/>
        <v>3953</v>
      </c>
    </row>
    <row r="37" spans="1:4" x14ac:dyDescent="0.25">
      <c r="A37" s="42" t="s">
        <v>93</v>
      </c>
      <c r="B37" s="58" t="str">
        <f t="shared" ref="B37:B42" si="4">B36</f>
        <v>Void</v>
      </c>
      <c r="C37" s="34">
        <v>2</v>
      </c>
      <c r="D37" s="71">
        <f t="shared" si="0"/>
        <v>7906</v>
      </c>
    </row>
    <row r="38" spans="1:4" x14ac:dyDescent="0.25">
      <c r="A38" s="42" t="s">
        <v>94</v>
      </c>
      <c r="B38" s="58" t="str">
        <f t="shared" si="4"/>
        <v>Void</v>
      </c>
      <c r="C38" s="34">
        <v>1</v>
      </c>
      <c r="D38" s="71">
        <f t="shared" si="0"/>
        <v>3953</v>
      </c>
    </row>
    <row r="39" spans="1:4" x14ac:dyDescent="0.25">
      <c r="A39" s="42" t="s">
        <v>95</v>
      </c>
      <c r="B39" s="58" t="str">
        <f t="shared" si="4"/>
        <v>Void</v>
      </c>
      <c r="C39" s="34">
        <v>0.5</v>
      </c>
      <c r="D39" s="71">
        <f t="shared" si="0"/>
        <v>1976</v>
      </c>
    </row>
    <row r="40" spans="1:4" x14ac:dyDescent="0.25">
      <c r="A40" s="42" t="s">
        <v>96</v>
      </c>
      <c r="B40" s="58" t="str">
        <f t="shared" si="4"/>
        <v>Void</v>
      </c>
      <c r="C40" s="34">
        <v>1</v>
      </c>
      <c r="D40" s="71">
        <f t="shared" si="0"/>
        <v>3953</v>
      </c>
    </row>
    <row r="41" spans="1:4" x14ac:dyDescent="0.25">
      <c r="A41" s="42" t="s">
        <v>97</v>
      </c>
      <c r="B41" s="58" t="str">
        <f t="shared" si="4"/>
        <v>Void</v>
      </c>
      <c r="C41" s="34">
        <v>1</v>
      </c>
      <c r="D41" s="71">
        <f t="shared" si="0"/>
        <v>3953</v>
      </c>
    </row>
    <row r="42" spans="1:4" x14ac:dyDescent="0.25">
      <c r="A42" s="43" t="s">
        <v>98</v>
      </c>
      <c r="B42" s="72" t="str">
        <f t="shared" si="4"/>
        <v>Void</v>
      </c>
      <c r="C42" s="46">
        <v>1</v>
      </c>
      <c r="D42" s="73">
        <f t="shared" si="0"/>
        <v>3953</v>
      </c>
    </row>
    <row r="43" spans="1:4" x14ac:dyDescent="0.25">
      <c r="A43" s="58"/>
      <c r="B43" s="58"/>
      <c r="C43" s="34"/>
      <c r="D43" s="58"/>
    </row>
    <row r="44" spans="1:4" x14ac:dyDescent="0.25">
      <c r="A44" s="5" t="s">
        <v>135</v>
      </c>
      <c r="B44" s="6" t="s">
        <v>136</v>
      </c>
      <c r="C44" s="6" t="s">
        <v>89</v>
      </c>
      <c r="D44" s="26" t="s">
        <v>90</v>
      </c>
    </row>
    <row r="45" spans="1:4" x14ac:dyDescent="0.25">
      <c r="A45" s="42" t="s">
        <v>91</v>
      </c>
      <c r="B45" s="58" t="s">
        <v>95</v>
      </c>
      <c r="C45" s="34">
        <v>1</v>
      </c>
      <c r="D45" s="71">
        <f t="shared" si="0"/>
        <v>3953</v>
      </c>
    </row>
    <row r="46" spans="1:4" x14ac:dyDescent="0.25">
      <c r="A46" s="42" t="s">
        <v>92</v>
      </c>
      <c r="B46" s="58" t="str">
        <f>B45</f>
        <v>Arc</v>
      </c>
      <c r="C46" s="34">
        <v>1</v>
      </c>
      <c r="D46" s="71">
        <f t="shared" si="0"/>
        <v>3953</v>
      </c>
    </row>
    <row r="47" spans="1:4" x14ac:dyDescent="0.25">
      <c r="A47" s="42" t="s">
        <v>93</v>
      </c>
      <c r="B47" s="58" t="str">
        <f t="shared" ref="B47:B52" si="5">B46</f>
        <v>Arc</v>
      </c>
      <c r="C47" s="34">
        <v>1</v>
      </c>
      <c r="D47" s="71">
        <f t="shared" si="0"/>
        <v>3953</v>
      </c>
    </row>
    <row r="48" spans="1:4" x14ac:dyDescent="0.25">
      <c r="A48" s="42" t="s">
        <v>94</v>
      </c>
      <c r="B48" s="58" t="str">
        <f t="shared" si="5"/>
        <v>Arc</v>
      </c>
      <c r="C48" s="34">
        <v>2</v>
      </c>
      <c r="D48" s="71">
        <f t="shared" si="0"/>
        <v>7906</v>
      </c>
    </row>
    <row r="49" spans="1:4" x14ac:dyDescent="0.25">
      <c r="A49" s="42" t="s">
        <v>95</v>
      </c>
      <c r="B49" s="58" t="str">
        <f t="shared" si="5"/>
        <v>Arc</v>
      </c>
      <c r="C49" s="34">
        <v>1</v>
      </c>
      <c r="D49" s="71">
        <f t="shared" si="0"/>
        <v>3953</v>
      </c>
    </row>
    <row r="50" spans="1:4" x14ac:dyDescent="0.25">
      <c r="A50" s="42" t="s">
        <v>96</v>
      </c>
      <c r="B50" s="58" t="str">
        <f t="shared" si="5"/>
        <v>Arc</v>
      </c>
      <c r="C50" s="34">
        <v>0.5</v>
      </c>
      <c r="D50" s="71">
        <f t="shared" si="0"/>
        <v>1976</v>
      </c>
    </row>
    <row r="51" spans="1:4" x14ac:dyDescent="0.25">
      <c r="A51" s="42" t="s">
        <v>97</v>
      </c>
      <c r="B51" s="58" t="str">
        <f t="shared" si="5"/>
        <v>Arc</v>
      </c>
      <c r="C51" s="34">
        <v>1</v>
      </c>
      <c r="D51" s="71">
        <f t="shared" si="0"/>
        <v>3953</v>
      </c>
    </row>
    <row r="52" spans="1:4" x14ac:dyDescent="0.25">
      <c r="A52" s="43" t="s">
        <v>98</v>
      </c>
      <c r="B52" s="72" t="str">
        <f t="shared" si="5"/>
        <v>Arc</v>
      </c>
      <c r="C52" s="46">
        <v>1</v>
      </c>
      <c r="D52" s="73">
        <f t="shared" si="0"/>
        <v>3953</v>
      </c>
    </row>
    <row r="53" spans="1:4" x14ac:dyDescent="0.25">
      <c r="A53" s="58"/>
      <c r="B53" s="58"/>
      <c r="C53" s="34"/>
      <c r="D53" s="58"/>
    </row>
    <row r="54" spans="1:4" x14ac:dyDescent="0.25">
      <c r="A54" s="5" t="s">
        <v>135</v>
      </c>
      <c r="B54" s="6" t="s">
        <v>136</v>
      </c>
      <c r="C54" s="6" t="s">
        <v>89</v>
      </c>
      <c r="D54" s="26" t="s">
        <v>90</v>
      </c>
    </row>
    <row r="55" spans="1:4" x14ac:dyDescent="0.25">
      <c r="A55" s="42" t="s">
        <v>91</v>
      </c>
      <c r="B55" s="58" t="s">
        <v>96</v>
      </c>
      <c r="C55" s="34">
        <v>0.5</v>
      </c>
      <c r="D55" s="71">
        <f t="shared" si="0"/>
        <v>1976</v>
      </c>
    </row>
    <row r="56" spans="1:4" x14ac:dyDescent="0.25">
      <c r="A56" s="42" t="s">
        <v>92</v>
      </c>
      <c r="B56" s="58" t="str">
        <f>B55</f>
        <v>Frost</v>
      </c>
      <c r="C56" s="34">
        <v>1</v>
      </c>
      <c r="D56" s="71">
        <f t="shared" si="0"/>
        <v>3953</v>
      </c>
    </row>
    <row r="57" spans="1:4" x14ac:dyDescent="0.25">
      <c r="A57" s="42" t="s">
        <v>93</v>
      </c>
      <c r="B57" s="58" t="str">
        <f t="shared" ref="B57:B62" si="6">B56</f>
        <v>Frost</v>
      </c>
      <c r="C57" s="34">
        <v>1</v>
      </c>
      <c r="D57" s="71">
        <f t="shared" si="0"/>
        <v>3953</v>
      </c>
    </row>
    <row r="58" spans="1:4" x14ac:dyDescent="0.25">
      <c r="A58" s="42" t="s">
        <v>94</v>
      </c>
      <c r="B58" s="58" t="str">
        <f t="shared" si="6"/>
        <v>Frost</v>
      </c>
      <c r="C58" s="34">
        <v>1</v>
      </c>
      <c r="D58" s="71">
        <f t="shared" si="0"/>
        <v>3953</v>
      </c>
    </row>
    <row r="59" spans="1:4" x14ac:dyDescent="0.25">
      <c r="A59" s="42" t="s">
        <v>95</v>
      </c>
      <c r="B59" s="58" t="str">
        <f t="shared" si="6"/>
        <v>Frost</v>
      </c>
      <c r="C59" s="34">
        <v>2</v>
      </c>
      <c r="D59" s="71">
        <f t="shared" si="0"/>
        <v>7906</v>
      </c>
    </row>
    <row r="60" spans="1:4" x14ac:dyDescent="0.25">
      <c r="A60" s="42" t="s">
        <v>96</v>
      </c>
      <c r="B60" s="58" t="str">
        <f t="shared" si="6"/>
        <v>Frost</v>
      </c>
      <c r="C60" s="34">
        <v>1</v>
      </c>
      <c r="D60" s="71">
        <f t="shared" si="0"/>
        <v>3953</v>
      </c>
    </row>
    <row r="61" spans="1:4" x14ac:dyDescent="0.25">
      <c r="A61" s="42" t="s">
        <v>97</v>
      </c>
      <c r="B61" s="58" t="str">
        <f t="shared" si="6"/>
        <v>Frost</v>
      </c>
      <c r="C61" s="34">
        <v>1</v>
      </c>
      <c r="D61" s="71">
        <f t="shared" si="0"/>
        <v>3953</v>
      </c>
    </row>
    <row r="62" spans="1:4" x14ac:dyDescent="0.25">
      <c r="A62" s="43" t="s">
        <v>98</v>
      </c>
      <c r="B62" s="72" t="str">
        <f t="shared" si="6"/>
        <v>Frost</v>
      </c>
      <c r="C62" s="46">
        <v>1</v>
      </c>
      <c r="D62" s="73">
        <f t="shared" si="0"/>
        <v>3953</v>
      </c>
    </row>
    <row r="63" spans="1:4" x14ac:dyDescent="0.25">
      <c r="A63" s="58"/>
      <c r="B63" s="58"/>
      <c r="C63" s="34"/>
      <c r="D63" s="58"/>
    </row>
    <row r="64" spans="1:4" x14ac:dyDescent="0.25">
      <c r="A64" s="5" t="s">
        <v>135</v>
      </c>
      <c r="B64" s="6" t="s">
        <v>136</v>
      </c>
      <c r="C64" s="6" t="s">
        <v>89</v>
      </c>
      <c r="D64" s="26" t="s">
        <v>90</v>
      </c>
    </row>
    <row r="65" spans="1:4" x14ac:dyDescent="0.25">
      <c r="A65" s="42" t="s">
        <v>91</v>
      </c>
      <c r="B65" s="58" t="s">
        <v>97</v>
      </c>
      <c r="C65" s="34">
        <v>1</v>
      </c>
      <c r="D65" s="71">
        <f t="shared" si="0"/>
        <v>3953</v>
      </c>
    </row>
    <row r="66" spans="1:4" x14ac:dyDescent="0.25">
      <c r="A66" s="42" t="s">
        <v>92</v>
      </c>
      <c r="B66" s="58" t="str">
        <f>B65</f>
        <v>Metal</v>
      </c>
      <c r="C66" s="34">
        <v>1</v>
      </c>
      <c r="D66" s="71">
        <f t="shared" si="0"/>
        <v>3953</v>
      </c>
    </row>
    <row r="67" spans="1:4" x14ac:dyDescent="0.25">
      <c r="A67" s="42" t="s">
        <v>93</v>
      </c>
      <c r="B67" s="58" t="str">
        <f t="shared" ref="B67:B72" si="7">B66</f>
        <v>Metal</v>
      </c>
      <c r="C67" s="34">
        <v>1</v>
      </c>
      <c r="D67" s="71">
        <f t="shared" si="0"/>
        <v>3953</v>
      </c>
    </row>
    <row r="68" spans="1:4" x14ac:dyDescent="0.25">
      <c r="A68" s="42" t="s">
        <v>94</v>
      </c>
      <c r="B68" s="58" t="str">
        <f t="shared" si="7"/>
        <v>Metal</v>
      </c>
      <c r="C68" s="34">
        <v>1</v>
      </c>
      <c r="D68" s="71">
        <f t="shared" si="0"/>
        <v>3953</v>
      </c>
    </row>
    <row r="69" spans="1:4" x14ac:dyDescent="0.25">
      <c r="A69" s="42" t="s">
        <v>95</v>
      </c>
      <c r="B69" s="58" t="str">
        <f t="shared" si="7"/>
        <v>Metal</v>
      </c>
      <c r="C69" s="34">
        <v>1</v>
      </c>
      <c r="D69" s="71">
        <f t="shared" si="0"/>
        <v>3953</v>
      </c>
    </row>
    <row r="70" spans="1:4" x14ac:dyDescent="0.25">
      <c r="A70" s="42" t="s">
        <v>96</v>
      </c>
      <c r="B70" s="58" t="str">
        <f t="shared" si="7"/>
        <v>Metal</v>
      </c>
      <c r="C70" s="34">
        <v>1</v>
      </c>
      <c r="D70" s="71">
        <f t="shared" ref="D70:D82" si="8">ROUND((SQRT($A$2*$C$2)*$C70)*($A$2/$B$2),0)</f>
        <v>3953</v>
      </c>
    </row>
    <row r="71" spans="1:4" x14ac:dyDescent="0.25">
      <c r="A71" s="42" t="s">
        <v>97</v>
      </c>
      <c r="B71" s="58" t="str">
        <f t="shared" si="7"/>
        <v>Metal</v>
      </c>
      <c r="C71" s="34">
        <v>0.5</v>
      </c>
      <c r="D71" s="71">
        <f t="shared" si="8"/>
        <v>1976</v>
      </c>
    </row>
    <row r="72" spans="1:4" x14ac:dyDescent="0.25">
      <c r="A72" s="43" t="s">
        <v>98</v>
      </c>
      <c r="B72" s="72" t="str">
        <f t="shared" si="7"/>
        <v>Metal</v>
      </c>
      <c r="C72" s="46">
        <v>2</v>
      </c>
      <c r="D72" s="73">
        <f t="shared" si="8"/>
        <v>7906</v>
      </c>
    </row>
    <row r="73" spans="1:4" x14ac:dyDescent="0.25">
      <c r="A73" s="58"/>
      <c r="B73" s="58"/>
      <c r="C73" s="34"/>
      <c r="D73" s="58"/>
    </row>
    <row r="74" spans="1:4" x14ac:dyDescent="0.25">
      <c r="A74" s="5" t="s">
        <v>135</v>
      </c>
      <c r="B74" s="6" t="s">
        <v>136</v>
      </c>
      <c r="C74" s="6" t="s">
        <v>89</v>
      </c>
      <c r="D74" s="26" t="s">
        <v>90</v>
      </c>
    </row>
    <row r="75" spans="1:4" x14ac:dyDescent="0.25">
      <c r="A75" s="42" t="s">
        <v>91</v>
      </c>
      <c r="B75" s="58" t="s">
        <v>98</v>
      </c>
      <c r="C75" s="34">
        <v>1</v>
      </c>
      <c r="D75" s="71">
        <f t="shared" si="8"/>
        <v>3953</v>
      </c>
    </row>
    <row r="76" spans="1:4" x14ac:dyDescent="0.25">
      <c r="A76" s="42" t="s">
        <v>92</v>
      </c>
      <c r="B76" s="58" t="str">
        <f>B75</f>
        <v>Divine</v>
      </c>
      <c r="C76" s="34">
        <v>1</v>
      </c>
      <c r="D76" s="71">
        <f t="shared" si="8"/>
        <v>3953</v>
      </c>
    </row>
    <row r="77" spans="1:4" x14ac:dyDescent="0.25">
      <c r="A77" s="42" t="s">
        <v>93</v>
      </c>
      <c r="B77" s="58" t="str">
        <f t="shared" ref="B77:B82" si="9">B76</f>
        <v>Divine</v>
      </c>
      <c r="C77" s="34">
        <v>1</v>
      </c>
      <c r="D77" s="71">
        <f t="shared" si="8"/>
        <v>3953</v>
      </c>
    </row>
    <row r="78" spans="1:4" x14ac:dyDescent="0.25">
      <c r="A78" s="42" t="s">
        <v>94</v>
      </c>
      <c r="B78" s="58" t="str">
        <f t="shared" si="9"/>
        <v>Divine</v>
      </c>
      <c r="C78" s="34">
        <v>1</v>
      </c>
      <c r="D78" s="71">
        <f t="shared" si="8"/>
        <v>3953</v>
      </c>
    </row>
    <row r="79" spans="1:4" x14ac:dyDescent="0.25">
      <c r="A79" s="42" t="s">
        <v>95</v>
      </c>
      <c r="B79" s="58" t="str">
        <f t="shared" si="9"/>
        <v>Divine</v>
      </c>
      <c r="C79" s="34">
        <v>1</v>
      </c>
      <c r="D79" s="71">
        <f t="shared" si="8"/>
        <v>3953</v>
      </c>
    </row>
    <row r="80" spans="1:4" x14ac:dyDescent="0.25">
      <c r="A80" s="42" t="s">
        <v>96</v>
      </c>
      <c r="B80" s="58" t="str">
        <f t="shared" si="9"/>
        <v>Divine</v>
      </c>
      <c r="C80" s="34">
        <v>1</v>
      </c>
      <c r="D80" s="71">
        <f t="shared" si="8"/>
        <v>3953</v>
      </c>
    </row>
    <row r="81" spans="1:4" x14ac:dyDescent="0.25">
      <c r="A81" s="42" t="s">
        <v>97</v>
      </c>
      <c r="B81" s="58" t="str">
        <f t="shared" si="9"/>
        <v>Divine</v>
      </c>
      <c r="C81" s="34">
        <v>2</v>
      </c>
      <c r="D81" s="71">
        <f t="shared" si="8"/>
        <v>7906</v>
      </c>
    </row>
    <row r="82" spans="1:4" x14ac:dyDescent="0.25">
      <c r="A82" s="43" t="s">
        <v>98</v>
      </c>
      <c r="B82" s="72" t="str">
        <f t="shared" si="9"/>
        <v>Divine</v>
      </c>
      <c r="C82" s="46">
        <v>0.5</v>
      </c>
      <c r="D82" s="73">
        <f t="shared" si="8"/>
        <v>1976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BE42-F723-4518-B894-C497BFBFCD2A}">
  <dimension ref="A1:W277"/>
  <sheetViews>
    <sheetView zoomScaleNormal="100" workbookViewId="0">
      <pane ySplit="2" topLeftCell="A229" activePane="bottomLeft" state="frozen"/>
      <selection pane="bottomLeft" activeCell="P72" sqref="P72"/>
    </sheetView>
  </sheetViews>
  <sheetFormatPr defaultColWidth="0" defaultRowHeight="15" zeroHeight="1" x14ac:dyDescent="0.25"/>
  <cols>
    <col min="1" max="17" width="18.7109375" customWidth="1"/>
    <col min="18" max="23" width="18.7109375" hidden="1" customWidth="1"/>
    <col min="24" max="16384" width="9.140625" hidden="1"/>
  </cols>
  <sheetData>
    <row r="1" spans="1:17" x14ac:dyDescent="0.25">
      <c r="A1" s="113" t="s">
        <v>156</v>
      </c>
      <c r="B1" s="62" t="s">
        <v>137</v>
      </c>
      <c r="C1" s="62" t="s">
        <v>141</v>
      </c>
      <c r="D1" s="62" t="s">
        <v>142</v>
      </c>
      <c r="E1" s="62" t="s">
        <v>143</v>
      </c>
      <c r="F1" s="62" t="s">
        <v>144</v>
      </c>
      <c r="G1" s="62" t="s">
        <v>145</v>
      </c>
      <c r="H1" s="62" t="s">
        <v>146</v>
      </c>
      <c r="I1" s="62" t="s">
        <v>147</v>
      </c>
      <c r="J1" s="62" t="s">
        <v>148</v>
      </c>
      <c r="K1" s="62" t="s">
        <v>149</v>
      </c>
      <c r="L1" s="62" t="s">
        <v>150</v>
      </c>
      <c r="M1" s="62" t="s">
        <v>151</v>
      </c>
      <c r="N1" s="62" t="s">
        <v>152</v>
      </c>
      <c r="O1" s="62" t="s">
        <v>153</v>
      </c>
      <c r="P1" s="62" t="s">
        <v>154</v>
      </c>
      <c r="Q1" s="62" t="s">
        <v>155</v>
      </c>
    </row>
    <row r="2" spans="1:17" ht="15.75" thickBot="1" x14ac:dyDescent="0.3">
      <c r="A2" s="114"/>
      <c r="B2" s="63">
        <v>100</v>
      </c>
      <c r="C2" s="63">
        <v>100</v>
      </c>
      <c r="D2" s="63">
        <v>100</v>
      </c>
      <c r="E2" s="63">
        <v>100</v>
      </c>
      <c r="F2" s="63">
        <v>100</v>
      </c>
      <c r="G2" s="63">
        <v>100</v>
      </c>
      <c r="H2" s="63">
        <v>100</v>
      </c>
      <c r="I2" s="63">
        <v>100</v>
      </c>
      <c r="J2" s="63">
        <v>100</v>
      </c>
      <c r="K2" s="63">
        <v>100</v>
      </c>
      <c r="L2" s="63">
        <v>100</v>
      </c>
      <c r="M2" s="63">
        <v>100</v>
      </c>
      <c r="N2" s="63">
        <v>100</v>
      </c>
      <c r="O2" s="63">
        <v>100</v>
      </c>
      <c r="P2" s="63">
        <v>100</v>
      </c>
      <c r="Q2" s="63">
        <v>100</v>
      </c>
    </row>
    <row r="3" spans="1:17" ht="15.75" thickTop="1" x14ac:dyDescent="0.25">
      <c r="A3" s="27" t="s">
        <v>100</v>
      </c>
      <c r="B3" s="32">
        <v>1</v>
      </c>
      <c r="C3" s="32">
        <v>1</v>
      </c>
      <c r="D3" s="32">
        <v>0.7</v>
      </c>
      <c r="E3" s="32">
        <v>0.5</v>
      </c>
      <c r="F3" s="32">
        <v>0.82</v>
      </c>
      <c r="G3" s="32">
        <v>1</v>
      </c>
      <c r="H3" s="32">
        <v>1</v>
      </c>
      <c r="I3" s="32">
        <v>1</v>
      </c>
      <c r="J3" s="32">
        <v>3</v>
      </c>
      <c r="K3" s="32">
        <v>2</v>
      </c>
      <c r="L3" s="32">
        <v>20.5</v>
      </c>
      <c r="M3" s="32">
        <v>1</v>
      </c>
      <c r="N3" s="36">
        <v>0.55000000000000004</v>
      </c>
      <c r="O3" s="36">
        <v>0.5</v>
      </c>
      <c r="P3" s="32">
        <v>0.5</v>
      </c>
      <c r="Q3" s="38">
        <v>0.55000000000000004</v>
      </c>
    </row>
    <row r="4" spans="1:17" x14ac:dyDescent="0.25">
      <c r="A4" s="27" t="s">
        <v>101</v>
      </c>
      <c r="B4" s="32">
        <v>1.2</v>
      </c>
      <c r="C4" s="32">
        <v>1.05</v>
      </c>
      <c r="D4" s="32">
        <v>0.72</v>
      </c>
      <c r="E4" s="32">
        <v>0.52</v>
      </c>
      <c r="F4" s="32">
        <v>0.84</v>
      </c>
      <c r="G4" s="32">
        <v>0.98</v>
      </c>
      <c r="H4" s="32">
        <v>1.02</v>
      </c>
      <c r="I4" s="32">
        <v>1.05</v>
      </c>
      <c r="J4" s="32">
        <v>4</v>
      </c>
      <c r="K4" s="32">
        <v>4</v>
      </c>
      <c r="L4" s="32">
        <v>21</v>
      </c>
      <c r="M4" s="32">
        <v>1.05</v>
      </c>
      <c r="N4" s="36">
        <v>0.6</v>
      </c>
      <c r="O4" s="36">
        <v>1</v>
      </c>
      <c r="P4" s="32">
        <v>1</v>
      </c>
      <c r="Q4" s="38">
        <v>0.6</v>
      </c>
    </row>
    <row r="5" spans="1:17" x14ac:dyDescent="0.25">
      <c r="A5" s="27" t="s">
        <v>102</v>
      </c>
      <c r="B5" s="32">
        <v>1.4</v>
      </c>
      <c r="C5" s="32">
        <v>1.1000000000000001</v>
      </c>
      <c r="D5" s="32">
        <v>0.74</v>
      </c>
      <c r="E5" s="32">
        <v>0.54</v>
      </c>
      <c r="F5" s="32">
        <v>0.86</v>
      </c>
      <c r="G5" s="32">
        <v>0.96</v>
      </c>
      <c r="H5" s="32">
        <v>1.04</v>
      </c>
      <c r="I5" s="32">
        <v>1.1000000000000001</v>
      </c>
      <c r="J5" s="32">
        <v>5</v>
      </c>
      <c r="K5" s="32">
        <v>6</v>
      </c>
      <c r="L5" s="32">
        <v>21.5</v>
      </c>
      <c r="M5" s="32">
        <v>1.1000000000000001</v>
      </c>
      <c r="N5" s="36">
        <v>0.65</v>
      </c>
      <c r="O5" s="36">
        <v>1.5</v>
      </c>
      <c r="P5" s="32">
        <v>1.5</v>
      </c>
      <c r="Q5" s="38">
        <v>0.65</v>
      </c>
    </row>
    <row r="6" spans="1:17" x14ac:dyDescent="0.25">
      <c r="A6" s="27" t="s">
        <v>103</v>
      </c>
      <c r="B6" s="32">
        <v>1.6</v>
      </c>
      <c r="C6" s="32">
        <v>1.1499999999999999</v>
      </c>
      <c r="D6" s="32">
        <v>0.76</v>
      </c>
      <c r="E6" s="32">
        <v>0.56000000000000005</v>
      </c>
      <c r="F6" s="32">
        <v>0.88</v>
      </c>
      <c r="G6" s="32">
        <v>0.94</v>
      </c>
      <c r="H6" s="32">
        <v>1.06</v>
      </c>
      <c r="I6" s="32">
        <v>1.1499999999999999</v>
      </c>
      <c r="J6" s="32">
        <v>6</v>
      </c>
      <c r="K6" s="32">
        <v>8</v>
      </c>
      <c r="L6" s="32">
        <v>22</v>
      </c>
      <c r="M6" s="32">
        <v>1.1499999999999999</v>
      </c>
      <c r="N6" s="36">
        <v>0.7</v>
      </c>
      <c r="O6" s="36">
        <v>2</v>
      </c>
      <c r="P6" s="32">
        <v>2</v>
      </c>
      <c r="Q6" s="38">
        <v>0.7</v>
      </c>
    </row>
    <row r="7" spans="1:17" x14ac:dyDescent="0.25">
      <c r="A7" s="27" t="s">
        <v>104</v>
      </c>
      <c r="B7" s="32">
        <v>1.8</v>
      </c>
      <c r="C7" s="32">
        <v>1.2</v>
      </c>
      <c r="D7" s="32">
        <v>0.78</v>
      </c>
      <c r="E7" s="32">
        <v>0.57999999999999996</v>
      </c>
      <c r="F7" s="32">
        <v>0.9</v>
      </c>
      <c r="G7" s="32">
        <v>0.92</v>
      </c>
      <c r="H7" s="32">
        <v>1.08</v>
      </c>
      <c r="I7" s="32">
        <v>1.2</v>
      </c>
      <c r="J7" s="32">
        <v>7</v>
      </c>
      <c r="K7" s="32">
        <v>10</v>
      </c>
      <c r="L7" s="32">
        <v>22.5</v>
      </c>
      <c r="M7" s="32">
        <v>1.2</v>
      </c>
      <c r="N7" s="36">
        <v>0.75</v>
      </c>
      <c r="O7" s="36">
        <v>2.5</v>
      </c>
      <c r="P7" s="32">
        <v>2.5</v>
      </c>
      <c r="Q7" s="38">
        <v>0.75</v>
      </c>
    </row>
    <row r="8" spans="1:17" x14ac:dyDescent="0.25">
      <c r="A8" s="27" t="s">
        <v>105</v>
      </c>
      <c r="B8" s="32">
        <v>2</v>
      </c>
      <c r="C8" s="32">
        <v>1.25</v>
      </c>
      <c r="D8" s="32">
        <v>0.8</v>
      </c>
      <c r="E8" s="32">
        <v>0.6</v>
      </c>
      <c r="F8" s="32">
        <v>0.92</v>
      </c>
      <c r="G8" s="32">
        <v>0.9</v>
      </c>
      <c r="H8" s="32">
        <v>1.1000000000000001</v>
      </c>
      <c r="I8" s="32">
        <v>1.25</v>
      </c>
      <c r="J8" s="32">
        <v>8</v>
      </c>
      <c r="K8" s="32">
        <v>12</v>
      </c>
      <c r="L8" s="32">
        <v>23</v>
      </c>
      <c r="M8" s="32">
        <v>1.25</v>
      </c>
      <c r="N8" s="36">
        <v>0.8</v>
      </c>
      <c r="O8" s="36">
        <v>3</v>
      </c>
      <c r="P8" s="32">
        <v>3</v>
      </c>
      <c r="Q8" s="38">
        <v>0.8</v>
      </c>
    </row>
    <row r="9" spans="1:17" x14ac:dyDescent="0.25">
      <c r="A9" s="27" t="s">
        <v>106</v>
      </c>
      <c r="B9" s="32">
        <v>2.25</v>
      </c>
      <c r="C9" s="32">
        <v>1.3</v>
      </c>
      <c r="D9" s="32">
        <v>0.82</v>
      </c>
      <c r="E9" s="32">
        <v>0.62</v>
      </c>
      <c r="F9" s="32">
        <v>0.94</v>
      </c>
      <c r="G9" s="32">
        <v>0.88</v>
      </c>
      <c r="H9" s="32">
        <v>1.1200000000000001</v>
      </c>
      <c r="I9" s="32">
        <v>1.3</v>
      </c>
      <c r="J9" s="32">
        <v>9</v>
      </c>
      <c r="K9" s="32">
        <v>14</v>
      </c>
      <c r="L9" s="32">
        <v>23.5</v>
      </c>
      <c r="M9" s="32">
        <v>1.3</v>
      </c>
      <c r="N9" s="36">
        <v>0.85</v>
      </c>
      <c r="O9" s="36">
        <v>3.5</v>
      </c>
      <c r="P9" s="32">
        <v>3.5</v>
      </c>
      <c r="Q9" s="38">
        <v>0.85</v>
      </c>
    </row>
    <row r="10" spans="1:17" x14ac:dyDescent="0.25">
      <c r="A10" s="27" t="s">
        <v>107</v>
      </c>
      <c r="B10" s="32">
        <v>2.5</v>
      </c>
      <c r="C10" s="32">
        <v>1.4</v>
      </c>
      <c r="D10" s="32">
        <v>0.84</v>
      </c>
      <c r="E10" s="32">
        <v>0.64</v>
      </c>
      <c r="F10" s="32">
        <v>0.96</v>
      </c>
      <c r="G10" s="32">
        <v>0.86</v>
      </c>
      <c r="H10" s="32">
        <v>1.1399999999999999</v>
      </c>
      <c r="I10" s="32">
        <v>1.4</v>
      </c>
      <c r="J10" s="32">
        <v>10</v>
      </c>
      <c r="K10" s="32">
        <v>16</v>
      </c>
      <c r="L10" s="32">
        <v>24</v>
      </c>
      <c r="M10" s="32">
        <v>1.35</v>
      </c>
      <c r="N10" s="36">
        <v>0.9</v>
      </c>
      <c r="O10" s="36">
        <v>4</v>
      </c>
      <c r="P10" s="32">
        <v>4</v>
      </c>
      <c r="Q10" s="38">
        <v>0.9</v>
      </c>
    </row>
    <row r="11" spans="1:17" x14ac:dyDescent="0.25">
      <c r="A11" s="27" t="s">
        <v>108</v>
      </c>
      <c r="B11" s="32">
        <v>2.75</v>
      </c>
      <c r="C11" s="32">
        <v>1.5</v>
      </c>
      <c r="D11" s="32">
        <v>0.86</v>
      </c>
      <c r="E11" s="32">
        <v>0.66</v>
      </c>
      <c r="F11" s="32">
        <v>0.98</v>
      </c>
      <c r="G11" s="32">
        <v>0.84</v>
      </c>
      <c r="H11" s="32">
        <v>1.1599999999999999</v>
      </c>
      <c r="I11" s="32">
        <v>1.5</v>
      </c>
      <c r="J11" s="32">
        <v>11</v>
      </c>
      <c r="K11" s="32">
        <v>18</v>
      </c>
      <c r="L11" s="32">
        <v>24.5</v>
      </c>
      <c r="M11" s="32">
        <v>1.4</v>
      </c>
      <c r="N11" s="36">
        <v>0.95</v>
      </c>
      <c r="O11" s="36">
        <v>4.5</v>
      </c>
      <c r="P11" s="32">
        <v>4.5</v>
      </c>
      <c r="Q11" s="38">
        <v>0.95</v>
      </c>
    </row>
    <row r="12" spans="1:17" x14ac:dyDescent="0.25">
      <c r="A12" s="28" t="s">
        <v>109</v>
      </c>
      <c r="B12" s="33">
        <v>3</v>
      </c>
      <c r="C12" s="33">
        <v>1.6</v>
      </c>
      <c r="D12" s="33">
        <v>0.88</v>
      </c>
      <c r="E12" s="33">
        <v>0.68</v>
      </c>
      <c r="F12" s="33">
        <v>1</v>
      </c>
      <c r="G12" s="33">
        <v>0.82</v>
      </c>
      <c r="H12" s="33">
        <v>1.18</v>
      </c>
      <c r="I12" s="33">
        <v>1.6</v>
      </c>
      <c r="J12" s="33">
        <v>12</v>
      </c>
      <c r="K12" s="33">
        <v>20</v>
      </c>
      <c r="L12" s="33">
        <v>25</v>
      </c>
      <c r="M12" s="33">
        <v>1.45</v>
      </c>
      <c r="N12" s="47">
        <v>1</v>
      </c>
      <c r="O12" s="47">
        <v>5</v>
      </c>
      <c r="P12" s="33">
        <v>5</v>
      </c>
      <c r="Q12" s="48">
        <v>1</v>
      </c>
    </row>
    <row r="13" spans="1:17" x14ac:dyDescent="0.25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6"/>
      <c r="P13" s="46"/>
      <c r="Q13" s="41"/>
    </row>
    <row r="14" spans="1:17" x14ac:dyDescent="0.25">
      <c r="A14" s="24" t="s">
        <v>157</v>
      </c>
      <c r="B14" s="23" t="s">
        <v>166</v>
      </c>
      <c r="C14" s="23" t="s">
        <v>159</v>
      </c>
      <c r="D14" s="23" t="s">
        <v>158</v>
      </c>
      <c r="E14" s="23" t="s">
        <v>158</v>
      </c>
      <c r="F14" s="23" t="s">
        <v>114</v>
      </c>
      <c r="G14" s="23" t="s">
        <v>116</v>
      </c>
      <c r="H14" s="23" t="s">
        <v>118</v>
      </c>
      <c r="I14" s="23" t="s">
        <v>119</v>
      </c>
      <c r="J14" s="24" t="s">
        <v>121</v>
      </c>
      <c r="K14" s="23" t="s">
        <v>160</v>
      </c>
      <c r="L14" s="23" t="s">
        <v>161</v>
      </c>
      <c r="M14" s="24" t="s">
        <v>167</v>
      </c>
      <c r="N14" s="23" t="s">
        <v>162</v>
      </c>
      <c r="O14" s="24" t="s">
        <v>163</v>
      </c>
      <c r="P14" s="24" t="s">
        <v>164</v>
      </c>
      <c r="Q14" s="23" t="s">
        <v>165</v>
      </c>
    </row>
    <row r="15" spans="1:17" x14ac:dyDescent="0.25">
      <c r="A15" s="31" t="s">
        <v>100</v>
      </c>
      <c r="B15" s="30">
        <f>ROUND(SQRT($B$2)*$B3,2)</f>
        <v>10</v>
      </c>
      <c r="C15" s="30">
        <f>ROUND($C$2*$C3,2)</f>
        <v>100</v>
      </c>
      <c r="D15" s="30">
        <f>ROUND(50+(SQRT($D$2)*$D3)*5,2)</f>
        <v>85</v>
      </c>
      <c r="E15" s="30">
        <f>ROUND(20+(SQRT($E$2)*$E3)*3,2)</f>
        <v>35</v>
      </c>
      <c r="F15" s="30">
        <f>ROUND(20+(($F$2*$F3)/1.25),2)</f>
        <v>85.6</v>
      </c>
      <c r="G15" s="30">
        <f>ROUND((3+SQRT(SQRT(101-$G$2)))*$G3,2)</f>
        <v>4</v>
      </c>
      <c r="H15" s="30">
        <f>ROUND((SQRT(SQRT($H$2)))*$H3,2)</f>
        <v>3.16</v>
      </c>
      <c r="I15" s="35">
        <f>ROUND(1+(($I$2/33.33)*$I3),2)</f>
        <v>4</v>
      </c>
      <c r="J15" s="30">
        <f>ROUND(SQRT($J$2)*$J3*30,0)</f>
        <v>900</v>
      </c>
      <c r="K15" s="37">
        <f>ROUND((11-SQRT($K$2))*$K3,0)</f>
        <v>2</v>
      </c>
      <c r="L15" s="35">
        <f>ROUND($L3+($L$2*0.25),2)</f>
        <v>45.5</v>
      </c>
      <c r="M15" s="30">
        <f>ROUND(2*$M3+($M$2/100),2)</f>
        <v>3</v>
      </c>
      <c r="N15" s="49">
        <f>ROUND($N$2*$N3,2)</f>
        <v>55</v>
      </c>
      <c r="O15" s="35">
        <f>ROUND($O3+($O$2*0.95),2)</f>
        <v>95.5</v>
      </c>
      <c r="P15" s="30">
        <f>ROUND($P3+($P$2*0.95),2)</f>
        <v>95.5</v>
      </c>
      <c r="Q15" s="37">
        <f>ROUNDUP($Q$2*$Q3/20,0)</f>
        <v>3</v>
      </c>
    </row>
    <row r="16" spans="1:17" x14ac:dyDescent="0.25">
      <c r="A16" s="27" t="s">
        <v>101</v>
      </c>
      <c r="B16" s="32">
        <f t="shared" ref="B16:B24" si="0">ROUND(SQRT($B$2)*$B4,2)</f>
        <v>12</v>
      </c>
      <c r="C16" s="32">
        <f t="shared" ref="C16:C24" si="1">$C$2*$C4</f>
        <v>105</v>
      </c>
      <c r="D16" s="32">
        <f t="shared" ref="D16:D24" si="2">ROUND(50+(SQRT($D$2)*$D4)*5,2)</f>
        <v>86</v>
      </c>
      <c r="E16" s="32">
        <f t="shared" ref="E16:E24" si="3">ROUND(20+(SQRT($E$2)*$E4)*3,2)</f>
        <v>35.6</v>
      </c>
      <c r="F16" s="32">
        <f t="shared" ref="F16:F24" si="4">ROUND(20+(($F$2*$F4)/1.25),2)</f>
        <v>87.2</v>
      </c>
      <c r="G16" s="32">
        <f t="shared" ref="G16:G24" si="5">ROUND((3+SQRT(SQRT(101-$G$2)))*$G4,2)</f>
        <v>3.92</v>
      </c>
      <c r="H16" s="32">
        <f t="shared" ref="H16:H24" si="6">ROUND((SQRT(SQRT($H$2)))*$H4,2)</f>
        <v>3.23</v>
      </c>
      <c r="I16" s="36">
        <f t="shared" ref="I16:I24" si="7">ROUND(1+(($I$2/33.33)*$I4),2)</f>
        <v>4.1500000000000004</v>
      </c>
      <c r="J16" s="32">
        <f t="shared" ref="J16:J24" si="8">ROUND(SQRT($J$2)*$J4*30,0)</f>
        <v>1200</v>
      </c>
      <c r="K16" s="38">
        <f t="shared" ref="K16:K24" si="9">ROUND((11-SQRT($K$2))*$K4,0)</f>
        <v>4</v>
      </c>
      <c r="L16" s="36">
        <f t="shared" ref="L16:L24" si="10">ROUND($L4+($L$2*0.25),2)</f>
        <v>46</v>
      </c>
      <c r="M16" s="32">
        <f t="shared" ref="M16:M24" si="11">ROUND(2*$M4+($M$2/100),2)</f>
        <v>3.1</v>
      </c>
      <c r="N16" s="34">
        <f t="shared" ref="N16:N24" si="12">ROUND($N$2*$N4,2)</f>
        <v>60</v>
      </c>
      <c r="O16" s="36">
        <f t="shared" ref="O16:O24" si="13">ROUND($O4+($O$2*0.95),2)</f>
        <v>96</v>
      </c>
      <c r="P16" s="32">
        <f t="shared" ref="P16:P24" si="14">ROUND($P4+($P$2*0.95),2)</f>
        <v>96</v>
      </c>
      <c r="Q16" s="38">
        <f t="shared" ref="Q16:Q24" si="15">ROUNDUP($Q$2*$Q4/20,0)</f>
        <v>3</v>
      </c>
    </row>
    <row r="17" spans="1:17" x14ac:dyDescent="0.25">
      <c r="A17" s="27" t="s">
        <v>102</v>
      </c>
      <c r="B17" s="32">
        <f t="shared" si="0"/>
        <v>14</v>
      </c>
      <c r="C17" s="32">
        <f t="shared" si="1"/>
        <v>110.00000000000001</v>
      </c>
      <c r="D17" s="32">
        <f t="shared" si="2"/>
        <v>87</v>
      </c>
      <c r="E17" s="32">
        <f t="shared" si="3"/>
        <v>36.200000000000003</v>
      </c>
      <c r="F17" s="32">
        <f t="shared" si="4"/>
        <v>88.8</v>
      </c>
      <c r="G17" s="32">
        <f t="shared" si="5"/>
        <v>3.84</v>
      </c>
      <c r="H17" s="32">
        <f t="shared" si="6"/>
        <v>3.29</v>
      </c>
      <c r="I17" s="36">
        <f t="shared" si="7"/>
        <v>4.3</v>
      </c>
      <c r="J17" s="32">
        <f t="shared" si="8"/>
        <v>1500</v>
      </c>
      <c r="K17" s="38">
        <f t="shared" si="9"/>
        <v>6</v>
      </c>
      <c r="L17" s="36">
        <f t="shared" si="10"/>
        <v>46.5</v>
      </c>
      <c r="M17" s="32">
        <f t="shared" si="11"/>
        <v>3.2</v>
      </c>
      <c r="N17" s="34">
        <f t="shared" si="12"/>
        <v>65</v>
      </c>
      <c r="O17" s="36">
        <f t="shared" si="13"/>
        <v>96.5</v>
      </c>
      <c r="P17" s="32">
        <f t="shared" si="14"/>
        <v>96.5</v>
      </c>
      <c r="Q17" s="38">
        <f t="shared" si="15"/>
        <v>4</v>
      </c>
    </row>
    <row r="18" spans="1:17" x14ac:dyDescent="0.25">
      <c r="A18" s="27" t="s">
        <v>103</v>
      </c>
      <c r="B18" s="32">
        <f t="shared" si="0"/>
        <v>16</v>
      </c>
      <c r="C18" s="32">
        <f t="shared" si="1"/>
        <v>114.99999999999999</v>
      </c>
      <c r="D18" s="32">
        <f t="shared" si="2"/>
        <v>88</v>
      </c>
      <c r="E18" s="32">
        <f t="shared" si="3"/>
        <v>36.799999999999997</v>
      </c>
      <c r="F18" s="32">
        <f t="shared" si="4"/>
        <v>90.4</v>
      </c>
      <c r="G18" s="32">
        <f t="shared" si="5"/>
        <v>3.76</v>
      </c>
      <c r="H18" s="32">
        <f t="shared" si="6"/>
        <v>3.35</v>
      </c>
      <c r="I18" s="36">
        <f t="shared" si="7"/>
        <v>4.45</v>
      </c>
      <c r="J18" s="32">
        <f t="shared" si="8"/>
        <v>1800</v>
      </c>
      <c r="K18" s="38">
        <f t="shared" si="9"/>
        <v>8</v>
      </c>
      <c r="L18" s="36">
        <f t="shared" si="10"/>
        <v>47</v>
      </c>
      <c r="M18" s="32">
        <f t="shared" si="11"/>
        <v>3.3</v>
      </c>
      <c r="N18" s="34">
        <f t="shared" si="12"/>
        <v>70</v>
      </c>
      <c r="O18" s="36">
        <f t="shared" si="13"/>
        <v>97</v>
      </c>
      <c r="P18" s="32">
        <f t="shared" si="14"/>
        <v>97</v>
      </c>
      <c r="Q18" s="38">
        <f t="shared" si="15"/>
        <v>4</v>
      </c>
    </row>
    <row r="19" spans="1:17" x14ac:dyDescent="0.25">
      <c r="A19" s="27" t="s">
        <v>104</v>
      </c>
      <c r="B19" s="32">
        <f t="shared" si="0"/>
        <v>18</v>
      </c>
      <c r="C19" s="32">
        <f t="shared" si="1"/>
        <v>120</v>
      </c>
      <c r="D19" s="32">
        <f t="shared" si="2"/>
        <v>89</v>
      </c>
      <c r="E19" s="32">
        <f t="shared" si="3"/>
        <v>37.4</v>
      </c>
      <c r="F19" s="32">
        <f t="shared" si="4"/>
        <v>92</v>
      </c>
      <c r="G19" s="32">
        <f t="shared" si="5"/>
        <v>3.68</v>
      </c>
      <c r="H19" s="32">
        <f t="shared" si="6"/>
        <v>3.42</v>
      </c>
      <c r="I19" s="36">
        <f t="shared" si="7"/>
        <v>4.5999999999999996</v>
      </c>
      <c r="J19" s="32">
        <f t="shared" si="8"/>
        <v>2100</v>
      </c>
      <c r="K19" s="38">
        <f t="shared" si="9"/>
        <v>10</v>
      </c>
      <c r="L19" s="36">
        <f t="shared" si="10"/>
        <v>47.5</v>
      </c>
      <c r="M19" s="32">
        <f t="shared" si="11"/>
        <v>3.4</v>
      </c>
      <c r="N19" s="34">
        <f t="shared" si="12"/>
        <v>75</v>
      </c>
      <c r="O19" s="36">
        <f t="shared" si="13"/>
        <v>97.5</v>
      </c>
      <c r="P19" s="32">
        <f t="shared" si="14"/>
        <v>97.5</v>
      </c>
      <c r="Q19" s="38">
        <f t="shared" si="15"/>
        <v>4</v>
      </c>
    </row>
    <row r="20" spans="1:17" x14ac:dyDescent="0.25">
      <c r="A20" s="27" t="s">
        <v>105</v>
      </c>
      <c r="B20" s="32">
        <f t="shared" si="0"/>
        <v>20</v>
      </c>
      <c r="C20" s="32">
        <f t="shared" si="1"/>
        <v>125</v>
      </c>
      <c r="D20" s="32">
        <f t="shared" si="2"/>
        <v>90</v>
      </c>
      <c r="E20" s="32">
        <f t="shared" si="3"/>
        <v>38</v>
      </c>
      <c r="F20" s="32">
        <f t="shared" si="4"/>
        <v>93.6</v>
      </c>
      <c r="G20" s="32">
        <f t="shared" si="5"/>
        <v>3.6</v>
      </c>
      <c r="H20" s="32">
        <f t="shared" si="6"/>
        <v>3.48</v>
      </c>
      <c r="I20" s="36">
        <f t="shared" si="7"/>
        <v>4.75</v>
      </c>
      <c r="J20" s="32">
        <f t="shared" si="8"/>
        <v>2400</v>
      </c>
      <c r="K20" s="38">
        <f t="shared" si="9"/>
        <v>12</v>
      </c>
      <c r="L20" s="36">
        <f t="shared" si="10"/>
        <v>48</v>
      </c>
      <c r="M20" s="32">
        <f t="shared" si="11"/>
        <v>3.5</v>
      </c>
      <c r="N20" s="34">
        <f t="shared" si="12"/>
        <v>80</v>
      </c>
      <c r="O20" s="36">
        <f t="shared" si="13"/>
        <v>98</v>
      </c>
      <c r="P20" s="32">
        <f t="shared" si="14"/>
        <v>98</v>
      </c>
      <c r="Q20" s="38">
        <f t="shared" si="15"/>
        <v>4</v>
      </c>
    </row>
    <row r="21" spans="1:17" x14ac:dyDescent="0.25">
      <c r="A21" s="27" t="s">
        <v>106</v>
      </c>
      <c r="B21" s="32">
        <f t="shared" si="0"/>
        <v>22.5</v>
      </c>
      <c r="C21" s="32">
        <f t="shared" si="1"/>
        <v>130</v>
      </c>
      <c r="D21" s="32">
        <f t="shared" si="2"/>
        <v>91</v>
      </c>
      <c r="E21" s="32">
        <f t="shared" si="3"/>
        <v>38.6</v>
      </c>
      <c r="F21" s="32">
        <f t="shared" si="4"/>
        <v>95.2</v>
      </c>
      <c r="G21" s="32">
        <f t="shared" si="5"/>
        <v>3.52</v>
      </c>
      <c r="H21" s="32">
        <f t="shared" si="6"/>
        <v>3.54</v>
      </c>
      <c r="I21" s="36">
        <f t="shared" si="7"/>
        <v>4.9000000000000004</v>
      </c>
      <c r="J21" s="32">
        <f t="shared" si="8"/>
        <v>2700</v>
      </c>
      <c r="K21" s="38">
        <f t="shared" si="9"/>
        <v>14</v>
      </c>
      <c r="L21" s="36">
        <f t="shared" si="10"/>
        <v>48.5</v>
      </c>
      <c r="M21" s="32">
        <f t="shared" si="11"/>
        <v>3.6</v>
      </c>
      <c r="N21" s="34">
        <f t="shared" si="12"/>
        <v>85</v>
      </c>
      <c r="O21" s="36">
        <f t="shared" si="13"/>
        <v>98.5</v>
      </c>
      <c r="P21" s="32">
        <f t="shared" si="14"/>
        <v>98.5</v>
      </c>
      <c r="Q21" s="38">
        <f t="shared" si="15"/>
        <v>5</v>
      </c>
    </row>
    <row r="22" spans="1:17" x14ac:dyDescent="0.25">
      <c r="A22" s="27" t="s">
        <v>107</v>
      </c>
      <c r="B22" s="32">
        <f t="shared" si="0"/>
        <v>25</v>
      </c>
      <c r="C22" s="32">
        <f t="shared" si="1"/>
        <v>140</v>
      </c>
      <c r="D22" s="32">
        <f t="shared" si="2"/>
        <v>92</v>
      </c>
      <c r="E22" s="32">
        <f t="shared" si="3"/>
        <v>39.200000000000003</v>
      </c>
      <c r="F22" s="32">
        <f t="shared" si="4"/>
        <v>96.8</v>
      </c>
      <c r="G22" s="32">
        <f t="shared" si="5"/>
        <v>3.44</v>
      </c>
      <c r="H22" s="32">
        <f t="shared" si="6"/>
        <v>3.6</v>
      </c>
      <c r="I22" s="36">
        <f t="shared" si="7"/>
        <v>5.2</v>
      </c>
      <c r="J22" s="32">
        <f t="shared" si="8"/>
        <v>3000</v>
      </c>
      <c r="K22" s="38">
        <f t="shared" si="9"/>
        <v>16</v>
      </c>
      <c r="L22" s="36">
        <f t="shared" si="10"/>
        <v>49</v>
      </c>
      <c r="M22" s="32">
        <f t="shared" si="11"/>
        <v>3.7</v>
      </c>
      <c r="N22" s="34">
        <f t="shared" si="12"/>
        <v>90</v>
      </c>
      <c r="O22" s="36">
        <f t="shared" si="13"/>
        <v>99</v>
      </c>
      <c r="P22" s="32">
        <f t="shared" si="14"/>
        <v>99</v>
      </c>
      <c r="Q22" s="38">
        <f t="shared" si="15"/>
        <v>5</v>
      </c>
    </row>
    <row r="23" spans="1:17" x14ac:dyDescent="0.25">
      <c r="A23" s="27" t="s">
        <v>108</v>
      </c>
      <c r="B23" s="32">
        <f t="shared" si="0"/>
        <v>27.5</v>
      </c>
      <c r="C23" s="32">
        <f t="shared" si="1"/>
        <v>150</v>
      </c>
      <c r="D23" s="32">
        <f t="shared" si="2"/>
        <v>93</v>
      </c>
      <c r="E23" s="32">
        <f t="shared" si="3"/>
        <v>39.799999999999997</v>
      </c>
      <c r="F23" s="32">
        <f t="shared" si="4"/>
        <v>98.4</v>
      </c>
      <c r="G23" s="32">
        <f t="shared" si="5"/>
        <v>3.36</v>
      </c>
      <c r="H23" s="32">
        <f t="shared" si="6"/>
        <v>3.67</v>
      </c>
      <c r="I23" s="36">
        <f t="shared" si="7"/>
        <v>5.5</v>
      </c>
      <c r="J23" s="32">
        <f t="shared" si="8"/>
        <v>3300</v>
      </c>
      <c r="K23" s="38">
        <f t="shared" si="9"/>
        <v>18</v>
      </c>
      <c r="L23" s="36">
        <f t="shared" si="10"/>
        <v>49.5</v>
      </c>
      <c r="M23" s="32">
        <f t="shared" si="11"/>
        <v>3.8</v>
      </c>
      <c r="N23" s="34">
        <f t="shared" si="12"/>
        <v>95</v>
      </c>
      <c r="O23" s="36">
        <f t="shared" si="13"/>
        <v>99.5</v>
      </c>
      <c r="P23" s="32">
        <f t="shared" si="14"/>
        <v>99.5</v>
      </c>
      <c r="Q23" s="38">
        <f t="shared" si="15"/>
        <v>5</v>
      </c>
    </row>
    <row r="24" spans="1:17" x14ac:dyDescent="0.25">
      <c r="A24" s="28" t="s">
        <v>109</v>
      </c>
      <c r="B24" s="33">
        <f t="shared" si="0"/>
        <v>30</v>
      </c>
      <c r="C24" s="33">
        <f t="shared" si="1"/>
        <v>160</v>
      </c>
      <c r="D24" s="33">
        <f t="shared" si="2"/>
        <v>94</v>
      </c>
      <c r="E24" s="33">
        <f t="shared" si="3"/>
        <v>40.4</v>
      </c>
      <c r="F24" s="33">
        <f t="shared" si="4"/>
        <v>100</v>
      </c>
      <c r="G24" s="33">
        <f t="shared" si="5"/>
        <v>3.28</v>
      </c>
      <c r="H24" s="33">
        <f t="shared" si="6"/>
        <v>3.73</v>
      </c>
      <c r="I24" s="47">
        <f t="shared" si="7"/>
        <v>5.8</v>
      </c>
      <c r="J24" s="33">
        <f t="shared" si="8"/>
        <v>3600</v>
      </c>
      <c r="K24" s="48">
        <f t="shared" si="9"/>
        <v>20</v>
      </c>
      <c r="L24" s="47">
        <f t="shared" si="10"/>
        <v>50</v>
      </c>
      <c r="M24" s="33">
        <f t="shared" si="11"/>
        <v>3.9</v>
      </c>
      <c r="N24" s="46">
        <f t="shared" si="12"/>
        <v>100</v>
      </c>
      <c r="O24" s="47">
        <f t="shared" si="13"/>
        <v>100</v>
      </c>
      <c r="P24" s="33">
        <f t="shared" si="14"/>
        <v>100</v>
      </c>
      <c r="Q24" s="48">
        <f t="shared" si="15"/>
        <v>5</v>
      </c>
    </row>
    <row r="25" spans="1:17" x14ac:dyDescent="0.25">
      <c r="A25" s="40"/>
      <c r="B25" s="41"/>
      <c r="C25" s="41"/>
      <c r="D25" s="41"/>
      <c r="E25" s="41"/>
      <c r="F25" s="41"/>
      <c r="G25" s="41"/>
      <c r="H25" s="41"/>
      <c r="I25" s="41"/>
      <c r="J25" s="46"/>
      <c r="K25" s="41"/>
      <c r="L25" s="41"/>
      <c r="M25" s="46"/>
      <c r="N25" s="41"/>
      <c r="O25" s="46"/>
      <c r="P25" s="46"/>
      <c r="Q25" s="41"/>
    </row>
    <row r="26" spans="1:17" x14ac:dyDescent="0.25">
      <c r="A26" s="23" t="s">
        <v>184</v>
      </c>
      <c r="B26" s="23" t="s">
        <v>193</v>
      </c>
      <c r="C26" s="23" t="s">
        <v>194</v>
      </c>
      <c r="D26" s="23" t="s">
        <v>177</v>
      </c>
      <c r="E26" s="23" t="s">
        <v>178</v>
      </c>
      <c r="F26" s="23" t="s">
        <v>195</v>
      </c>
      <c r="G26" s="23" t="s">
        <v>196</v>
      </c>
      <c r="H26" s="23" t="s">
        <v>197</v>
      </c>
      <c r="I26" s="23" t="s">
        <v>198</v>
      </c>
      <c r="J26" s="23" t="s">
        <v>185</v>
      </c>
      <c r="K26" s="23" t="s">
        <v>186</v>
      </c>
      <c r="L26" s="23" t="s">
        <v>187</v>
      </c>
      <c r="M26" s="23" t="s">
        <v>188</v>
      </c>
      <c r="N26" s="23" t="s">
        <v>189</v>
      </c>
      <c r="O26" s="23" t="s">
        <v>190</v>
      </c>
      <c r="P26" s="23" t="s">
        <v>191</v>
      </c>
      <c r="Q26" s="23" t="s">
        <v>192</v>
      </c>
    </row>
    <row r="27" spans="1:17" x14ac:dyDescent="0.25">
      <c r="A27" s="31" t="s">
        <v>9</v>
      </c>
      <c r="B27" s="30">
        <v>1.5</v>
      </c>
      <c r="C27" s="30">
        <v>45</v>
      </c>
      <c r="D27" s="30">
        <v>0.9</v>
      </c>
      <c r="E27" s="30">
        <v>0.9</v>
      </c>
      <c r="F27" s="30">
        <v>45</v>
      </c>
      <c r="G27" s="30">
        <v>1.25</v>
      </c>
      <c r="H27" s="30">
        <v>120</v>
      </c>
      <c r="I27" s="30">
        <v>10</v>
      </c>
      <c r="J27" s="30">
        <v>10</v>
      </c>
      <c r="K27" s="30">
        <v>100</v>
      </c>
      <c r="L27" s="30">
        <v>10</v>
      </c>
      <c r="M27" s="30">
        <v>1.5</v>
      </c>
      <c r="N27" s="30">
        <v>1</v>
      </c>
      <c r="O27" s="30">
        <v>10</v>
      </c>
      <c r="P27" s="30">
        <v>10</v>
      </c>
      <c r="Q27" s="30">
        <v>1</v>
      </c>
    </row>
    <row r="28" spans="1:17" x14ac:dyDescent="0.25">
      <c r="A28" s="27" t="s">
        <v>11</v>
      </c>
      <c r="B28" s="32">
        <v>1</v>
      </c>
      <c r="C28" s="32">
        <v>25</v>
      </c>
      <c r="D28" s="32">
        <v>0.95</v>
      </c>
      <c r="E28" s="32">
        <v>0.95</v>
      </c>
      <c r="F28" s="32">
        <v>25</v>
      </c>
      <c r="G28" s="32">
        <v>1</v>
      </c>
      <c r="H28" s="32">
        <v>180</v>
      </c>
      <c r="I28" s="32">
        <v>12</v>
      </c>
      <c r="J28" s="32">
        <v>12</v>
      </c>
      <c r="K28" s="32">
        <v>75</v>
      </c>
      <c r="L28" s="32">
        <v>12</v>
      </c>
      <c r="M28" s="32">
        <v>1</v>
      </c>
      <c r="N28" s="32">
        <v>1</v>
      </c>
      <c r="O28" s="32">
        <v>12</v>
      </c>
      <c r="P28" s="32">
        <v>12</v>
      </c>
      <c r="Q28" s="32">
        <v>1</v>
      </c>
    </row>
    <row r="29" spans="1:17" x14ac:dyDescent="0.25">
      <c r="A29" s="27" t="s">
        <v>13</v>
      </c>
      <c r="B29" s="32">
        <v>1.2</v>
      </c>
      <c r="C29" s="32">
        <v>40</v>
      </c>
      <c r="D29" s="32">
        <v>0.7</v>
      </c>
      <c r="E29" s="32">
        <v>0.7</v>
      </c>
      <c r="F29" s="32">
        <v>40</v>
      </c>
      <c r="G29" s="32">
        <v>3</v>
      </c>
      <c r="H29" s="32">
        <v>150</v>
      </c>
      <c r="I29" s="32">
        <v>30</v>
      </c>
      <c r="J29" s="32">
        <v>30</v>
      </c>
      <c r="K29" s="32">
        <v>200</v>
      </c>
      <c r="L29" s="32">
        <v>30</v>
      </c>
      <c r="M29" s="32">
        <v>1.2</v>
      </c>
      <c r="N29" s="32">
        <v>1</v>
      </c>
      <c r="O29" s="32">
        <v>30</v>
      </c>
      <c r="P29" s="32">
        <v>30</v>
      </c>
      <c r="Q29" s="32">
        <v>1</v>
      </c>
    </row>
    <row r="30" spans="1:17" x14ac:dyDescent="0.25">
      <c r="A30" s="27" t="s">
        <v>15</v>
      </c>
      <c r="B30" s="32">
        <v>2</v>
      </c>
      <c r="C30" s="32">
        <v>60</v>
      </c>
      <c r="D30" s="32">
        <v>0.9</v>
      </c>
      <c r="E30" s="32">
        <v>0.9</v>
      </c>
      <c r="F30" s="32">
        <v>60</v>
      </c>
      <c r="G30" s="32">
        <v>1.5</v>
      </c>
      <c r="H30" s="32">
        <v>90</v>
      </c>
      <c r="I30" s="32">
        <v>9</v>
      </c>
      <c r="J30" s="32">
        <v>9</v>
      </c>
      <c r="K30" s="32">
        <v>100</v>
      </c>
      <c r="L30" s="32">
        <v>9</v>
      </c>
      <c r="M30" s="32">
        <v>2</v>
      </c>
      <c r="N30" s="32">
        <v>1</v>
      </c>
      <c r="O30" s="32">
        <v>9</v>
      </c>
      <c r="P30" s="32">
        <v>9</v>
      </c>
      <c r="Q30" s="32">
        <v>1</v>
      </c>
    </row>
    <row r="31" spans="1:17" x14ac:dyDescent="0.25">
      <c r="A31" s="27" t="s">
        <v>17</v>
      </c>
      <c r="B31" s="32">
        <v>15</v>
      </c>
      <c r="C31" s="32">
        <v>100</v>
      </c>
      <c r="D31" s="32">
        <v>0.8</v>
      </c>
      <c r="E31" s="32">
        <v>0.8</v>
      </c>
      <c r="F31" s="32">
        <v>100</v>
      </c>
      <c r="G31" s="32">
        <v>1.25</v>
      </c>
      <c r="H31" s="32">
        <v>12</v>
      </c>
      <c r="I31" s="32">
        <v>1</v>
      </c>
      <c r="J31" s="32">
        <v>1</v>
      </c>
      <c r="K31" s="32">
        <v>150</v>
      </c>
      <c r="L31" s="32">
        <v>1</v>
      </c>
      <c r="M31" s="32">
        <v>15</v>
      </c>
      <c r="N31" s="32">
        <v>1</v>
      </c>
      <c r="O31" s="32">
        <v>1</v>
      </c>
      <c r="P31" s="32">
        <v>1</v>
      </c>
      <c r="Q31" s="32">
        <v>1</v>
      </c>
    </row>
    <row r="32" spans="1:17" x14ac:dyDescent="0.25">
      <c r="A32" s="27" t="s">
        <v>19</v>
      </c>
      <c r="B32" s="32">
        <v>6</v>
      </c>
      <c r="C32" s="32">
        <v>10</v>
      </c>
      <c r="D32" s="32">
        <v>0.85</v>
      </c>
      <c r="E32" s="32">
        <v>0.85</v>
      </c>
      <c r="F32" s="32">
        <v>10</v>
      </c>
      <c r="G32" s="32">
        <v>2</v>
      </c>
      <c r="H32" s="32">
        <v>30</v>
      </c>
      <c r="I32" s="32">
        <v>4</v>
      </c>
      <c r="J32" s="32">
        <v>4</v>
      </c>
      <c r="K32" s="32">
        <v>125</v>
      </c>
      <c r="L32" s="32">
        <v>4</v>
      </c>
      <c r="M32" s="32">
        <v>6</v>
      </c>
      <c r="N32" s="32">
        <v>1</v>
      </c>
      <c r="O32" s="32">
        <v>4</v>
      </c>
      <c r="P32" s="32">
        <v>4</v>
      </c>
      <c r="Q32" s="32">
        <v>1</v>
      </c>
    </row>
    <row r="33" spans="1:17" x14ac:dyDescent="0.25">
      <c r="A33" s="27" t="s">
        <v>21</v>
      </c>
      <c r="B33" s="32">
        <v>1.5</v>
      </c>
      <c r="C33" s="32">
        <v>30</v>
      </c>
      <c r="D33" s="32">
        <v>1</v>
      </c>
      <c r="E33" s="32">
        <v>1</v>
      </c>
      <c r="F33" s="32">
        <v>30</v>
      </c>
      <c r="G33" s="32">
        <v>0.75</v>
      </c>
      <c r="H33" s="32">
        <v>120</v>
      </c>
      <c r="I33" s="32">
        <v>6</v>
      </c>
      <c r="J33" s="32">
        <v>6</v>
      </c>
      <c r="K33" s="32">
        <v>50</v>
      </c>
      <c r="L33" s="32">
        <v>6</v>
      </c>
      <c r="M33" s="32">
        <v>1.5</v>
      </c>
      <c r="N33" s="32">
        <v>1</v>
      </c>
      <c r="O33" s="32">
        <v>6</v>
      </c>
      <c r="P33" s="32">
        <v>6</v>
      </c>
      <c r="Q33" s="32">
        <v>1</v>
      </c>
    </row>
    <row r="34" spans="1:17" x14ac:dyDescent="0.25">
      <c r="A34" s="27" t="s">
        <v>23</v>
      </c>
      <c r="B34" s="32">
        <v>0.75</v>
      </c>
      <c r="C34" s="32">
        <v>15</v>
      </c>
      <c r="D34" s="32">
        <v>1</v>
      </c>
      <c r="E34" s="32">
        <v>1</v>
      </c>
      <c r="F34" s="32">
        <v>15</v>
      </c>
      <c r="G34" s="32">
        <v>0.75</v>
      </c>
      <c r="H34" s="32">
        <v>240</v>
      </c>
      <c r="I34" s="32">
        <v>12</v>
      </c>
      <c r="J34" s="32">
        <v>12</v>
      </c>
      <c r="K34" s="32">
        <v>50</v>
      </c>
      <c r="L34" s="32">
        <v>12</v>
      </c>
      <c r="M34" s="32">
        <v>0.75</v>
      </c>
      <c r="N34" s="32">
        <v>1</v>
      </c>
      <c r="O34" s="32">
        <v>12</v>
      </c>
      <c r="P34" s="32">
        <v>12</v>
      </c>
      <c r="Q34" s="32">
        <v>1</v>
      </c>
    </row>
    <row r="35" spans="1:17" x14ac:dyDescent="0.25">
      <c r="A35" s="27" t="s">
        <v>25</v>
      </c>
      <c r="B35" s="32">
        <v>30</v>
      </c>
      <c r="C35" s="32">
        <v>100</v>
      </c>
      <c r="D35" s="32">
        <v>0.6</v>
      </c>
      <c r="E35" s="32">
        <v>0.6</v>
      </c>
      <c r="F35" s="32">
        <v>100</v>
      </c>
      <c r="G35" s="32">
        <v>2.5</v>
      </c>
      <c r="H35" s="32">
        <v>6</v>
      </c>
      <c r="I35" s="32">
        <v>1</v>
      </c>
      <c r="J35" s="32">
        <v>1</v>
      </c>
      <c r="K35" s="32">
        <v>250</v>
      </c>
      <c r="L35" s="32">
        <v>1</v>
      </c>
      <c r="M35" s="32">
        <v>30</v>
      </c>
      <c r="N35" s="32">
        <v>1</v>
      </c>
      <c r="O35" s="32">
        <v>1</v>
      </c>
      <c r="P35" s="32">
        <v>1</v>
      </c>
      <c r="Q35" s="32">
        <v>1</v>
      </c>
    </row>
    <row r="36" spans="1:17" x14ac:dyDescent="0.25">
      <c r="A36" s="27" t="s">
        <v>27</v>
      </c>
      <c r="B36" s="32">
        <v>3</v>
      </c>
      <c r="C36" s="32">
        <v>35</v>
      </c>
      <c r="D36" s="32">
        <v>0.8</v>
      </c>
      <c r="E36" s="32">
        <v>0.8</v>
      </c>
      <c r="F36" s="32">
        <v>35</v>
      </c>
      <c r="G36" s="32">
        <v>2</v>
      </c>
      <c r="H36" s="32">
        <v>60</v>
      </c>
      <c r="I36" s="32">
        <v>8</v>
      </c>
      <c r="J36" s="32">
        <v>8</v>
      </c>
      <c r="K36" s="32">
        <v>150</v>
      </c>
      <c r="L36" s="32">
        <v>8</v>
      </c>
      <c r="M36" s="32">
        <v>3</v>
      </c>
      <c r="N36" s="32">
        <v>1</v>
      </c>
      <c r="O36" s="32">
        <v>8</v>
      </c>
      <c r="P36" s="32">
        <v>8</v>
      </c>
      <c r="Q36" s="32">
        <v>1</v>
      </c>
    </row>
    <row r="37" spans="1:17" x14ac:dyDescent="0.25">
      <c r="A37" s="28" t="s">
        <v>51</v>
      </c>
      <c r="B37" s="33">
        <v>9</v>
      </c>
      <c r="C37" s="33">
        <v>70</v>
      </c>
      <c r="D37" s="33">
        <v>0.85</v>
      </c>
      <c r="E37" s="33">
        <v>0.85</v>
      </c>
      <c r="F37" s="33">
        <v>70</v>
      </c>
      <c r="G37" s="33">
        <v>0.75</v>
      </c>
      <c r="H37" s="33">
        <v>20</v>
      </c>
      <c r="I37" s="33">
        <v>1</v>
      </c>
      <c r="J37" s="33">
        <v>1</v>
      </c>
      <c r="K37" s="33">
        <v>125</v>
      </c>
      <c r="L37" s="33">
        <v>1</v>
      </c>
      <c r="M37" s="33">
        <v>9</v>
      </c>
      <c r="N37" s="33">
        <v>1</v>
      </c>
      <c r="O37" s="33">
        <v>1</v>
      </c>
      <c r="P37" s="33">
        <v>1</v>
      </c>
      <c r="Q37" s="33">
        <v>1</v>
      </c>
    </row>
    <row r="38" spans="1:17" x14ac:dyDescent="0.25"/>
    <row r="39" spans="1:17" x14ac:dyDescent="0.25">
      <c r="A39" s="111" t="s">
        <v>210</v>
      </c>
      <c r="B39" s="24" t="s">
        <v>138</v>
      </c>
      <c r="C39" s="24" t="s">
        <v>139</v>
      </c>
      <c r="D39" s="24" t="s">
        <v>199</v>
      </c>
    </row>
    <row r="40" spans="1:17" x14ac:dyDescent="0.25">
      <c r="A40" s="115"/>
      <c r="B40" s="64">
        <v>7200</v>
      </c>
      <c r="C40" s="64">
        <v>7200</v>
      </c>
      <c r="D40" s="64">
        <v>4800</v>
      </c>
      <c r="F40" s="104" t="s">
        <v>218</v>
      </c>
      <c r="G40" s="105"/>
      <c r="I40" s="104" t="s">
        <v>252</v>
      </c>
      <c r="J40" s="105"/>
    </row>
    <row r="41" spans="1:17" x14ac:dyDescent="0.25">
      <c r="A41" s="112"/>
      <c r="B41" s="33">
        <f>ROUND(SQRT(B40),2)</f>
        <v>84.85</v>
      </c>
      <c r="C41" s="33">
        <f>B40/C40</f>
        <v>1</v>
      </c>
      <c r="D41" s="33">
        <f>ROUND(3+D40/10000,2)</f>
        <v>3.48</v>
      </c>
    </row>
    <row r="42" spans="1:17" x14ac:dyDescent="0.25"/>
    <row r="43" spans="1:17" x14ac:dyDescent="0.25">
      <c r="A43" s="111" t="s">
        <v>137</v>
      </c>
      <c r="B43" s="44">
        <v>1.5</v>
      </c>
      <c r="C43" s="44">
        <v>1</v>
      </c>
      <c r="D43" s="44">
        <v>1.2</v>
      </c>
      <c r="E43" s="44">
        <v>2</v>
      </c>
      <c r="F43" s="44">
        <v>15</v>
      </c>
      <c r="G43" s="44">
        <v>6</v>
      </c>
      <c r="H43" s="44">
        <v>1.5</v>
      </c>
      <c r="I43" s="44">
        <v>0.75</v>
      </c>
      <c r="J43" s="44">
        <v>30</v>
      </c>
      <c r="K43" s="44">
        <v>3</v>
      </c>
      <c r="L43" s="44">
        <v>9</v>
      </c>
      <c r="N43" s="60" t="s">
        <v>99</v>
      </c>
      <c r="O43" s="60" t="s">
        <v>200</v>
      </c>
      <c r="P43" s="60" t="s">
        <v>201</v>
      </c>
    </row>
    <row r="44" spans="1:17" x14ac:dyDescent="0.25">
      <c r="A44" s="112"/>
      <c r="B44" s="29" t="s">
        <v>9</v>
      </c>
      <c r="C44" s="29" t="s">
        <v>11</v>
      </c>
      <c r="D44" s="29" t="s">
        <v>13</v>
      </c>
      <c r="E44" s="29" t="s">
        <v>15</v>
      </c>
      <c r="F44" s="29" t="s">
        <v>17</v>
      </c>
      <c r="G44" s="29" t="s">
        <v>19</v>
      </c>
      <c r="H44" s="29" t="s">
        <v>21</v>
      </c>
      <c r="I44" s="29" t="s">
        <v>23</v>
      </c>
      <c r="J44" s="29" t="s">
        <v>25</v>
      </c>
      <c r="K44" s="29" t="s">
        <v>27</v>
      </c>
      <c r="L44" s="29" t="s">
        <v>51</v>
      </c>
      <c r="N44" s="61">
        <f>$B$2</f>
        <v>100</v>
      </c>
      <c r="O44" s="59">
        <f>$B$40</f>
        <v>7200</v>
      </c>
      <c r="P44" s="59">
        <f>$C$40</f>
        <v>7200</v>
      </c>
    </row>
    <row r="45" spans="1:17" x14ac:dyDescent="0.25">
      <c r="A45" s="42" t="s">
        <v>100</v>
      </c>
      <c r="B45" s="50">
        <f>ROUND($B$41*$B15*$C$41*B$43,0)</f>
        <v>1273</v>
      </c>
      <c r="C45" s="51">
        <f t="shared" ref="C45:L45" si="16">ROUND($B$41*$B15*$C$41*C$43,0)</f>
        <v>849</v>
      </c>
      <c r="D45" s="51">
        <f t="shared" si="16"/>
        <v>1018</v>
      </c>
      <c r="E45" s="51">
        <f t="shared" si="16"/>
        <v>1697</v>
      </c>
      <c r="F45" s="51">
        <f t="shared" si="16"/>
        <v>12728</v>
      </c>
      <c r="G45" s="51">
        <f t="shared" si="16"/>
        <v>5091</v>
      </c>
      <c r="H45" s="51">
        <f t="shared" si="16"/>
        <v>1273</v>
      </c>
      <c r="I45" s="51">
        <f t="shared" si="16"/>
        <v>636</v>
      </c>
      <c r="J45" s="51">
        <f t="shared" si="16"/>
        <v>25455</v>
      </c>
      <c r="K45" s="51">
        <f t="shared" si="16"/>
        <v>2546</v>
      </c>
      <c r="L45" s="52">
        <f t="shared" si="16"/>
        <v>7637</v>
      </c>
    </row>
    <row r="46" spans="1:17" x14ac:dyDescent="0.25">
      <c r="A46" s="42" t="s">
        <v>101</v>
      </c>
      <c r="B46" s="53">
        <f t="shared" ref="B46:L46" si="17">ROUND($B$41*$B16*$C$41*B$43,0)</f>
        <v>1527</v>
      </c>
      <c r="C46" s="45">
        <f t="shared" si="17"/>
        <v>1018</v>
      </c>
      <c r="D46" s="45">
        <f t="shared" si="17"/>
        <v>1222</v>
      </c>
      <c r="E46" s="45">
        <f t="shared" si="17"/>
        <v>2036</v>
      </c>
      <c r="F46" s="45">
        <f t="shared" si="17"/>
        <v>15273</v>
      </c>
      <c r="G46" s="45">
        <f t="shared" si="17"/>
        <v>6109</v>
      </c>
      <c r="H46" s="45">
        <f t="shared" si="17"/>
        <v>1527</v>
      </c>
      <c r="I46" s="45">
        <f t="shared" si="17"/>
        <v>764</v>
      </c>
      <c r="J46" s="45">
        <f t="shared" si="17"/>
        <v>30546</v>
      </c>
      <c r="K46" s="45">
        <f t="shared" si="17"/>
        <v>3055</v>
      </c>
      <c r="L46" s="54">
        <f t="shared" si="17"/>
        <v>9164</v>
      </c>
    </row>
    <row r="47" spans="1:17" x14ac:dyDescent="0.25">
      <c r="A47" s="42" t="s">
        <v>102</v>
      </c>
      <c r="B47" s="53">
        <f t="shared" ref="B47:L47" si="18">ROUND($B$41*$B17*$C$41*B$43,0)</f>
        <v>1782</v>
      </c>
      <c r="C47" s="45">
        <f t="shared" si="18"/>
        <v>1188</v>
      </c>
      <c r="D47" s="45">
        <f t="shared" si="18"/>
        <v>1425</v>
      </c>
      <c r="E47" s="45">
        <f t="shared" si="18"/>
        <v>2376</v>
      </c>
      <c r="F47" s="45">
        <f t="shared" si="18"/>
        <v>17819</v>
      </c>
      <c r="G47" s="45">
        <f t="shared" si="18"/>
        <v>7127</v>
      </c>
      <c r="H47" s="45">
        <f t="shared" si="18"/>
        <v>1782</v>
      </c>
      <c r="I47" s="45">
        <f t="shared" si="18"/>
        <v>891</v>
      </c>
      <c r="J47" s="45">
        <f t="shared" si="18"/>
        <v>35637</v>
      </c>
      <c r="K47" s="45">
        <f t="shared" si="18"/>
        <v>3564</v>
      </c>
      <c r="L47" s="54">
        <f t="shared" si="18"/>
        <v>10691</v>
      </c>
    </row>
    <row r="48" spans="1:17" x14ac:dyDescent="0.25">
      <c r="A48" s="42" t="s">
        <v>103</v>
      </c>
      <c r="B48" s="53">
        <f t="shared" ref="B48:L48" si="19">ROUND($B$41*$B18*$C$41*B$43,0)</f>
        <v>2036</v>
      </c>
      <c r="C48" s="45">
        <f t="shared" si="19"/>
        <v>1358</v>
      </c>
      <c r="D48" s="45">
        <f t="shared" si="19"/>
        <v>1629</v>
      </c>
      <c r="E48" s="45">
        <f t="shared" si="19"/>
        <v>2715</v>
      </c>
      <c r="F48" s="45">
        <f t="shared" si="19"/>
        <v>20364</v>
      </c>
      <c r="G48" s="45">
        <f t="shared" si="19"/>
        <v>8146</v>
      </c>
      <c r="H48" s="45">
        <f t="shared" si="19"/>
        <v>2036</v>
      </c>
      <c r="I48" s="45">
        <f t="shared" si="19"/>
        <v>1018</v>
      </c>
      <c r="J48" s="45">
        <f t="shared" si="19"/>
        <v>40728</v>
      </c>
      <c r="K48" s="45">
        <f t="shared" si="19"/>
        <v>4073</v>
      </c>
      <c r="L48" s="54">
        <f t="shared" si="19"/>
        <v>12218</v>
      </c>
    </row>
    <row r="49" spans="1:14" x14ac:dyDescent="0.25">
      <c r="A49" s="42" t="s">
        <v>104</v>
      </c>
      <c r="B49" s="53">
        <f t="shared" ref="B49:L49" si="20">ROUND($B$41*$B19*$C$41*B$43,0)</f>
        <v>2291</v>
      </c>
      <c r="C49" s="45">
        <f t="shared" si="20"/>
        <v>1527</v>
      </c>
      <c r="D49" s="45">
        <f t="shared" si="20"/>
        <v>1833</v>
      </c>
      <c r="E49" s="45">
        <f t="shared" si="20"/>
        <v>3055</v>
      </c>
      <c r="F49" s="45">
        <f t="shared" si="20"/>
        <v>22910</v>
      </c>
      <c r="G49" s="45">
        <f t="shared" si="20"/>
        <v>9164</v>
      </c>
      <c r="H49" s="45">
        <f t="shared" si="20"/>
        <v>2291</v>
      </c>
      <c r="I49" s="45">
        <f t="shared" si="20"/>
        <v>1145</v>
      </c>
      <c r="J49" s="45">
        <f t="shared" si="20"/>
        <v>45819</v>
      </c>
      <c r="K49" s="45">
        <f t="shared" si="20"/>
        <v>4582</v>
      </c>
      <c r="L49" s="54">
        <f t="shared" si="20"/>
        <v>13746</v>
      </c>
    </row>
    <row r="50" spans="1:14" x14ac:dyDescent="0.25">
      <c r="A50" s="42" t="s">
        <v>105</v>
      </c>
      <c r="B50" s="53">
        <f t="shared" ref="B50:L50" si="21">ROUND($B$41*$B20*$C$41*B$43,0)</f>
        <v>2546</v>
      </c>
      <c r="C50" s="45">
        <f t="shared" si="21"/>
        <v>1697</v>
      </c>
      <c r="D50" s="45">
        <f t="shared" si="21"/>
        <v>2036</v>
      </c>
      <c r="E50" s="45">
        <f t="shared" si="21"/>
        <v>3394</v>
      </c>
      <c r="F50" s="45">
        <f t="shared" si="21"/>
        <v>25455</v>
      </c>
      <c r="G50" s="45">
        <f t="shared" si="21"/>
        <v>10182</v>
      </c>
      <c r="H50" s="45">
        <f t="shared" si="21"/>
        <v>2546</v>
      </c>
      <c r="I50" s="45">
        <f t="shared" si="21"/>
        <v>1273</v>
      </c>
      <c r="J50" s="45">
        <f t="shared" si="21"/>
        <v>50910</v>
      </c>
      <c r="K50" s="45">
        <f t="shared" si="21"/>
        <v>5091</v>
      </c>
      <c r="L50" s="54">
        <f t="shared" si="21"/>
        <v>15273</v>
      </c>
    </row>
    <row r="51" spans="1:14" x14ac:dyDescent="0.25">
      <c r="A51" s="42" t="s">
        <v>106</v>
      </c>
      <c r="B51" s="53">
        <f t="shared" ref="B51:L51" si="22">ROUND($B$41*$B21*$C$41*B$43,0)</f>
        <v>2864</v>
      </c>
      <c r="C51" s="45">
        <f t="shared" si="22"/>
        <v>1909</v>
      </c>
      <c r="D51" s="45">
        <f t="shared" si="22"/>
        <v>2291</v>
      </c>
      <c r="E51" s="45">
        <f t="shared" si="22"/>
        <v>3818</v>
      </c>
      <c r="F51" s="45">
        <f t="shared" si="22"/>
        <v>28637</v>
      </c>
      <c r="G51" s="45">
        <f t="shared" si="22"/>
        <v>11455</v>
      </c>
      <c r="H51" s="45">
        <f t="shared" si="22"/>
        <v>2864</v>
      </c>
      <c r="I51" s="45">
        <f t="shared" si="22"/>
        <v>1432</v>
      </c>
      <c r="J51" s="45">
        <f t="shared" si="22"/>
        <v>57274</v>
      </c>
      <c r="K51" s="45">
        <f t="shared" si="22"/>
        <v>5727</v>
      </c>
      <c r="L51" s="54">
        <f t="shared" si="22"/>
        <v>17182</v>
      </c>
    </row>
    <row r="52" spans="1:14" x14ac:dyDescent="0.25">
      <c r="A52" s="42" t="s">
        <v>107</v>
      </c>
      <c r="B52" s="53">
        <f t="shared" ref="B52:L52" si="23">ROUND($B$41*$B22*$C$41*B$43,0)</f>
        <v>3182</v>
      </c>
      <c r="C52" s="45">
        <f t="shared" si="23"/>
        <v>2121</v>
      </c>
      <c r="D52" s="45">
        <f t="shared" si="23"/>
        <v>2546</v>
      </c>
      <c r="E52" s="45">
        <f t="shared" si="23"/>
        <v>4243</v>
      </c>
      <c r="F52" s="45">
        <f t="shared" si="23"/>
        <v>31819</v>
      </c>
      <c r="G52" s="45">
        <f t="shared" si="23"/>
        <v>12728</v>
      </c>
      <c r="H52" s="45">
        <f t="shared" si="23"/>
        <v>3182</v>
      </c>
      <c r="I52" s="45">
        <f t="shared" si="23"/>
        <v>1591</v>
      </c>
      <c r="J52" s="45">
        <f t="shared" si="23"/>
        <v>63638</v>
      </c>
      <c r="K52" s="45">
        <f t="shared" si="23"/>
        <v>6364</v>
      </c>
      <c r="L52" s="54">
        <f t="shared" si="23"/>
        <v>19091</v>
      </c>
    </row>
    <row r="53" spans="1:14" x14ac:dyDescent="0.25">
      <c r="A53" s="42" t="s">
        <v>108</v>
      </c>
      <c r="B53" s="53">
        <f t="shared" ref="B53:L53" si="24">ROUND($B$41*$B23*$C$41*B$43,0)</f>
        <v>3500</v>
      </c>
      <c r="C53" s="45">
        <f t="shared" si="24"/>
        <v>2333</v>
      </c>
      <c r="D53" s="45">
        <f t="shared" si="24"/>
        <v>2800</v>
      </c>
      <c r="E53" s="45">
        <f t="shared" si="24"/>
        <v>4667</v>
      </c>
      <c r="F53" s="45">
        <f t="shared" si="24"/>
        <v>35001</v>
      </c>
      <c r="G53" s="45">
        <f t="shared" si="24"/>
        <v>14000</v>
      </c>
      <c r="H53" s="45">
        <f t="shared" si="24"/>
        <v>3500</v>
      </c>
      <c r="I53" s="45">
        <f t="shared" si="24"/>
        <v>1750</v>
      </c>
      <c r="J53" s="45">
        <f t="shared" si="24"/>
        <v>70001</v>
      </c>
      <c r="K53" s="45">
        <f t="shared" si="24"/>
        <v>7000</v>
      </c>
      <c r="L53" s="54">
        <f t="shared" si="24"/>
        <v>21000</v>
      </c>
    </row>
    <row r="54" spans="1:14" x14ac:dyDescent="0.25">
      <c r="A54" s="43" t="s">
        <v>109</v>
      </c>
      <c r="B54" s="55">
        <f t="shared" ref="B54:L54" si="25">ROUND($B$41*$B24*$C$41*B$43,0)</f>
        <v>3818</v>
      </c>
      <c r="C54" s="56">
        <f t="shared" si="25"/>
        <v>2546</v>
      </c>
      <c r="D54" s="56">
        <f t="shared" si="25"/>
        <v>3055</v>
      </c>
      <c r="E54" s="56">
        <f t="shared" si="25"/>
        <v>5091</v>
      </c>
      <c r="F54" s="56">
        <f t="shared" si="25"/>
        <v>38183</v>
      </c>
      <c r="G54" s="56">
        <f t="shared" si="25"/>
        <v>15273</v>
      </c>
      <c r="H54" s="56">
        <f t="shared" si="25"/>
        <v>3818</v>
      </c>
      <c r="I54" s="56">
        <f t="shared" si="25"/>
        <v>1909</v>
      </c>
      <c r="J54" s="56">
        <f t="shared" si="25"/>
        <v>76365</v>
      </c>
      <c r="K54" s="56">
        <f t="shared" si="25"/>
        <v>7637</v>
      </c>
      <c r="L54" s="57">
        <f t="shared" si="25"/>
        <v>22910</v>
      </c>
      <c r="M54" s="58"/>
    </row>
    <row r="55" spans="1:14" x14ac:dyDescent="0.25">
      <c r="A55" s="4"/>
      <c r="B55" s="22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25">
      <c r="A56" s="111" t="s">
        <v>141</v>
      </c>
      <c r="B56" s="44">
        <v>45</v>
      </c>
      <c r="C56" s="44">
        <v>25</v>
      </c>
      <c r="D56" s="44">
        <v>40</v>
      </c>
      <c r="E56" s="44">
        <v>60</v>
      </c>
      <c r="F56" s="44">
        <v>100</v>
      </c>
      <c r="G56" s="44">
        <v>10</v>
      </c>
      <c r="H56" s="44">
        <v>30</v>
      </c>
      <c r="I56" s="44">
        <v>15</v>
      </c>
      <c r="J56" s="44">
        <v>100</v>
      </c>
      <c r="K56" s="44">
        <v>35</v>
      </c>
      <c r="L56" s="44">
        <v>70</v>
      </c>
      <c r="N56" s="60" t="s">
        <v>110</v>
      </c>
    </row>
    <row r="57" spans="1:14" x14ac:dyDescent="0.25">
      <c r="A57" s="112"/>
      <c r="B57" s="29" t="s">
        <v>9</v>
      </c>
      <c r="C57" s="29" t="s">
        <v>11</v>
      </c>
      <c r="D57" s="29" t="s">
        <v>13</v>
      </c>
      <c r="E57" s="29" t="s">
        <v>15</v>
      </c>
      <c r="F57" s="29" t="s">
        <v>17</v>
      </c>
      <c r="G57" s="29" t="s">
        <v>19</v>
      </c>
      <c r="H57" s="29" t="s">
        <v>21</v>
      </c>
      <c r="I57" s="29" t="s">
        <v>23</v>
      </c>
      <c r="J57" s="29" t="s">
        <v>25</v>
      </c>
      <c r="K57" s="29" t="s">
        <v>27</v>
      </c>
      <c r="L57" s="29" t="s">
        <v>51</v>
      </c>
      <c r="N57" s="59">
        <f>$C$2</f>
        <v>100</v>
      </c>
    </row>
    <row r="58" spans="1:14" x14ac:dyDescent="0.25">
      <c r="A58" s="42" t="s">
        <v>100</v>
      </c>
      <c r="B58" s="35">
        <f>ROUND(B$56+($C15/100*B$56),2)</f>
        <v>90</v>
      </c>
      <c r="C58" s="49">
        <f t="shared" ref="C58:L58" si="26">ROUND(C$56+($C15/100*C$56),2)</f>
        <v>50</v>
      </c>
      <c r="D58" s="49">
        <f t="shared" si="26"/>
        <v>80</v>
      </c>
      <c r="E58" s="49">
        <f t="shared" si="26"/>
        <v>120</v>
      </c>
      <c r="F58" s="49">
        <f t="shared" si="26"/>
        <v>200</v>
      </c>
      <c r="G58" s="49">
        <f t="shared" si="26"/>
        <v>20</v>
      </c>
      <c r="H58" s="49">
        <f t="shared" si="26"/>
        <v>60</v>
      </c>
      <c r="I58" s="49">
        <f t="shared" si="26"/>
        <v>30</v>
      </c>
      <c r="J58" s="49">
        <f t="shared" si="26"/>
        <v>200</v>
      </c>
      <c r="K58" s="49">
        <f t="shared" si="26"/>
        <v>70</v>
      </c>
      <c r="L58" s="37">
        <f t="shared" si="26"/>
        <v>140</v>
      </c>
    </row>
    <row r="59" spans="1:14" x14ac:dyDescent="0.25">
      <c r="A59" s="42" t="s">
        <v>101</v>
      </c>
      <c r="B59" s="36">
        <f t="shared" ref="B59:L59" si="27">ROUND(B$56+($C16/100*B$56),2)</f>
        <v>92.25</v>
      </c>
      <c r="C59" s="34">
        <f t="shared" si="27"/>
        <v>51.25</v>
      </c>
      <c r="D59" s="34">
        <f t="shared" si="27"/>
        <v>82</v>
      </c>
      <c r="E59" s="34">
        <f t="shared" si="27"/>
        <v>123</v>
      </c>
      <c r="F59" s="34">
        <f t="shared" si="27"/>
        <v>205</v>
      </c>
      <c r="G59" s="34">
        <f t="shared" si="27"/>
        <v>20.5</v>
      </c>
      <c r="H59" s="34">
        <f t="shared" si="27"/>
        <v>61.5</v>
      </c>
      <c r="I59" s="34">
        <f t="shared" si="27"/>
        <v>30.75</v>
      </c>
      <c r="J59" s="34">
        <f t="shared" si="27"/>
        <v>205</v>
      </c>
      <c r="K59" s="34">
        <f t="shared" si="27"/>
        <v>71.75</v>
      </c>
      <c r="L59" s="38">
        <f t="shared" si="27"/>
        <v>143.5</v>
      </c>
    </row>
    <row r="60" spans="1:14" x14ac:dyDescent="0.25">
      <c r="A60" s="42" t="s">
        <v>102</v>
      </c>
      <c r="B60" s="36">
        <f t="shared" ref="B60:L60" si="28">ROUND(B$56+($C17/100*B$56),2)</f>
        <v>94.5</v>
      </c>
      <c r="C60" s="34">
        <f t="shared" si="28"/>
        <v>52.5</v>
      </c>
      <c r="D60" s="34">
        <f t="shared" si="28"/>
        <v>84</v>
      </c>
      <c r="E60" s="34">
        <f t="shared" si="28"/>
        <v>126</v>
      </c>
      <c r="F60" s="34">
        <f t="shared" si="28"/>
        <v>210</v>
      </c>
      <c r="G60" s="34">
        <f t="shared" si="28"/>
        <v>21</v>
      </c>
      <c r="H60" s="34">
        <f t="shared" si="28"/>
        <v>63</v>
      </c>
      <c r="I60" s="34">
        <f t="shared" si="28"/>
        <v>31.5</v>
      </c>
      <c r="J60" s="34">
        <f t="shared" si="28"/>
        <v>210</v>
      </c>
      <c r="K60" s="34">
        <f t="shared" si="28"/>
        <v>73.5</v>
      </c>
      <c r="L60" s="38">
        <f t="shared" si="28"/>
        <v>147</v>
      </c>
    </row>
    <row r="61" spans="1:14" x14ac:dyDescent="0.25">
      <c r="A61" s="42" t="s">
        <v>103</v>
      </c>
      <c r="B61" s="36">
        <f t="shared" ref="B61:L61" si="29">ROUND(B$56+($C18/100*B$56),2)</f>
        <v>96.75</v>
      </c>
      <c r="C61" s="34">
        <f t="shared" si="29"/>
        <v>53.75</v>
      </c>
      <c r="D61" s="34">
        <f t="shared" si="29"/>
        <v>86</v>
      </c>
      <c r="E61" s="34">
        <f t="shared" si="29"/>
        <v>129</v>
      </c>
      <c r="F61" s="34">
        <f t="shared" si="29"/>
        <v>215</v>
      </c>
      <c r="G61" s="34">
        <f t="shared" si="29"/>
        <v>21.5</v>
      </c>
      <c r="H61" s="34">
        <f t="shared" si="29"/>
        <v>64.5</v>
      </c>
      <c r="I61" s="34">
        <f t="shared" si="29"/>
        <v>32.25</v>
      </c>
      <c r="J61" s="34">
        <f t="shared" si="29"/>
        <v>215</v>
      </c>
      <c r="K61" s="34">
        <f t="shared" si="29"/>
        <v>75.25</v>
      </c>
      <c r="L61" s="38">
        <f t="shared" si="29"/>
        <v>150.5</v>
      </c>
    </row>
    <row r="62" spans="1:14" x14ac:dyDescent="0.25">
      <c r="A62" s="42" t="s">
        <v>104</v>
      </c>
      <c r="B62" s="36">
        <f t="shared" ref="B62:L62" si="30">ROUND(B$56+($C19/100*B$56),2)</f>
        <v>99</v>
      </c>
      <c r="C62" s="34">
        <f t="shared" si="30"/>
        <v>55</v>
      </c>
      <c r="D62" s="34">
        <f t="shared" si="30"/>
        <v>88</v>
      </c>
      <c r="E62" s="34">
        <f t="shared" si="30"/>
        <v>132</v>
      </c>
      <c r="F62" s="34">
        <f t="shared" si="30"/>
        <v>220</v>
      </c>
      <c r="G62" s="34">
        <f t="shared" si="30"/>
        <v>22</v>
      </c>
      <c r="H62" s="34">
        <f t="shared" si="30"/>
        <v>66</v>
      </c>
      <c r="I62" s="34">
        <f t="shared" si="30"/>
        <v>33</v>
      </c>
      <c r="J62" s="34">
        <f t="shared" si="30"/>
        <v>220</v>
      </c>
      <c r="K62" s="34">
        <f t="shared" si="30"/>
        <v>77</v>
      </c>
      <c r="L62" s="38">
        <f t="shared" si="30"/>
        <v>154</v>
      </c>
    </row>
    <row r="63" spans="1:14" x14ac:dyDescent="0.25">
      <c r="A63" s="42" t="s">
        <v>105</v>
      </c>
      <c r="B63" s="36">
        <f t="shared" ref="B63:L63" si="31">ROUND(B$56+($C20/100*B$56),2)</f>
        <v>101.25</v>
      </c>
      <c r="C63" s="34">
        <f t="shared" si="31"/>
        <v>56.25</v>
      </c>
      <c r="D63" s="34">
        <f t="shared" si="31"/>
        <v>90</v>
      </c>
      <c r="E63" s="34">
        <f t="shared" si="31"/>
        <v>135</v>
      </c>
      <c r="F63" s="34">
        <f t="shared" si="31"/>
        <v>225</v>
      </c>
      <c r="G63" s="34">
        <f t="shared" si="31"/>
        <v>22.5</v>
      </c>
      <c r="H63" s="34">
        <f t="shared" si="31"/>
        <v>67.5</v>
      </c>
      <c r="I63" s="34">
        <f t="shared" si="31"/>
        <v>33.75</v>
      </c>
      <c r="J63" s="34">
        <f t="shared" si="31"/>
        <v>225</v>
      </c>
      <c r="K63" s="34">
        <f t="shared" si="31"/>
        <v>78.75</v>
      </c>
      <c r="L63" s="38">
        <f t="shared" si="31"/>
        <v>157.5</v>
      </c>
    </row>
    <row r="64" spans="1:14" x14ac:dyDescent="0.25">
      <c r="A64" s="42" t="s">
        <v>106</v>
      </c>
      <c r="B64" s="36">
        <f t="shared" ref="B64:L64" si="32">ROUND(B$56+($C21/100*B$56),2)</f>
        <v>103.5</v>
      </c>
      <c r="C64" s="34">
        <f t="shared" si="32"/>
        <v>57.5</v>
      </c>
      <c r="D64" s="34">
        <f t="shared" si="32"/>
        <v>92</v>
      </c>
      <c r="E64" s="34">
        <f t="shared" si="32"/>
        <v>138</v>
      </c>
      <c r="F64" s="34">
        <f t="shared" si="32"/>
        <v>230</v>
      </c>
      <c r="G64" s="34">
        <f t="shared" si="32"/>
        <v>23</v>
      </c>
      <c r="H64" s="34">
        <f t="shared" si="32"/>
        <v>69</v>
      </c>
      <c r="I64" s="34">
        <f t="shared" si="32"/>
        <v>34.5</v>
      </c>
      <c r="J64" s="34">
        <f t="shared" si="32"/>
        <v>230</v>
      </c>
      <c r="K64" s="34">
        <f t="shared" si="32"/>
        <v>80.5</v>
      </c>
      <c r="L64" s="38">
        <f t="shared" si="32"/>
        <v>161</v>
      </c>
    </row>
    <row r="65" spans="1:15" x14ac:dyDescent="0.25">
      <c r="A65" s="42" t="s">
        <v>107</v>
      </c>
      <c r="B65" s="36">
        <f t="shared" ref="B65:L65" si="33">ROUND(B$56+($C22/100*B$56),2)</f>
        <v>108</v>
      </c>
      <c r="C65" s="34">
        <f t="shared" si="33"/>
        <v>60</v>
      </c>
      <c r="D65" s="34">
        <f t="shared" si="33"/>
        <v>96</v>
      </c>
      <c r="E65" s="34">
        <f t="shared" si="33"/>
        <v>144</v>
      </c>
      <c r="F65" s="34">
        <f t="shared" si="33"/>
        <v>240</v>
      </c>
      <c r="G65" s="34">
        <f t="shared" si="33"/>
        <v>24</v>
      </c>
      <c r="H65" s="34">
        <f t="shared" si="33"/>
        <v>72</v>
      </c>
      <c r="I65" s="34">
        <f t="shared" si="33"/>
        <v>36</v>
      </c>
      <c r="J65" s="34">
        <f t="shared" si="33"/>
        <v>240</v>
      </c>
      <c r="K65" s="34">
        <f t="shared" si="33"/>
        <v>84</v>
      </c>
      <c r="L65" s="38">
        <f t="shared" si="33"/>
        <v>168</v>
      </c>
    </row>
    <row r="66" spans="1:15" x14ac:dyDescent="0.25">
      <c r="A66" s="42" t="s">
        <v>108</v>
      </c>
      <c r="B66" s="36">
        <f t="shared" ref="B66:L66" si="34">ROUND(B$56+($C23/100*B$56),2)</f>
        <v>112.5</v>
      </c>
      <c r="C66" s="34">
        <f t="shared" si="34"/>
        <v>62.5</v>
      </c>
      <c r="D66" s="34">
        <f t="shared" si="34"/>
        <v>100</v>
      </c>
      <c r="E66" s="34">
        <f t="shared" si="34"/>
        <v>150</v>
      </c>
      <c r="F66" s="34">
        <f t="shared" si="34"/>
        <v>250</v>
      </c>
      <c r="G66" s="34">
        <f t="shared" si="34"/>
        <v>25</v>
      </c>
      <c r="H66" s="34">
        <f t="shared" si="34"/>
        <v>75</v>
      </c>
      <c r="I66" s="34">
        <f t="shared" si="34"/>
        <v>37.5</v>
      </c>
      <c r="J66" s="34">
        <f t="shared" si="34"/>
        <v>250</v>
      </c>
      <c r="K66" s="34">
        <f t="shared" si="34"/>
        <v>87.5</v>
      </c>
      <c r="L66" s="38">
        <f t="shared" si="34"/>
        <v>175</v>
      </c>
    </row>
    <row r="67" spans="1:15" x14ac:dyDescent="0.25">
      <c r="A67" s="43" t="s">
        <v>109</v>
      </c>
      <c r="B67" s="47">
        <f t="shared" ref="B67:L67" si="35">ROUND(B$56+($C24/100*B$56),2)</f>
        <v>117</v>
      </c>
      <c r="C67" s="46">
        <f t="shared" si="35"/>
        <v>65</v>
      </c>
      <c r="D67" s="46">
        <f t="shared" si="35"/>
        <v>104</v>
      </c>
      <c r="E67" s="46">
        <f t="shared" si="35"/>
        <v>156</v>
      </c>
      <c r="F67" s="46">
        <f t="shared" si="35"/>
        <v>260</v>
      </c>
      <c r="G67" s="46">
        <f t="shared" si="35"/>
        <v>26</v>
      </c>
      <c r="H67" s="46">
        <f t="shared" si="35"/>
        <v>78</v>
      </c>
      <c r="I67" s="46">
        <f t="shared" si="35"/>
        <v>39</v>
      </c>
      <c r="J67" s="46">
        <f t="shared" si="35"/>
        <v>260</v>
      </c>
      <c r="K67" s="46">
        <f t="shared" si="35"/>
        <v>91</v>
      </c>
      <c r="L67" s="48">
        <f t="shared" si="35"/>
        <v>182</v>
      </c>
      <c r="M67" s="58"/>
    </row>
    <row r="68" spans="1:15" x14ac:dyDescent="0.25"/>
    <row r="69" spans="1:15" x14ac:dyDescent="0.25">
      <c r="A69" s="111" t="s">
        <v>142</v>
      </c>
      <c r="B69" s="44">
        <v>0.9</v>
      </c>
      <c r="C69" s="44">
        <v>0.95</v>
      </c>
      <c r="D69" s="44">
        <v>0.7</v>
      </c>
      <c r="E69" s="44">
        <v>0.9</v>
      </c>
      <c r="F69" s="44">
        <v>0.8</v>
      </c>
      <c r="G69" s="44">
        <v>0.85</v>
      </c>
      <c r="H69" s="44">
        <v>1</v>
      </c>
      <c r="I69" s="44">
        <v>1</v>
      </c>
      <c r="J69" s="44">
        <v>0.6</v>
      </c>
      <c r="K69" s="44">
        <v>0.8</v>
      </c>
      <c r="L69" s="44">
        <v>0.85</v>
      </c>
      <c r="N69" s="60" t="s">
        <v>111</v>
      </c>
      <c r="O69" s="60" t="s">
        <v>202</v>
      </c>
    </row>
    <row r="70" spans="1:15" x14ac:dyDescent="0.25">
      <c r="A70" s="112"/>
      <c r="B70" s="29" t="s">
        <v>9</v>
      </c>
      <c r="C70" s="29" t="s">
        <v>11</v>
      </c>
      <c r="D70" s="29" t="s">
        <v>13</v>
      </c>
      <c r="E70" s="29" t="s">
        <v>15</v>
      </c>
      <c r="F70" s="29" t="s">
        <v>17</v>
      </c>
      <c r="G70" s="29" t="s">
        <v>19</v>
      </c>
      <c r="H70" s="29" t="s">
        <v>21</v>
      </c>
      <c r="I70" s="29" t="s">
        <v>23</v>
      </c>
      <c r="J70" s="29" t="s">
        <v>25</v>
      </c>
      <c r="K70" s="29" t="s">
        <v>27</v>
      </c>
      <c r="L70" s="29" t="s">
        <v>51</v>
      </c>
      <c r="N70" s="59">
        <f>$D$2</f>
        <v>100</v>
      </c>
      <c r="O70" s="59">
        <f>$D$40</f>
        <v>4800</v>
      </c>
    </row>
    <row r="71" spans="1:15" x14ac:dyDescent="0.25">
      <c r="A71" s="42" t="s">
        <v>100</v>
      </c>
      <c r="B71" s="35">
        <f>ROUND($D$41*($D15/100)*B$69,2)</f>
        <v>2.66</v>
      </c>
      <c r="C71" s="49">
        <f t="shared" ref="C71:L71" si="36">ROUND($D$41*($D15/100)*C$69,2)</f>
        <v>2.81</v>
      </c>
      <c r="D71" s="49">
        <f t="shared" si="36"/>
        <v>2.0699999999999998</v>
      </c>
      <c r="E71" s="49">
        <f t="shared" si="36"/>
        <v>2.66</v>
      </c>
      <c r="F71" s="49">
        <f t="shared" si="36"/>
        <v>2.37</v>
      </c>
      <c r="G71" s="49">
        <f t="shared" si="36"/>
        <v>2.5099999999999998</v>
      </c>
      <c r="H71" s="49">
        <f t="shared" si="36"/>
        <v>2.96</v>
      </c>
      <c r="I71" s="49">
        <f t="shared" si="36"/>
        <v>2.96</v>
      </c>
      <c r="J71" s="49">
        <f t="shared" si="36"/>
        <v>1.77</v>
      </c>
      <c r="K71" s="49">
        <f t="shared" si="36"/>
        <v>2.37</v>
      </c>
      <c r="L71" s="37">
        <f t="shared" si="36"/>
        <v>2.5099999999999998</v>
      </c>
    </row>
    <row r="72" spans="1:15" x14ac:dyDescent="0.25">
      <c r="A72" s="42" t="s">
        <v>101</v>
      </c>
      <c r="B72" s="36">
        <f t="shared" ref="B72:L72" si="37">ROUND($D$41*($D16/100)*B$69,2)</f>
        <v>2.69</v>
      </c>
      <c r="C72" s="34">
        <f t="shared" si="37"/>
        <v>2.84</v>
      </c>
      <c r="D72" s="34">
        <f t="shared" si="37"/>
        <v>2.09</v>
      </c>
      <c r="E72" s="34">
        <f t="shared" si="37"/>
        <v>2.69</v>
      </c>
      <c r="F72" s="34">
        <f t="shared" si="37"/>
        <v>2.39</v>
      </c>
      <c r="G72" s="34">
        <f t="shared" si="37"/>
        <v>2.54</v>
      </c>
      <c r="H72" s="34">
        <f t="shared" si="37"/>
        <v>2.99</v>
      </c>
      <c r="I72" s="34">
        <f t="shared" si="37"/>
        <v>2.99</v>
      </c>
      <c r="J72" s="34">
        <f t="shared" si="37"/>
        <v>1.8</v>
      </c>
      <c r="K72" s="34">
        <f t="shared" si="37"/>
        <v>2.39</v>
      </c>
      <c r="L72" s="38">
        <f t="shared" si="37"/>
        <v>2.54</v>
      </c>
    </row>
    <row r="73" spans="1:15" x14ac:dyDescent="0.25">
      <c r="A73" s="42" t="s">
        <v>102</v>
      </c>
      <c r="B73" s="36">
        <f t="shared" ref="B73:L73" si="38">ROUND($D$41*($D17/100)*B$69,2)</f>
        <v>2.72</v>
      </c>
      <c r="C73" s="34">
        <f t="shared" si="38"/>
        <v>2.88</v>
      </c>
      <c r="D73" s="34">
        <f t="shared" si="38"/>
        <v>2.12</v>
      </c>
      <c r="E73" s="34">
        <f t="shared" si="38"/>
        <v>2.72</v>
      </c>
      <c r="F73" s="34">
        <f t="shared" si="38"/>
        <v>2.42</v>
      </c>
      <c r="G73" s="34">
        <f t="shared" si="38"/>
        <v>2.57</v>
      </c>
      <c r="H73" s="34">
        <f t="shared" si="38"/>
        <v>3.03</v>
      </c>
      <c r="I73" s="34">
        <f t="shared" si="38"/>
        <v>3.03</v>
      </c>
      <c r="J73" s="34">
        <f t="shared" si="38"/>
        <v>1.82</v>
      </c>
      <c r="K73" s="34">
        <f t="shared" si="38"/>
        <v>2.42</v>
      </c>
      <c r="L73" s="38">
        <f t="shared" si="38"/>
        <v>2.57</v>
      </c>
    </row>
    <row r="74" spans="1:15" x14ac:dyDescent="0.25">
      <c r="A74" s="42" t="s">
        <v>103</v>
      </c>
      <c r="B74" s="36">
        <f t="shared" ref="B74:L74" si="39">ROUND($D$41*($D18/100)*B$69,2)</f>
        <v>2.76</v>
      </c>
      <c r="C74" s="34">
        <f t="shared" si="39"/>
        <v>2.91</v>
      </c>
      <c r="D74" s="34">
        <f t="shared" si="39"/>
        <v>2.14</v>
      </c>
      <c r="E74" s="34">
        <f t="shared" si="39"/>
        <v>2.76</v>
      </c>
      <c r="F74" s="34">
        <f t="shared" si="39"/>
        <v>2.4500000000000002</v>
      </c>
      <c r="G74" s="34">
        <f t="shared" si="39"/>
        <v>2.6</v>
      </c>
      <c r="H74" s="34">
        <f t="shared" si="39"/>
        <v>3.06</v>
      </c>
      <c r="I74" s="34">
        <f t="shared" si="39"/>
        <v>3.06</v>
      </c>
      <c r="J74" s="34">
        <f t="shared" si="39"/>
        <v>1.84</v>
      </c>
      <c r="K74" s="34">
        <f t="shared" si="39"/>
        <v>2.4500000000000002</v>
      </c>
      <c r="L74" s="38">
        <f t="shared" si="39"/>
        <v>2.6</v>
      </c>
    </row>
    <row r="75" spans="1:15" x14ac:dyDescent="0.25">
      <c r="A75" s="42" t="s">
        <v>104</v>
      </c>
      <c r="B75" s="36">
        <f t="shared" ref="B75:L75" si="40">ROUND($D$41*($D19/100)*B$69,2)</f>
        <v>2.79</v>
      </c>
      <c r="C75" s="34">
        <f t="shared" si="40"/>
        <v>2.94</v>
      </c>
      <c r="D75" s="34">
        <f t="shared" si="40"/>
        <v>2.17</v>
      </c>
      <c r="E75" s="34">
        <f t="shared" si="40"/>
        <v>2.79</v>
      </c>
      <c r="F75" s="34">
        <f t="shared" si="40"/>
        <v>2.48</v>
      </c>
      <c r="G75" s="34">
        <f t="shared" si="40"/>
        <v>2.63</v>
      </c>
      <c r="H75" s="34">
        <f t="shared" si="40"/>
        <v>3.1</v>
      </c>
      <c r="I75" s="34">
        <f t="shared" si="40"/>
        <v>3.1</v>
      </c>
      <c r="J75" s="34">
        <f t="shared" si="40"/>
        <v>1.86</v>
      </c>
      <c r="K75" s="34">
        <f t="shared" si="40"/>
        <v>2.48</v>
      </c>
      <c r="L75" s="38">
        <f t="shared" si="40"/>
        <v>2.63</v>
      </c>
    </row>
    <row r="76" spans="1:15" x14ac:dyDescent="0.25">
      <c r="A76" s="42" t="s">
        <v>105</v>
      </c>
      <c r="B76" s="36">
        <f t="shared" ref="B76:L76" si="41">ROUND($D$41*($D20/100)*B$69,2)</f>
        <v>2.82</v>
      </c>
      <c r="C76" s="34">
        <f t="shared" si="41"/>
        <v>2.98</v>
      </c>
      <c r="D76" s="34">
        <f t="shared" si="41"/>
        <v>2.19</v>
      </c>
      <c r="E76" s="34">
        <f t="shared" si="41"/>
        <v>2.82</v>
      </c>
      <c r="F76" s="34">
        <f t="shared" si="41"/>
        <v>2.5099999999999998</v>
      </c>
      <c r="G76" s="34">
        <f t="shared" si="41"/>
        <v>2.66</v>
      </c>
      <c r="H76" s="34">
        <f t="shared" si="41"/>
        <v>3.13</v>
      </c>
      <c r="I76" s="34">
        <f t="shared" si="41"/>
        <v>3.13</v>
      </c>
      <c r="J76" s="34">
        <f t="shared" si="41"/>
        <v>1.88</v>
      </c>
      <c r="K76" s="34">
        <f t="shared" si="41"/>
        <v>2.5099999999999998</v>
      </c>
      <c r="L76" s="38">
        <f t="shared" si="41"/>
        <v>2.66</v>
      </c>
    </row>
    <row r="77" spans="1:15" x14ac:dyDescent="0.25">
      <c r="A77" s="42" t="s">
        <v>106</v>
      </c>
      <c r="B77" s="36">
        <f t="shared" ref="B77:L77" si="42">ROUND($D$41*($D21/100)*B$69,2)</f>
        <v>2.85</v>
      </c>
      <c r="C77" s="34">
        <f t="shared" si="42"/>
        <v>3.01</v>
      </c>
      <c r="D77" s="34">
        <f t="shared" si="42"/>
        <v>2.2200000000000002</v>
      </c>
      <c r="E77" s="34">
        <f t="shared" si="42"/>
        <v>2.85</v>
      </c>
      <c r="F77" s="34">
        <f t="shared" si="42"/>
        <v>2.5299999999999998</v>
      </c>
      <c r="G77" s="34">
        <f t="shared" si="42"/>
        <v>2.69</v>
      </c>
      <c r="H77" s="34">
        <f t="shared" si="42"/>
        <v>3.17</v>
      </c>
      <c r="I77" s="34">
        <f t="shared" si="42"/>
        <v>3.17</v>
      </c>
      <c r="J77" s="34">
        <f t="shared" si="42"/>
        <v>1.9</v>
      </c>
      <c r="K77" s="34">
        <f t="shared" si="42"/>
        <v>2.5299999999999998</v>
      </c>
      <c r="L77" s="38">
        <f t="shared" si="42"/>
        <v>2.69</v>
      </c>
    </row>
    <row r="78" spans="1:15" x14ac:dyDescent="0.25">
      <c r="A78" s="42" t="s">
        <v>107</v>
      </c>
      <c r="B78" s="36">
        <f t="shared" ref="B78:L78" si="43">ROUND($D$41*($D22/100)*B$69,2)</f>
        <v>2.88</v>
      </c>
      <c r="C78" s="34">
        <f t="shared" si="43"/>
        <v>3.04</v>
      </c>
      <c r="D78" s="34">
        <f t="shared" si="43"/>
        <v>2.2400000000000002</v>
      </c>
      <c r="E78" s="34">
        <f t="shared" si="43"/>
        <v>2.88</v>
      </c>
      <c r="F78" s="34">
        <f t="shared" si="43"/>
        <v>2.56</v>
      </c>
      <c r="G78" s="34">
        <f t="shared" si="43"/>
        <v>2.72</v>
      </c>
      <c r="H78" s="34">
        <f t="shared" si="43"/>
        <v>3.2</v>
      </c>
      <c r="I78" s="34">
        <f t="shared" si="43"/>
        <v>3.2</v>
      </c>
      <c r="J78" s="34">
        <f t="shared" si="43"/>
        <v>1.92</v>
      </c>
      <c r="K78" s="34">
        <f t="shared" si="43"/>
        <v>2.56</v>
      </c>
      <c r="L78" s="38">
        <f t="shared" si="43"/>
        <v>2.72</v>
      </c>
    </row>
    <row r="79" spans="1:15" x14ac:dyDescent="0.25">
      <c r="A79" s="42" t="s">
        <v>108</v>
      </c>
      <c r="B79" s="36">
        <f t="shared" ref="B79:L79" si="44">ROUND($D$41*($D23/100)*B$69,2)</f>
        <v>2.91</v>
      </c>
      <c r="C79" s="34">
        <f t="shared" si="44"/>
        <v>3.07</v>
      </c>
      <c r="D79" s="34">
        <f t="shared" si="44"/>
        <v>2.27</v>
      </c>
      <c r="E79" s="34">
        <f t="shared" si="44"/>
        <v>2.91</v>
      </c>
      <c r="F79" s="34">
        <f t="shared" si="44"/>
        <v>2.59</v>
      </c>
      <c r="G79" s="34">
        <f t="shared" si="44"/>
        <v>2.75</v>
      </c>
      <c r="H79" s="34">
        <f t="shared" si="44"/>
        <v>3.24</v>
      </c>
      <c r="I79" s="34">
        <f t="shared" si="44"/>
        <v>3.24</v>
      </c>
      <c r="J79" s="34">
        <f t="shared" si="44"/>
        <v>1.94</v>
      </c>
      <c r="K79" s="34">
        <f t="shared" si="44"/>
        <v>2.59</v>
      </c>
      <c r="L79" s="38">
        <f t="shared" si="44"/>
        <v>2.75</v>
      </c>
    </row>
    <row r="80" spans="1:15" x14ac:dyDescent="0.25">
      <c r="A80" s="43" t="s">
        <v>109</v>
      </c>
      <c r="B80" s="47">
        <f t="shared" ref="B80:L80" si="45">ROUND($D$41*($D24/100)*B$69,2)</f>
        <v>2.94</v>
      </c>
      <c r="C80" s="46">
        <f t="shared" si="45"/>
        <v>3.11</v>
      </c>
      <c r="D80" s="46">
        <f t="shared" si="45"/>
        <v>2.29</v>
      </c>
      <c r="E80" s="46">
        <f t="shared" si="45"/>
        <v>2.94</v>
      </c>
      <c r="F80" s="46">
        <f t="shared" si="45"/>
        <v>2.62</v>
      </c>
      <c r="G80" s="46">
        <f t="shared" si="45"/>
        <v>2.78</v>
      </c>
      <c r="H80" s="46">
        <f t="shared" si="45"/>
        <v>3.27</v>
      </c>
      <c r="I80" s="46">
        <f t="shared" si="45"/>
        <v>3.27</v>
      </c>
      <c r="J80" s="46">
        <f t="shared" si="45"/>
        <v>1.96</v>
      </c>
      <c r="K80" s="46">
        <f t="shared" si="45"/>
        <v>2.62</v>
      </c>
      <c r="L80" s="48">
        <f t="shared" si="45"/>
        <v>2.78</v>
      </c>
      <c r="M80" s="58"/>
    </row>
    <row r="82" spans="1:15" x14ac:dyDescent="0.25">
      <c r="A82" s="111" t="s">
        <v>143</v>
      </c>
      <c r="B82" s="44">
        <v>0.9</v>
      </c>
      <c r="C82" s="44">
        <v>0.95</v>
      </c>
      <c r="D82" s="44">
        <v>0.7</v>
      </c>
      <c r="E82" s="44">
        <v>0.9</v>
      </c>
      <c r="F82" s="44">
        <v>0.8</v>
      </c>
      <c r="G82" s="44">
        <v>0.85</v>
      </c>
      <c r="H82" s="44">
        <v>1</v>
      </c>
      <c r="I82" s="44">
        <v>1</v>
      </c>
      <c r="J82" s="44">
        <v>0.6</v>
      </c>
      <c r="K82" s="44">
        <v>0.8</v>
      </c>
      <c r="L82" s="44">
        <v>0.85</v>
      </c>
      <c r="N82" s="60" t="s">
        <v>112</v>
      </c>
      <c r="O82" s="60" t="s">
        <v>202</v>
      </c>
    </row>
    <row r="83" spans="1:15" x14ac:dyDescent="0.25">
      <c r="A83" s="112"/>
      <c r="B83" s="29" t="s">
        <v>9</v>
      </c>
      <c r="C83" s="29" t="s">
        <v>11</v>
      </c>
      <c r="D83" s="29" t="s">
        <v>13</v>
      </c>
      <c r="E83" s="29" t="s">
        <v>15</v>
      </c>
      <c r="F83" s="29" t="s">
        <v>17</v>
      </c>
      <c r="G83" s="29" t="s">
        <v>19</v>
      </c>
      <c r="H83" s="29" t="s">
        <v>21</v>
      </c>
      <c r="I83" s="29" t="s">
        <v>23</v>
      </c>
      <c r="J83" s="29" t="s">
        <v>25</v>
      </c>
      <c r="K83" s="29" t="s">
        <v>27</v>
      </c>
      <c r="L83" s="29" t="s">
        <v>51</v>
      </c>
      <c r="N83" s="59">
        <f>$E$2</f>
        <v>100</v>
      </c>
      <c r="O83" s="59">
        <f>$D$40</f>
        <v>4800</v>
      </c>
    </row>
    <row r="84" spans="1:15" x14ac:dyDescent="0.25">
      <c r="A84" s="42" t="s">
        <v>100</v>
      </c>
      <c r="B84" s="35">
        <f>ROUND($D$41*($E15/100)*B$82,2)</f>
        <v>1.1000000000000001</v>
      </c>
      <c r="C84" s="49">
        <f t="shared" ref="C84:L84" si="46">ROUND($D$41*($E15/100)*C$82,2)</f>
        <v>1.1599999999999999</v>
      </c>
      <c r="D84" s="49">
        <f t="shared" si="46"/>
        <v>0.85</v>
      </c>
      <c r="E84" s="49">
        <f t="shared" si="46"/>
        <v>1.1000000000000001</v>
      </c>
      <c r="F84" s="49">
        <f t="shared" si="46"/>
        <v>0.97</v>
      </c>
      <c r="G84" s="49">
        <f t="shared" si="46"/>
        <v>1.04</v>
      </c>
      <c r="H84" s="49">
        <f t="shared" si="46"/>
        <v>1.22</v>
      </c>
      <c r="I84" s="49">
        <f t="shared" si="46"/>
        <v>1.22</v>
      </c>
      <c r="J84" s="49">
        <f t="shared" si="46"/>
        <v>0.73</v>
      </c>
      <c r="K84" s="49">
        <f t="shared" si="46"/>
        <v>0.97</v>
      </c>
      <c r="L84" s="37">
        <f t="shared" si="46"/>
        <v>1.04</v>
      </c>
    </row>
    <row r="85" spans="1:15" x14ac:dyDescent="0.25">
      <c r="A85" s="42" t="s">
        <v>101</v>
      </c>
      <c r="B85" s="36">
        <f t="shared" ref="B85:L85" si="47">ROUND($D$41*($E16/100)*B$82,2)</f>
        <v>1.1100000000000001</v>
      </c>
      <c r="C85" s="34">
        <f t="shared" si="47"/>
        <v>1.18</v>
      </c>
      <c r="D85" s="34">
        <f t="shared" si="47"/>
        <v>0.87</v>
      </c>
      <c r="E85" s="34">
        <f t="shared" si="47"/>
        <v>1.1100000000000001</v>
      </c>
      <c r="F85" s="34">
        <f t="shared" si="47"/>
        <v>0.99</v>
      </c>
      <c r="G85" s="34">
        <f t="shared" si="47"/>
        <v>1.05</v>
      </c>
      <c r="H85" s="34">
        <f t="shared" si="47"/>
        <v>1.24</v>
      </c>
      <c r="I85" s="34">
        <f t="shared" si="47"/>
        <v>1.24</v>
      </c>
      <c r="J85" s="34">
        <f t="shared" si="47"/>
        <v>0.74</v>
      </c>
      <c r="K85" s="34">
        <f t="shared" si="47"/>
        <v>0.99</v>
      </c>
      <c r="L85" s="38">
        <f t="shared" si="47"/>
        <v>1.05</v>
      </c>
    </row>
    <row r="86" spans="1:15" x14ac:dyDescent="0.25">
      <c r="A86" s="42" t="s">
        <v>102</v>
      </c>
      <c r="B86" s="36">
        <f t="shared" ref="B86:L86" si="48">ROUND($D$41*($E17/100)*B$82,2)</f>
        <v>1.1299999999999999</v>
      </c>
      <c r="C86" s="34">
        <f t="shared" si="48"/>
        <v>1.2</v>
      </c>
      <c r="D86" s="34">
        <f t="shared" si="48"/>
        <v>0.88</v>
      </c>
      <c r="E86" s="34">
        <f t="shared" si="48"/>
        <v>1.1299999999999999</v>
      </c>
      <c r="F86" s="34">
        <f t="shared" si="48"/>
        <v>1.01</v>
      </c>
      <c r="G86" s="34">
        <f t="shared" si="48"/>
        <v>1.07</v>
      </c>
      <c r="H86" s="34">
        <f t="shared" si="48"/>
        <v>1.26</v>
      </c>
      <c r="I86" s="34">
        <f t="shared" si="48"/>
        <v>1.26</v>
      </c>
      <c r="J86" s="34">
        <f t="shared" si="48"/>
        <v>0.76</v>
      </c>
      <c r="K86" s="34">
        <f t="shared" si="48"/>
        <v>1.01</v>
      </c>
      <c r="L86" s="38">
        <f t="shared" si="48"/>
        <v>1.07</v>
      </c>
    </row>
    <row r="87" spans="1:15" x14ac:dyDescent="0.25">
      <c r="A87" s="42" t="s">
        <v>103</v>
      </c>
      <c r="B87" s="36">
        <f t="shared" ref="B87:L87" si="49">ROUND($D$41*($E18/100)*B$82,2)</f>
        <v>1.1499999999999999</v>
      </c>
      <c r="C87" s="34">
        <f t="shared" si="49"/>
        <v>1.22</v>
      </c>
      <c r="D87" s="34">
        <f t="shared" si="49"/>
        <v>0.9</v>
      </c>
      <c r="E87" s="34">
        <f t="shared" si="49"/>
        <v>1.1499999999999999</v>
      </c>
      <c r="F87" s="34">
        <f t="shared" si="49"/>
        <v>1.02</v>
      </c>
      <c r="G87" s="34">
        <f t="shared" si="49"/>
        <v>1.0900000000000001</v>
      </c>
      <c r="H87" s="34">
        <f t="shared" si="49"/>
        <v>1.28</v>
      </c>
      <c r="I87" s="34">
        <f t="shared" si="49"/>
        <v>1.28</v>
      </c>
      <c r="J87" s="34">
        <f t="shared" si="49"/>
        <v>0.77</v>
      </c>
      <c r="K87" s="34">
        <f t="shared" si="49"/>
        <v>1.02</v>
      </c>
      <c r="L87" s="38">
        <f t="shared" si="49"/>
        <v>1.0900000000000001</v>
      </c>
    </row>
    <row r="88" spans="1:15" x14ac:dyDescent="0.25">
      <c r="A88" s="42" t="s">
        <v>104</v>
      </c>
      <c r="B88" s="36">
        <f t="shared" ref="B88:L88" si="50">ROUND($D$41*($E19/100)*B$82,2)</f>
        <v>1.17</v>
      </c>
      <c r="C88" s="34">
        <f t="shared" si="50"/>
        <v>1.24</v>
      </c>
      <c r="D88" s="34">
        <f t="shared" si="50"/>
        <v>0.91</v>
      </c>
      <c r="E88" s="34">
        <f t="shared" si="50"/>
        <v>1.17</v>
      </c>
      <c r="F88" s="34">
        <f t="shared" si="50"/>
        <v>1.04</v>
      </c>
      <c r="G88" s="34">
        <f t="shared" si="50"/>
        <v>1.1100000000000001</v>
      </c>
      <c r="H88" s="34">
        <f t="shared" si="50"/>
        <v>1.3</v>
      </c>
      <c r="I88" s="34">
        <f t="shared" si="50"/>
        <v>1.3</v>
      </c>
      <c r="J88" s="34">
        <f t="shared" si="50"/>
        <v>0.78</v>
      </c>
      <c r="K88" s="34">
        <f t="shared" si="50"/>
        <v>1.04</v>
      </c>
      <c r="L88" s="38">
        <f t="shared" si="50"/>
        <v>1.1100000000000001</v>
      </c>
    </row>
    <row r="89" spans="1:15" x14ac:dyDescent="0.25">
      <c r="A89" s="42" t="s">
        <v>105</v>
      </c>
      <c r="B89" s="36">
        <f t="shared" ref="B89:L89" si="51">ROUND($D$41*($E20/100)*B$82,2)</f>
        <v>1.19</v>
      </c>
      <c r="C89" s="34">
        <f t="shared" si="51"/>
        <v>1.26</v>
      </c>
      <c r="D89" s="34">
        <f t="shared" si="51"/>
        <v>0.93</v>
      </c>
      <c r="E89" s="34">
        <f t="shared" si="51"/>
        <v>1.19</v>
      </c>
      <c r="F89" s="34">
        <f t="shared" si="51"/>
        <v>1.06</v>
      </c>
      <c r="G89" s="34">
        <f t="shared" si="51"/>
        <v>1.1200000000000001</v>
      </c>
      <c r="H89" s="34">
        <f t="shared" si="51"/>
        <v>1.32</v>
      </c>
      <c r="I89" s="34">
        <f t="shared" si="51"/>
        <v>1.32</v>
      </c>
      <c r="J89" s="34">
        <f t="shared" si="51"/>
        <v>0.79</v>
      </c>
      <c r="K89" s="34">
        <f t="shared" si="51"/>
        <v>1.06</v>
      </c>
      <c r="L89" s="38">
        <f t="shared" si="51"/>
        <v>1.1200000000000001</v>
      </c>
    </row>
    <row r="90" spans="1:15" x14ac:dyDescent="0.25">
      <c r="A90" s="42" t="s">
        <v>106</v>
      </c>
      <c r="B90" s="36">
        <f t="shared" ref="B90:L90" si="52">ROUND($D$41*($E21/100)*B$82,2)</f>
        <v>1.21</v>
      </c>
      <c r="C90" s="34">
        <f t="shared" si="52"/>
        <v>1.28</v>
      </c>
      <c r="D90" s="34">
        <f t="shared" si="52"/>
        <v>0.94</v>
      </c>
      <c r="E90" s="34">
        <f t="shared" si="52"/>
        <v>1.21</v>
      </c>
      <c r="F90" s="34">
        <f t="shared" si="52"/>
        <v>1.07</v>
      </c>
      <c r="G90" s="34">
        <f t="shared" si="52"/>
        <v>1.1399999999999999</v>
      </c>
      <c r="H90" s="34">
        <f t="shared" si="52"/>
        <v>1.34</v>
      </c>
      <c r="I90" s="34">
        <f t="shared" si="52"/>
        <v>1.34</v>
      </c>
      <c r="J90" s="34">
        <f t="shared" si="52"/>
        <v>0.81</v>
      </c>
      <c r="K90" s="34">
        <f t="shared" si="52"/>
        <v>1.07</v>
      </c>
      <c r="L90" s="38">
        <f t="shared" si="52"/>
        <v>1.1399999999999999</v>
      </c>
    </row>
    <row r="91" spans="1:15" x14ac:dyDescent="0.25">
      <c r="A91" s="42" t="s">
        <v>107</v>
      </c>
      <c r="B91" s="36">
        <f t="shared" ref="B91:L91" si="53">ROUND($D$41*($E22/100)*B$82,2)</f>
        <v>1.23</v>
      </c>
      <c r="C91" s="34">
        <f t="shared" si="53"/>
        <v>1.3</v>
      </c>
      <c r="D91" s="34">
        <f t="shared" si="53"/>
        <v>0.95</v>
      </c>
      <c r="E91" s="34">
        <f t="shared" si="53"/>
        <v>1.23</v>
      </c>
      <c r="F91" s="34">
        <f t="shared" si="53"/>
        <v>1.0900000000000001</v>
      </c>
      <c r="G91" s="34">
        <f t="shared" si="53"/>
        <v>1.1599999999999999</v>
      </c>
      <c r="H91" s="34">
        <f t="shared" si="53"/>
        <v>1.36</v>
      </c>
      <c r="I91" s="34">
        <f t="shared" si="53"/>
        <v>1.36</v>
      </c>
      <c r="J91" s="34">
        <f t="shared" si="53"/>
        <v>0.82</v>
      </c>
      <c r="K91" s="34">
        <f t="shared" si="53"/>
        <v>1.0900000000000001</v>
      </c>
      <c r="L91" s="38">
        <f t="shared" si="53"/>
        <v>1.1599999999999999</v>
      </c>
    </row>
    <row r="92" spans="1:15" x14ac:dyDescent="0.25">
      <c r="A92" s="42" t="s">
        <v>108</v>
      </c>
      <c r="B92" s="36">
        <f t="shared" ref="B92:L92" si="54">ROUND($D$41*($E23/100)*B$82,2)</f>
        <v>1.25</v>
      </c>
      <c r="C92" s="34">
        <f t="shared" si="54"/>
        <v>1.32</v>
      </c>
      <c r="D92" s="34">
        <f t="shared" si="54"/>
        <v>0.97</v>
      </c>
      <c r="E92" s="34">
        <f t="shared" si="54"/>
        <v>1.25</v>
      </c>
      <c r="F92" s="34">
        <f t="shared" si="54"/>
        <v>1.1100000000000001</v>
      </c>
      <c r="G92" s="34">
        <f t="shared" si="54"/>
        <v>1.18</v>
      </c>
      <c r="H92" s="34">
        <f t="shared" si="54"/>
        <v>1.39</v>
      </c>
      <c r="I92" s="34">
        <f t="shared" si="54"/>
        <v>1.39</v>
      </c>
      <c r="J92" s="34">
        <f t="shared" si="54"/>
        <v>0.83</v>
      </c>
      <c r="K92" s="34">
        <f t="shared" si="54"/>
        <v>1.1100000000000001</v>
      </c>
      <c r="L92" s="38">
        <f t="shared" si="54"/>
        <v>1.18</v>
      </c>
    </row>
    <row r="93" spans="1:15" x14ac:dyDescent="0.25">
      <c r="A93" s="43" t="s">
        <v>109</v>
      </c>
      <c r="B93" s="47">
        <f t="shared" ref="B93:L93" si="55">ROUND($D$41*($E24/100)*B$82,2)</f>
        <v>1.27</v>
      </c>
      <c r="C93" s="46">
        <f t="shared" si="55"/>
        <v>1.34</v>
      </c>
      <c r="D93" s="46">
        <f t="shared" si="55"/>
        <v>0.98</v>
      </c>
      <c r="E93" s="46">
        <f t="shared" si="55"/>
        <v>1.27</v>
      </c>
      <c r="F93" s="46">
        <f t="shared" si="55"/>
        <v>1.1200000000000001</v>
      </c>
      <c r="G93" s="46">
        <f t="shared" si="55"/>
        <v>1.2</v>
      </c>
      <c r="H93" s="46">
        <f t="shared" si="55"/>
        <v>1.41</v>
      </c>
      <c r="I93" s="46">
        <f t="shared" si="55"/>
        <v>1.41</v>
      </c>
      <c r="J93" s="46">
        <f t="shared" si="55"/>
        <v>0.84</v>
      </c>
      <c r="K93" s="46">
        <f t="shared" si="55"/>
        <v>1.1200000000000001</v>
      </c>
      <c r="L93" s="48">
        <f t="shared" si="55"/>
        <v>1.2</v>
      </c>
      <c r="M93" s="58"/>
    </row>
    <row r="94" spans="1:15" x14ac:dyDescent="0.25"/>
    <row r="95" spans="1:15" x14ac:dyDescent="0.25">
      <c r="A95" s="111" t="s">
        <v>144</v>
      </c>
      <c r="B95" s="44">
        <v>45</v>
      </c>
      <c r="C95" s="44">
        <v>25</v>
      </c>
      <c r="D95" s="44">
        <v>40</v>
      </c>
      <c r="E95" s="44">
        <v>60</v>
      </c>
      <c r="F95" s="44">
        <v>100</v>
      </c>
      <c r="G95" s="44">
        <v>10</v>
      </c>
      <c r="H95" s="44">
        <v>30</v>
      </c>
      <c r="I95" s="44">
        <v>15</v>
      </c>
      <c r="J95" s="44">
        <v>100</v>
      </c>
      <c r="K95" s="44">
        <v>35</v>
      </c>
      <c r="L95" s="44">
        <v>70</v>
      </c>
      <c r="N95" s="60" t="s">
        <v>113</v>
      </c>
      <c r="O95" s="60" t="s">
        <v>110</v>
      </c>
    </row>
    <row r="96" spans="1:15" x14ac:dyDescent="0.25">
      <c r="A96" s="112"/>
      <c r="B96" s="29" t="s">
        <v>9</v>
      </c>
      <c r="C96" s="29" t="s">
        <v>11</v>
      </c>
      <c r="D96" s="29" t="s">
        <v>13</v>
      </c>
      <c r="E96" s="29" t="s">
        <v>15</v>
      </c>
      <c r="F96" s="29" t="s">
        <v>17</v>
      </c>
      <c r="G96" s="29" t="s">
        <v>19</v>
      </c>
      <c r="H96" s="29" t="s">
        <v>21</v>
      </c>
      <c r="I96" s="29" t="s">
        <v>23</v>
      </c>
      <c r="J96" s="29" t="s">
        <v>25</v>
      </c>
      <c r="K96" s="29" t="s">
        <v>27</v>
      </c>
      <c r="L96" s="29" t="s">
        <v>51</v>
      </c>
      <c r="N96" s="59">
        <f>$F$2</f>
        <v>100</v>
      </c>
      <c r="O96" s="59">
        <f>$C$2</f>
        <v>100</v>
      </c>
    </row>
    <row r="97" spans="1:15" x14ac:dyDescent="0.25">
      <c r="A97" s="42" t="s">
        <v>100</v>
      </c>
      <c r="B97" s="35">
        <f>ROUND((B$95+($C15/100*B$95))*($F15/100),2)</f>
        <v>77.040000000000006</v>
      </c>
      <c r="C97" s="49">
        <f t="shared" ref="C97:L97" si="56">ROUND((C$95+($C15/100*C$95))*($F15/100),2)</f>
        <v>42.8</v>
      </c>
      <c r="D97" s="49">
        <f t="shared" si="56"/>
        <v>68.48</v>
      </c>
      <c r="E97" s="49">
        <f t="shared" si="56"/>
        <v>102.72</v>
      </c>
      <c r="F97" s="49">
        <f t="shared" si="56"/>
        <v>171.2</v>
      </c>
      <c r="G97" s="49">
        <f t="shared" si="56"/>
        <v>17.12</v>
      </c>
      <c r="H97" s="49">
        <f t="shared" si="56"/>
        <v>51.36</v>
      </c>
      <c r="I97" s="49">
        <f t="shared" si="56"/>
        <v>25.68</v>
      </c>
      <c r="J97" s="49">
        <f t="shared" si="56"/>
        <v>171.2</v>
      </c>
      <c r="K97" s="49">
        <f t="shared" si="56"/>
        <v>59.92</v>
      </c>
      <c r="L97" s="37">
        <f t="shared" si="56"/>
        <v>119.84</v>
      </c>
    </row>
    <row r="98" spans="1:15" x14ac:dyDescent="0.25">
      <c r="A98" s="42" t="s">
        <v>101</v>
      </c>
      <c r="B98" s="36">
        <f t="shared" ref="B98:L98" si="57">ROUND((B$95+($C16/100*B$95))*($F16/100),2)</f>
        <v>80.44</v>
      </c>
      <c r="C98" s="34">
        <f t="shared" si="57"/>
        <v>44.69</v>
      </c>
      <c r="D98" s="34">
        <f t="shared" si="57"/>
        <v>71.5</v>
      </c>
      <c r="E98" s="34">
        <f t="shared" si="57"/>
        <v>107.26</v>
      </c>
      <c r="F98" s="34">
        <f t="shared" si="57"/>
        <v>178.76</v>
      </c>
      <c r="G98" s="34">
        <f t="shared" si="57"/>
        <v>17.88</v>
      </c>
      <c r="H98" s="34">
        <f t="shared" si="57"/>
        <v>53.63</v>
      </c>
      <c r="I98" s="34">
        <f t="shared" si="57"/>
        <v>26.81</v>
      </c>
      <c r="J98" s="34">
        <f t="shared" si="57"/>
        <v>178.76</v>
      </c>
      <c r="K98" s="34">
        <f t="shared" si="57"/>
        <v>62.57</v>
      </c>
      <c r="L98" s="38">
        <f t="shared" si="57"/>
        <v>125.13</v>
      </c>
    </row>
    <row r="99" spans="1:15" x14ac:dyDescent="0.25">
      <c r="A99" s="42" t="s">
        <v>102</v>
      </c>
      <c r="B99" s="36">
        <f t="shared" ref="B99:L99" si="58">ROUND((B$95+($C17/100*B$95))*($F17/100),2)</f>
        <v>83.92</v>
      </c>
      <c r="C99" s="34">
        <f t="shared" si="58"/>
        <v>46.62</v>
      </c>
      <c r="D99" s="34">
        <f t="shared" si="58"/>
        <v>74.59</v>
      </c>
      <c r="E99" s="34">
        <f t="shared" si="58"/>
        <v>111.89</v>
      </c>
      <c r="F99" s="34">
        <f t="shared" si="58"/>
        <v>186.48</v>
      </c>
      <c r="G99" s="34">
        <f t="shared" si="58"/>
        <v>18.649999999999999</v>
      </c>
      <c r="H99" s="34">
        <f t="shared" si="58"/>
        <v>55.94</v>
      </c>
      <c r="I99" s="34">
        <f t="shared" si="58"/>
        <v>27.97</v>
      </c>
      <c r="J99" s="34">
        <f t="shared" si="58"/>
        <v>186.48</v>
      </c>
      <c r="K99" s="34">
        <f t="shared" si="58"/>
        <v>65.27</v>
      </c>
      <c r="L99" s="38">
        <f t="shared" si="58"/>
        <v>130.54</v>
      </c>
    </row>
    <row r="100" spans="1:15" x14ac:dyDescent="0.25">
      <c r="A100" s="42" t="s">
        <v>103</v>
      </c>
      <c r="B100" s="36">
        <f t="shared" ref="B100:L100" si="59">ROUND((B$95+($C18/100*B$95))*($F18/100),2)</f>
        <v>87.46</v>
      </c>
      <c r="C100" s="34">
        <f t="shared" si="59"/>
        <v>48.59</v>
      </c>
      <c r="D100" s="34">
        <f t="shared" si="59"/>
        <v>77.739999999999995</v>
      </c>
      <c r="E100" s="34">
        <f t="shared" si="59"/>
        <v>116.62</v>
      </c>
      <c r="F100" s="34">
        <f t="shared" si="59"/>
        <v>194.36</v>
      </c>
      <c r="G100" s="34">
        <f t="shared" si="59"/>
        <v>19.440000000000001</v>
      </c>
      <c r="H100" s="34">
        <f t="shared" si="59"/>
        <v>58.31</v>
      </c>
      <c r="I100" s="34">
        <f t="shared" si="59"/>
        <v>29.15</v>
      </c>
      <c r="J100" s="34">
        <f t="shared" si="59"/>
        <v>194.36</v>
      </c>
      <c r="K100" s="34">
        <f t="shared" si="59"/>
        <v>68.03</v>
      </c>
      <c r="L100" s="38">
        <f t="shared" si="59"/>
        <v>136.05000000000001</v>
      </c>
    </row>
    <row r="101" spans="1:15" x14ac:dyDescent="0.25">
      <c r="A101" s="42" t="s">
        <v>104</v>
      </c>
      <c r="B101" s="36">
        <f t="shared" ref="B101:L101" si="60">ROUND((B$95+($C19/100*B$95))*($F19/100),2)</f>
        <v>91.08</v>
      </c>
      <c r="C101" s="34">
        <f t="shared" si="60"/>
        <v>50.6</v>
      </c>
      <c r="D101" s="34">
        <f t="shared" si="60"/>
        <v>80.959999999999994</v>
      </c>
      <c r="E101" s="34">
        <f t="shared" si="60"/>
        <v>121.44</v>
      </c>
      <c r="F101" s="34">
        <f t="shared" si="60"/>
        <v>202.4</v>
      </c>
      <c r="G101" s="34">
        <f t="shared" si="60"/>
        <v>20.239999999999998</v>
      </c>
      <c r="H101" s="34">
        <f t="shared" si="60"/>
        <v>60.72</v>
      </c>
      <c r="I101" s="34">
        <f t="shared" si="60"/>
        <v>30.36</v>
      </c>
      <c r="J101" s="34">
        <f t="shared" si="60"/>
        <v>202.4</v>
      </c>
      <c r="K101" s="34">
        <f t="shared" si="60"/>
        <v>70.84</v>
      </c>
      <c r="L101" s="38">
        <f t="shared" si="60"/>
        <v>141.68</v>
      </c>
    </row>
    <row r="102" spans="1:15" x14ac:dyDescent="0.25">
      <c r="A102" s="42" t="s">
        <v>105</v>
      </c>
      <c r="B102" s="36">
        <f t="shared" ref="B102:L102" si="61">ROUND((B$95+($C20/100*B$95))*($F20/100),2)</f>
        <v>94.77</v>
      </c>
      <c r="C102" s="34">
        <f t="shared" si="61"/>
        <v>52.65</v>
      </c>
      <c r="D102" s="34">
        <f t="shared" si="61"/>
        <v>84.24</v>
      </c>
      <c r="E102" s="34">
        <f t="shared" si="61"/>
        <v>126.36</v>
      </c>
      <c r="F102" s="34">
        <f t="shared" si="61"/>
        <v>210.6</v>
      </c>
      <c r="G102" s="34">
        <f t="shared" si="61"/>
        <v>21.06</v>
      </c>
      <c r="H102" s="34">
        <f t="shared" si="61"/>
        <v>63.18</v>
      </c>
      <c r="I102" s="34">
        <f t="shared" si="61"/>
        <v>31.59</v>
      </c>
      <c r="J102" s="34">
        <f t="shared" si="61"/>
        <v>210.6</v>
      </c>
      <c r="K102" s="34">
        <f t="shared" si="61"/>
        <v>73.709999999999994</v>
      </c>
      <c r="L102" s="38">
        <f t="shared" si="61"/>
        <v>147.41999999999999</v>
      </c>
    </row>
    <row r="103" spans="1:15" x14ac:dyDescent="0.25">
      <c r="A103" s="42" t="s">
        <v>106</v>
      </c>
      <c r="B103" s="36">
        <f t="shared" ref="B103:L103" si="62">ROUND((B$95+($C21/100*B$95))*($F21/100),2)</f>
        <v>98.53</v>
      </c>
      <c r="C103" s="34">
        <f t="shared" si="62"/>
        <v>54.74</v>
      </c>
      <c r="D103" s="34">
        <f t="shared" si="62"/>
        <v>87.58</v>
      </c>
      <c r="E103" s="34">
        <f t="shared" si="62"/>
        <v>131.38</v>
      </c>
      <c r="F103" s="34">
        <f t="shared" si="62"/>
        <v>218.96</v>
      </c>
      <c r="G103" s="34">
        <f t="shared" si="62"/>
        <v>21.9</v>
      </c>
      <c r="H103" s="34">
        <f t="shared" si="62"/>
        <v>65.69</v>
      </c>
      <c r="I103" s="34">
        <f t="shared" si="62"/>
        <v>32.840000000000003</v>
      </c>
      <c r="J103" s="34">
        <f t="shared" si="62"/>
        <v>218.96</v>
      </c>
      <c r="K103" s="34">
        <f t="shared" si="62"/>
        <v>76.64</v>
      </c>
      <c r="L103" s="38">
        <f t="shared" si="62"/>
        <v>153.27000000000001</v>
      </c>
    </row>
    <row r="104" spans="1:15" x14ac:dyDescent="0.25">
      <c r="A104" s="42" t="s">
        <v>107</v>
      </c>
      <c r="B104" s="36">
        <f t="shared" ref="B104:L104" si="63">ROUND((B$95+($C22/100*B$95))*($F22/100),2)</f>
        <v>104.54</v>
      </c>
      <c r="C104" s="34">
        <f t="shared" si="63"/>
        <v>58.08</v>
      </c>
      <c r="D104" s="34">
        <f t="shared" si="63"/>
        <v>92.93</v>
      </c>
      <c r="E104" s="34">
        <f t="shared" si="63"/>
        <v>139.38999999999999</v>
      </c>
      <c r="F104" s="34">
        <f t="shared" si="63"/>
        <v>232.32</v>
      </c>
      <c r="G104" s="34">
        <f t="shared" si="63"/>
        <v>23.23</v>
      </c>
      <c r="H104" s="34">
        <f t="shared" si="63"/>
        <v>69.7</v>
      </c>
      <c r="I104" s="34">
        <f t="shared" si="63"/>
        <v>34.85</v>
      </c>
      <c r="J104" s="34">
        <f t="shared" si="63"/>
        <v>232.32</v>
      </c>
      <c r="K104" s="34">
        <f t="shared" si="63"/>
        <v>81.31</v>
      </c>
      <c r="L104" s="38">
        <f t="shared" si="63"/>
        <v>162.62</v>
      </c>
    </row>
    <row r="105" spans="1:15" x14ac:dyDescent="0.25">
      <c r="A105" s="42" t="s">
        <v>108</v>
      </c>
      <c r="B105" s="36">
        <f t="shared" ref="B105:L105" si="64">ROUND((B$95+($C23/100*B$95))*($F23/100),2)</f>
        <v>110.7</v>
      </c>
      <c r="C105" s="34">
        <f t="shared" si="64"/>
        <v>61.5</v>
      </c>
      <c r="D105" s="34">
        <f t="shared" si="64"/>
        <v>98.4</v>
      </c>
      <c r="E105" s="34">
        <f t="shared" si="64"/>
        <v>147.6</v>
      </c>
      <c r="F105" s="34">
        <f t="shared" si="64"/>
        <v>246</v>
      </c>
      <c r="G105" s="34">
        <f t="shared" si="64"/>
        <v>24.6</v>
      </c>
      <c r="H105" s="34">
        <f t="shared" si="64"/>
        <v>73.8</v>
      </c>
      <c r="I105" s="34">
        <f t="shared" si="64"/>
        <v>36.9</v>
      </c>
      <c r="J105" s="34">
        <f t="shared" si="64"/>
        <v>246</v>
      </c>
      <c r="K105" s="34">
        <f t="shared" si="64"/>
        <v>86.1</v>
      </c>
      <c r="L105" s="38">
        <f t="shared" si="64"/>
        <v>172.2</v>
      </c>
    </row>
    <row r="106" spans="1:15" x14ac:dyDescent="0.25">
      <c r="A106" s="43" t="s">
        <v>109</v>
      </c>
      <c r="B106" s="47">
        <f t="shared" ref="B106:L106" si="65">ROUND((B$95+($C24/100*B$95))*($F24/100),2)</f>
        <v>117</v>
      </c>
      <c r="C106" s="46">
        <f t="shared" si="65"/>
        <v>65</v>
      </c>
      <c r="D106" s="46">
        <f t="shared" si="65"/>
        <v>104</v>
      </c>
      <c r="E106" s="46">
        <f t="shared" si="65"/>
        <v>156</v>
      </c>
      <c r="F106" s="46">
        <f t="shared" si="65"/>
        <v>260</v>
      </c>
      <c r="G106" s="46">
        <f t="shared" si="65"/>
        <v>26</v>
      </c>
      <c r="H106" s="46">
        <f t="shared" si="65"/>
        <v>78</v>
      </c>
      <c r="I106" s="46">
        <f t="shared" si="65"/>
        <v>39</v>
      </c>
      <c r="J106" s="46">
        <f t="shared" si="65"/>
        <v>260</v>
      </c>
      <c r="K106" s="46">
        <f t="shared" si="65"/>
        <v>91</v>
      </c>
      <c r="L106" s="48">
        <f t="shared" si="65"/>
        <v>182</v>
      </c>
      <c r="M106" s="58"/>
    </row>
    <row r="107" spans="1:15" x14ac:dyDescent="0.25"/>
    <row r="108" spans="1:15" x14ac:dyDescent="0.25">
      <c r="A108" s="111" t="s">
        <v>145</v>
      </c>
      <c r="B108" s="44">
        <v>1.25</v>
      </c>
      <c r="C108" s="44">
        <v>1</v>
      </c>
      <c r="D108" s="44">
        <v>3</v>
      </c>
      <c r="E108" s="44">
        <v>1.5</v>
      </c>
      <c r="F108" s="44">
        <v>1.25</v>
      </c>
      <c r="G108" s="44">
        <v>2</v>
      </c>
      <c r="H108" s="44">
        <v>0.75</v>
      </c>
      <c r="I108" s="44">
        <v>0.75</v>
      </c>
      <c r="J108" s="44">
        <v>2.5</v>
      </c>
      <c r="K108" s="44">
        <v>2</v>
      </c>
      <c r="L108" s="44">
        <v>0.75</v>
      </c>
      <c r="N108" s="60" t="s">
        <v>115</v>
      </c>
      <c r="O108" s="60" t="s">
        <v>112</v>
      </c>
    </row>
    <row r="109" spans="1:15" x14ac:dyDescent="0.25">
      <c r="A109" s="112"/>
      <c r="B109" s="29" t="s">
        <v>9</v>
      </c>
      <c r="C109" s="29" t="s">
        <v>11</v>
      </c>
      <c r="D109" s="29" t="s">
        <v>13</v>
      </c>
      <c r="E109" s="29" t="s">
        <v>15</v>
      </c>
      <c r="F109" s="29" t="s">
        <v>17</v>
      </c>
      <c r="G109" s="29" t="s">
        <v>19</v>
      </c>
      <c r="H109" s="29" t="s">
        <v>21</v>
      </c>
      <c r="I109" s="29" t="s">
        <v>23</v>
      </c>
      <c r="J109" s="29" t="s">
        <v>25</v>
      </c>
      <c r="K109" s="29" t="s">
        <v>27</v>
      </c>
      <c r="L109" s="29" t="s">
        <v>51</v>
      </c>
      <c r="N109" s="59">
        <f>$G$2</f>
        <v>100</v>
      </c>
      <c r="O109" s="59">
        <f>$E$2</f>
        <v>100</v>
      </c>
    </row>
    <row r="110" spans="1:15" x14ac:dyDescent="0.25">
      <c r="A110" s="42" t="s">
        <v>100</v>
      </c>
      <c r="B110" s="35">
        <f>ROUND((($G15)*(B$108/$D$41)),2)</f>
        <v>1.44</v>
      </c>
      <c r="C110" s="49">
        <f t="shared" ref="C110:L110" si="66">ROUND((($G15)*(C$108/$D$41)),2)</f>
        <v>1.1499999999999999</v>
      </c>
      <c r="D110" s="49">
        <f t="shared" si="66"/>
        <v>3.45</v>
      </c>
      <c r="E110" s="49">
        <f t="shared" si="66"/>
        <v>1.72</v>
      </c>
      <c r="F110" s="49">
        <f t="shared" si="66"/>
        <v>1.44</v>
      </c>
      <c r="G110" s="49">
        <f t="shared" si="66"/>
        <v>2.2999999999999998</v>
      </c>
      <c r="H110" s="49">
        <f t="shared" si="66"/>
        <v>0.86</v>
      </c>
      <c r="I110" s="49">
        <f t="shared" si="66"/>
        <v>0.86</v>
      </c>
      <c r="J110" s="49">
        <f t="shared" si="66"/>
        <v>2.87</v>
      </c>
      <c r="K110" s="49">
        <f t="shared" si="66"/>
        <v>2.2999999999999998</v>
      </c>
      <c r="L110" s="37">
        <f t="shared" si="66"/>
        <v>0.86</v>
      </c>
    </row>
    <row r="111" spans="1:15" x14ac:dyDescent="0.25">
      <c r="A111" s="42" t="s">
        <v>101</v>
      </c>
      <c r="B111" s="36">
        <f t="shared" ref="B111:L111" si="67">ROUND((($G16)*(B$108/$D$41)),2)</f>
        <v>1.41</v>
      </c>
      <c r="C111" s="34">
        <f t="shared" si="67"/>
        <v>1.1299999999999999</v>
      </c>
      <c r="D111" s="34">
        <f t="shared" si="67"/>
        <v>3.38</v>
      </c>
      <c r="E111" s="34">
        <f t="shared" si="67"/>
        <v>1.69</v>
      </c>
      <c r="F111" s="34">
        <f t="shared" si="67"/>
        <v>1.41</v>
      </c>
      <c r="G111" s="34">
        <f t="shared" si="67"/>
        <v>2.25</v>
      </c>
      <c r="H111" s="34">
        <f t="shared" si="67"/>
        <v>0.84</v>
      </c>
      <c r="I111" s="34">
        <f t="shared" si="67"/>
        <v>0.84</v>
      </c>
      <c r="J111" s="34">
        <f t="shared" si="67"/>
        <v>2.82</v>
      </c>
      <c r="K111" s="34">
        <f t="shared" si="67"/>
        <v>2.25</v>
      </c>
      <c r="L111" s="38">
        <f t="shared" si="67"/>
        <v>0.84</v>
      </c>
    </row>
    <row r="112" spans="1:15" x14ac:dyDescent="0.25">
      <c r="A112" s="42" t="s">
        <v>102</v>
      </c>
      <c r="B112" s="36">
        <f t="shared" ref="B112:L112" si="68">ROUND((($G17)*(B$108/$D$41)),2)</f>
        <v>1.38</v>
      </c>
      <c r="C112" s="34">
        <f t="shared" si="68"/>
        <v>1.1000000000000001</v>
      </c>
      <c r="D112" s="34">
        <f t="shared" si="68"/>
        <v>3.31</v>
      </c>
      <c r="E112" s="34">
        <f t="shared" si="68"/>
        <v>1.66</v>
      </c>
      <c r="F112" s="34">
        <f t="shared" si="68"/>
        <v>1.38</v>
      </c>
      <c r="G112" s="34">
        <f t="shared" si="68"/>
        <v>2.21</v>
      </c>
      <c r="H112" s="34">
        <f t="shared" si="68"/>
        <v>0.83</v>
      </c>
      <c r="I112" s="34">
        <f t="shared" si="68"/>
        <v>0.83</v>
      </c>
      <c r="J112" s="34">
        <f t="shared" si="68"/>
        <v>2.76</v>
      </c>
      <c r="K112" s="34">
        <f t="shared" si="68"/>
        <v>2.21</v>
      </c>
      <c r="L112" s="38">
        <f t="shared" si="68"/>
        <v>0.83</v>
      </c>
    </row>
    <row r="113" spans="1:14" x14ac:dyDescent="0.25">
      <c r="A113" s="42" t="s">
        <v>103</v>
      </c>
      <c r="B113" s="36">
        <f t="shared" ref="B113:L113" si="69">ROUND((($G18)*(B$108/$D$41)),2)</f>
        <v>1.35</v>
      </c>
      <c r="C113" s="34">
        <f t="shared" si="69"/>
        <v>1.08</v>
      </c>
      <c r="D113" s="34">
        <f t="shared" si="69"/>
        <v>3.24</v>
      </c>
      <c r="E113" s="34">
        <f t="shared" si="69"/>
        <v>1.62</v>
      </c>
      <c r="F113" s="34">
        <f t="shared" si="69"/>
        <v>1.35</v>
      </c>
      <c r="G113" s="34">
        <f t="shared" si="69"/>
        <v>2.16</v>
      </c>
      <c r="H113" s="34">
        <f t="shared" si="69"/>
        <v>0.81</v>
      </c>
      <c r="I113" s="34">
        <f t="shared" si="69"/>
        <v>0.81</v>
      </c>
      <c r="J113" s="34">
        <f t="shared" si="69"/>
        <v>2.7</v>
      </c>
      <c r="K113" s="34">
        <f t="shared" si="69"/>
        <v>2.16</v>
      </c>
      <c r="L113" s="38">
        <f t="shared" si="69"/>
        <v>0.81</v>
      </c>
    </row>
    <row r="114" spans="1:14" x14ac:dyDescent="0.25">
      <c r="A114" s="42" t="s">
        <v>104</v>
      </c>
      <c r="B114" s="36">
        <f t="shared" ref="B114:L114" si="70">ROUND((($G19)*(B$108/$D$41)),2)</f>
        <v>1.32</v>
      </c>
      <c r="C114" s="34">
        <f t="shared" si="70"/>
        <v>1.06</v>
      </c>
      <c r="D114" s="34">
        <f t="shared" si="70"/>
        <v>3.17</v>
      </c>
      <c r="E114" s="34">
        <f t="shared" si="70"/>
        <v>1.59</v>
      </c>
      <c r="F114" s="34">
        <f t="shared" si="70"/>
        <v>1.32</v>
      </c>
      <c r="G114" s="34">
        <f t="shared" si="70"/>
        <v>2.11</v>
      </c>
      <c r="H114" s="34">
        <f t="shared" si="70"/>
        <v>0.79</v>
      </c>
      <c r="I114" s="34">
        <f t="shared" si="70"/>
        <v>0.79</v>
      </c>
      <c r="J114" s="34">
        <f t="shared" si="70"/>
        <v>2.64</v>
      </c>
      <c r="K114" s="34">
        <f t="shared" si="70"/>
        <v>2.11</v>
      </c>
      <c r="L114" s="38">
        <f t="shared" si="70"/>
        <v>0.79</v>
      </c>
    </row>
    <row r="115" spans="1:14" x14ac:dyDescent="0.25">
      <c r="A115" s="42" t="s">
        <v>105</v>
      </c>
      <c r="B115" s="36">
        <f t="shared" ref="B115:L115" si="71">ROUND((($G20)*(B$108/$D$41)),2)</f>
        <v>1.29</v>
      </c>
      <c r="C115" s="34">
        <f t="shared" si="71"/>
        <v>1.03</v>
      </c>
      <c r="D115" s="34">
        <f t="shared" si="71"/>
        <v>3.1</v>
      </c>
      <c r="E115" s="34">
        <f t="shared" si="71"/>
        <v>1.55</v>
      </c>
      <c r="F115" s="34">
        <f t="shared" si="71"/>
        <v>1.29</v>
      </c>
      <c r="G115" s="34">
        <f t="shared" si="71"/>
        <v>2.0699999999999998</v>
      </c>
      <c r="H115" s="34">
        <f t="shared" si="71"/>
        <v>0.78</v>
      </c>
      <c r="I115" s="34">
        <f t="shared" si="71"/>
        <v>0.78</v>
      </c>
      <c r="J115" s="34">
        <f t="shared" si="71"/>
        <v>2.59</v>
      </c>
      <c r="K115" s="34">
        <f t="shared" si="71"/>
        <v>2.0699999999999998</v>
      </c>
      <c r="L115" s="38">
        <f t="shared" si="71"/>
        <v>0.78</v>
      </c>
    </row>
    <row r="116" spans="1:14" x14ac:dyDescent="0.25">
      <c r="A116" s="42" t="s">
        <v>106</v>
      </c>
      <c r="B116" s="36">
        <f t="shared" ref="B116:L116" si="72">ROUND((($G21)*(B$108/$D$41)),2)</f>
        <v>1.26</v>
      </c>
      <c r="C116" s="34">
        <f t="shared" si="72"/>
        <v>1.01</v>
      </c>
      <c r="D116" s="34">
        <f t="shared" si="72"/>
        <v>3.03</v>
      </c>
      <c r="E116" s="34">
        <f t="shared" si="72"/>
        <v>1.52</v>
      </c>
      <c r="F116" s="34">
        <f t="shared" si="72"/>
        <v>1.26</v>
      </c>
      <c r="G116" s="34">
        <f t="shared" si="72"/>
        <v>2.02</v>
      </c>
      <c r="H116" s="34">
        <f t="shared" si="72"/>
        <v>0.76</v>
      </c>
      <c r="I116" s="34">
        <f t="shared" si="72"/>
        <v>0.76</v>
      </c>
      <c r="J116" s="34">
        <f t="shared" si="72"/>
        <v>2.5299999999999998</v>
      </c>
      <c r="K116" s="34">
        <f t="shared" si="72"/>
        <v>2.02</v>
      </c>
      <c r="L116" s="38">
        <f t="shared" si="72"/>
        <v>0.76</v>
      </c>
    </row>
    <row r="117" spans="1:14" x14ac:dyDescent="0.25">
      <c r="A117" s="42" t="s">
        <v>107</v>
      </c>
      <c r="B117" s="36">
        <f t="shared" ref="B117:L117" si="73">ROUND((($G22)*(B$108/$D$41)),2)</f>
        <v>1.24</v>
      </c>
      <c r="C117" s="34">
        <f t="shared" si="73"/>
        <v>0.99</v>
      </c>
      <c r="D117" s="34">
        <f t="shared" si="73"/>
        <v>2.97</v>
      </c>
      <c r="E117" s="34">
        <f t="shared" si="73"/>
        <v>1.48</v>
      </c>
      <c r="F117" s="34">
        <f t="shared" si="73"/>
        <v>1.24</v>
      </c>
      <c r="G117" s="34">
        <f t="shared" si="73"/>
        <v>1.98</v>
      </c>
      <c r="H117" s="34">
        <f t="shared" si="73"/>
        <v>0.74</v>
      </c>
      <c r="I117" s="34">
        <f t="shared" si="73"/>
        <v>0.74</v>
      </c>
      <c r="J117" s="34">
        <f t="shared" si="73"/>
        <v>2.4700000000000002</v>
      </c>
      <c r="K117" s="34">
        <f t="shared" si="73"/>
        <v>1.98</v>
      </c>
      <c r="L117" s="38">
        <f t="shared" si="73"/>
        <v>0.74</v>
      </c>
    </row>
    <row r="118" spans="1:14" x14ac:dyDescent="0.25">
      <c r="A118" s="42" t="s">
        <v>108</v>
      </c>
      <c r="B118" s="36">
        <f t="shared" ref="B118:L118" si="74">ROUND((($G23)*(B$108/$D$41)),2)</f>
        <v>1.21</v>
      </c>
      <c r="C118" s="34">
        <f t="shared" si="74"/>
        <v>0.97</v>
      </c>
      <c r="D118" s="34">
        <f t="shared" si="74"/>
        <v>2.9</v>
      </c>
      <c r="E118" s="34">
        <f t="shared" si="74"/>
        <v>1.45</v>
      </c>
      <c r="F118" s="34">
        <f t="shared" si="74"/>
        <v>1.21</v>
      </c>
      <c r="G118" s="34">
        <f t="shared" si="74"/>
        <v>1.93</v>
      </c>
      <c r="H118" s="34">
        <f t="shared" si="74"/>
        <v>0.72</v>
      </c>
      <c r="I118" s="34">
        <f t="shared" si="74"/>
        <v>0.72</v>
      </c>
      <c r="J118" s="34">
        <f t="shared" si="74"/>
        <v>2.41</v>
      </c>
      <c r="K118" s="34">
        <f t="shared" si="74"/>
        <v>1.93</v>
      </c>
      <c r="L118" s="38">
        <f t="shared" si="74"/>
        <v>0.72</v>
      </c>
    </row>
    <row r="119" spans="1:14" x14ac:dyDescent="0.25">
      <c r="A119" s="43" t="s">
        <v>109</v>
      </c>
      <c r="B119" s="47">
        <f t="shared" ref="B119:L119" si="75">ROUND((($G24)*(B$108/$D$41)),2)</f>
        <v>1.18</v>
      </c>
      <c r="C119" s="46">
        <f t="shared" si="75"/>
        <v>0.94</v>
      </c>
      <c r="D119" s="46">
        <f t="shared" si="75"/>
        <v>2.83</v>
      </c>
      <c r="E119" s="46">
        <f t="shared" si="75"/>
        <v>1.41</v>
      </c>
      <c r="F119" s="46">
        <f t="shared" si="75"/>
        <v>1.18</v>
      </c>
      <c r="G119" s="46">
        <f t="shared" si="75"/>
        <v>1.89</v>
      </c>
      <c r="H119" s="46">
        <f t="shared" si="75"/>
        <v>0.71</v>
      </c>
      <c r="I119" s="46">
        <f t="shared" si="75"/>
        <v>0.71</v>
      </c>
      <c r="J119" s="46">
        <f t="shared" si="75"/>
        <v>2.36</v>
      </c>
      <c r="K119" s="46">
        <f t="shared" si="75"/>
        <v>1.89</v>
      </c>
      <c r="L119" s="48">
        <f t="shared" si="75"/>
        <v>0.71</v>
      </c>
      <c r="M119" s="58"/>
    </row>
    <row r="120" spans="1:14" x14ac:dyDescent="0.25"/>
    <row r="121" spans="1:14" x14ac:dyDescent="0.25">
      <c r="A121" s="111" t="s">
        <v>146</v>
      </c>
      <c r="B121" s="44">
        <v>120</v>
      </c>
      <c r="C121" s="44">
        <v>180</v>
      </c>
      <c r="D121" s="44">
        <v>150</v>
      </c>
      <c r="E121" s="44">
        <v>90</v>
      </c>
      <c r="F121" s="44">
        <v>12</v>
      </c>
      <c r="G121" s="44">
        <v>30</v>
      </c>
      <c r="H121" s="44">
        <v>120</v>
      </c>
      <c r="I121" s="44">
        <v>240</v>
      </c>
      <c r="J121" s="44">
        <v>6</v>
      </c>
      <c r="K121" s="44">
        <v>60</v>
      </c>
      <c r="L121" s="44">
        <v>20</v>
      </c>
      <c r="N121" s="60" t="s">
        <v>117</v>
      </c>
    </row>
    <row r="122" spans="1:14" x14ac:dyDescent="0.25">
      <c r="A122" s="112"/>
      <c r="B122" s="29" t="s">
        <v>9</v>
      </c>
      <c r="C122" s="29" t="s">
        <v>11</v>
      </c>
      <c r="D122" s="29" t="s">
        <v>13</v>
      </c>
      <c r="E122" s="29" t="s">
        <v>15</v>
      </c>
      <c r="F122" s="29" t="s">
        <v>17</v>
      </c>
      <c r="G122" s="29" t="s">
        <v>19</v>
      </c>
      <c r="H122" s="29" t="s">
        <v>21</v>
      </c>
      <c r="I122" s="29" t="s">
        <v>23</v>
      </c>
      <c r="J122" s="29" t="s">
        <v>25</v>
      </c>
      <c r="K122" s="29" t="s">
        <v>27</v>
      </c>
      <c r="L122" s="29" t="s">
        <v>51</v>
      </c>
      <c r="N122" s="59">
        <f>$H$2</f>
        <v>100</v>
      </c>
    </row>
    <row r="123" spans="1:14" x14ac:dyDescent="0.25">
      <c r="A123" s="42" t="s">
        <v>100</v>
      </c>
      <c r="B123" s="50">
        <f>ROUND($H15*B$121,0)</f>
        <v>379</v>
      </c>
      <c r="C123" s="51">
        <f t="shared" ref="C123:L123" si="76">ROUND($H15*C$121,0)</f>
        <v>569</v>
      </c>
      <c r="D123" s="51">
        <f t="shared" si="76"/>
        <v>474</v>
      </c>
      <c r="E123" s="51">
        <f t="shared" si="76"/>
        <v>284</v>
      </c>
      <c r="F123" s="51">
        <f t="shared" si="76"/>
        <v>38</v>
      </c>
      <c r="G123" s="51">
        <f t="shared" si="76"/>
        <v>95</v>
      </c>
      <c r="H123" s="51">
        <f t="shared" si="76"/>
        <v>379</v>
      </c>
      <c r="I123" s="51">
        <f t="shared" si="76"/>
        <v>758</v>
      </c>
      <c r="J123" s="51">
        <f t="shared" si="76"/>
        <v>19</v>
      </c>
      <c r="K123" s="51">
        <f t="shared" si="76"/>
        <v>190</v>
      </c>
      <c r="L123" s="52">
        <f t="shared" si="76"/>
        <v>63</v>
      </c>
    </row>
    <row r="124" spans="1:14" x14ac:dyDescent="0.25">
      <c r="A124" s="42" t="s">
        <v>101</v>
      </c>
      <c r="B124" s="53">
        <f t="shared" ref="B124:L124" si="77">ROUND($H16*B$121,0)</f>
        <v>388</v>
      </c>
      <c r="C124" s="45">
        <f t="shared" si="77"/>
        <v>581</v>
      </c>
      <c r="D124" s="45">
        <f t="shared" si="77"/>
        <v>485</v>
      </c>
      <c r="E124" s="45">
        <f t="shared" si="77"/>
        <v>291</v>
      </c>
      <c r="F124" s="45">
        <f t="shared" si="77"/>
        <v>39</v>
      </c>
      <c r="G124" s="45">
        <f t="shared" si="77"/>
        <v>97</v>
      </c>
      <c r="H124" s="45">
        <f t="shared" si="77"/>
        <v>388</v>
      </c>
      <c r="I124" s="45">
        <f t="shared" si="77"/>
        <v>775</v>
      </c>
      <c r="J124" s="45">
        <f t="shared" si="77"/>
        <v>19</v>
      </c>
      <c r="K124" s="45">
        <f t="shared" si="77"/>
        <v>194</v>
      </c>
      <c r="L124" s="54">
        <f t="shared" si="77"/>
        <v>65</v>
      </c>
    </row>
    <row r="125" spans="1:14" x14ac:dyDescent="0.25">
      <c r="A125" s="42" t="s">
        <v>102</v>
      </c>
      <c r="B125" s="53">
        <f t="shared" ref="B125:L125" si="78">ROUND($H17*B$121,0)</f>
        <v>395</v>
      </c>
      <c r="C125" s="45">
        <f t="shared" si="78"/>
        <v>592</v>
      </c>
      <c r="D125" s="45">
        <f t="shared" si="78"/>
        <v>494</v>
      </c>
      <c r="E125" s="45">
        <f t="shared" si="78"/>
        <v>296</v>
      </c>
      <c r="F125" s="45">
        <f t="shared" si="78"/>
        <v>39</v>
      </c>
      <c r="G125" s="45">
        <f t="shared" si="78"/>
        <v>99</v>
      </c>
      <c r="H125" s="45">
        <f t="shared" si="78"/>
        <v>395</v>
      </c>
      <c r="I125" s="45">
        <f t="shared" si="78"/>
        <v>790</v>
      </c>
      <c r="J125" s="45">
        <f t="shared" si="78"/>
        <v>20</v>
      </c>
      <c r="K125" s="45">
        <f t="shared" si="78"/>
        <v>197</v>
      </c>
      <c r="L125" s="54">
        <f t="shared" si="78"/>
        <v>66</v>
      </c>
    </row>
    <row r="126" spans="1:14" x14ac:dyDescent="0.25">
      <c r="A126" s="42" t="s">
        <v>103</v>
      </c>
      <c r="B126" s="53">
        <f t="shared" ref="B126:L126" si="79">ROUND($H18*B$121,0)</f>
        <v>402</v>
      </c>
      <c r="C126" s="45">
        <f t="shared" si="79"/>
        <v>603</v>
      </c>
      <c r="D126" s="45">
        <f t="shared" si="79"/>
        <v>503</v>
      </c>
      <c r="E126" s="45">
        <f t="shared" si="79"/>
        <v>302</v>
      </c>
      <c r="F126" s="45">
        <f t="shared" si="79"/>
        <v>40</v>
      </c>
      <c r="G126" s="45">
        <f t="shared" si="79"/>
        <v>101</v>
      </c>
      <c r="H126" s="45">
        <f t="shared" si="79"/>
        <v>402</v>
      </c>
      <c r="I126" s="45">
        <f t="shared" si="79"/>
        <v>804</v>
      </c>
      <c r="J126" s="45">
        <f t="shared" si="79"/>
        <v>20</v>
      </c>
      <c r="K126" s="45">
        <f t="shared" si="79"/>
        <v>201</v>
      </c>
      <c r="L126" s="54">
        <f t="shared" si="79"/>
        <v>67</v>
      </c>
    </row>
    <row r="127" spans="1:14" x14ac:dyDescent="0.25">
      <c r="A127" s="42" t="s">
        <v>104</v>
      </c>
      <c r="B127" s="53">
        <f t="shared" ref="B127:L127" si="80">ROUND($H19*B$121,0)</f>
        <v>410</v>
      </c>
      <c r="C127" s="45">
        <f t="shared" si="80"/>
        <v>616</v>
      </c>
      <c r="D127" s="45">
        <f t="shared" si="80"/>
        <v>513</v>
      </c>
      <c r="E127" s="45">
        <f t="shared" si="80"/>
        <v>308</v>
      </c>
      <c r="F127" s="45">
        <f t="shared" si="80"/>
        <v>41</v>
      </c>
      <c r="G127" s="45">
        <f t="shared" si="80"/>
        <v>103</v>
      </c>
      <c r="H127" s="45">
        <f t="shared" si="80"/>
        <v>410</v>
      </c>
      <c r="I127" s="45">
        <f t="shared" si="80"/>
        <v>821</v>
      </c>
      <c r="J127" s="45">
        <f t="shared" si="80"/>
        <v>21</v>
      </c>
      <c r="K127" s="45">
        <f t="shared" si="80"/>
        <v>205</v>
      </c>
      <c r="L127" s="54">
        <f t="shared" si="80"/>
        <v>68</v>
      </c>
    </row>
    <row r="128" spans="1:14" x14ac:dyDescent="0.25">
      <c r="A128" s="42" t="s">
        <v>105</v>
      </c>
      <c r="B128" s="53">
        <f t="shared" ref="B128:L128" si="81">ROUND($H20*B$121,0)</f>
        <v>418</v>
      </c>
      <c r="C128" s="45">
        <f t="shared" si="81"/>
        <v>626</v>
      </c>
      <c r="D128" s="45">
        <f t="shared" si="81"/>
        <v>522</v>
      </c>
      <c r="E128" s="45">
        <f t="shared" si="81"/>
        <v>313</v>
      </c>
      <c r="F128" s="45">
        <f t="shared" si="81"/>
        <v>42</v>
      </c>
      <c r="G128" s="45">
        <f t="shared" si="81"/>
        <v>104</v>
      </c>
      <c r="H128" s="45">
        <f t="shared" si="81"/>
        <v>418</v>
      </c>
      <c r="I128" s="45">
        <f t="shared" si="81"/>
        <v>835</v>
      </c>
      <c r="J128" s="45">
        <f t="shared" si="81"/>
        <v>21</v>
      </c>
      <c r="K128" s="45">
        <f t="shared" si="81"/>
        <v>209</v>
      </c>
      <c r="L128" s="54">
        <f t="shared" si="81"/>
        <v>70</v>
      </c>
    </row>
    <row r="129" spans="1:14" x14ac:dyDescent="0.25">
      <c r="A129" s="42" t="s">
        <v>106</v>
      </c>
      <c r="B129" s="53">
        <f t="shared" ref="B129:L129" si="82">ROUND($H21*B$121,0)</f>
        <v>425</v>
      </c>
      <c r="C129" s="45">
        <f t="shared" si="82"/>
        <v>637</v>
      </c>
      <c r="D129" s="45">
        <f t="shared" si="82"/>
        <v>531</v>
      </c>
      <c r="E129" s="45">
        <f t="shared" si="82"/>
        <v>319</v>
      </c>
      <c r="F129" s="45">
        <f t="shared" si="82"/>
        <v>42</v>
      </c>
      <c r="G129" s="45">
        <f t="shared" si="82"/>
        <v>106</v>
      </c>
      <c r="H129" s="45">
        <f t="shared" si="82"/>
        <v>425</v>
      </c>
      <c r="I129" s="45">
        <f t="shared" si="82"/>
        <v>850</v>
      </c>
      <c r="J129" s="45">
        <f t="shared" si="82"/>
        <v>21</v>
      </c>
      <c r="K129" s="45">
        <f t="shared" si="82"/>
        <v>212</v>
      </c>
      <c r="L129" s="54">
        <f t="shared" si="82"/>
        <v>71</v>
      </c>
    </row>
    <row r="130" spans="1:14" x14ac:dyDescent="0.25">
      <c r="A130" s="42" t="s">
        <v>107</v>
      </c>
      <c r="B130" s="53">
        <f t="shared" ref="B130:L130" si="83">ROUND($H22*B$121,0)</f>
        <v>432</v>
      </c>
      <c r="C130" s="45">
        <f t="shared" si="83"/>
        <v>648</v>
      </c>
      <c r="D130" s="45">
        <f t="shared" si="83"/>
        <v>540</v>
      </c>
      <c r="E130" s="45">
        <f t="shared" si="83"/>
        <v>324</v>
      </c>
      <c r="F130" s="45">
        <f t="shared" si="83"/>
        <v>43</v>
      </c>
      <c r="G130" s="45">
        <f t="shared" si="83"/>
        <v>108</v>
      </c>
      <c r="H130" s="45">
        <f t="shared" si="83"/>
        <v>432</v>
      </c>
      <c r="I130" s="45">
        <f t="shared" si="83"/>
        <v>864</v>
      </c>
      <c r="J130" s="45">
        <f t="shared" si="83"/>
        <v>22</v>
      </c>
      <c r="K130" s="45">
        <f t="shared" si="83"/>
        <v>216</v>
      </c>
      <c r="L130" s="54">
        <f t="shared" si="83"/>
        <v>72</v>
      </c>
    </row>
    <row r="131" spans="1:14" x14ac:dyDescent="0.25">
      <c r="A131" s="42" t="s">
        <v>108</v>
      </c>
      <c r="B131" s="53">
        <f t="shared" ref="B131:L131" si="84">ROUND($H23*B$121,0)</f>
        <v>440</v>
      </c>
      <c r="C131" s="45">
        <f t="shared" si="84"/>
        <v>661</v>
      </c>
      <c r="D131" s="45">
        <f t="shared" si="84"/>
        <v>551</v>
      </c>
      <c r="E131" s="45">
        <f t="shared" si="84"/>
        <v>330</v>
      </c>
      <c r="F131" s="45">
        <f t="shared" si="84"/>
        <v>44</v>
      </c>
      <c r="G131" s="45">
        <f t="shared" si="84"/>
        <v>110</v>
      </c>
      <c r="H131" s="45">
        <f t="shared" si="84"/>
        <v>440</v>
      </c>
      <c r="I131" s="45">
        <f t="shared" si="84"/>
        <v>881</v>
      </c>
      <c r="J131" s="45">
        <f t="shared" si="84"/>
        <v>22</v>
      </c>
      <c r="K131" s="45">
        <f t="shared" si="84"/>
        <v>220</v>
      </c>
      <c r="L131" s="54">
        <f t="shared" si="84"/>
        <v>73</v>
      </c>
    </row>
    <row r="132" spans="1:14" x14ac:dyDescent="0.25">
      <c r="A132" s="43" t="s">
        <v>109</v>
      </c>
      <c r="B132" s="55">
        <f t="shared" ref="B132:L132" si="85">ROUND($H24*B$121,0)</f>
        <v>448</v>
      </c>
      <c r="C132" s="56">
        <f t="shared" si="85"/>
        <v>671</v>
      </c>
      <c r="D132" s="56">
        <f t="shared" si="85"/>
        <v>560</v>
      </c>
      <c r="E132" s="56">
        <f t="shared" si="85"/>
        <v>336</v>
      </c>
      <c r="F132" s="56">
        <f t="shared" si="85"/>
        <v>45</v>
      </c>
      <c r="G132" s="56">
        <f t="shared" si="85"/>
        <v>112</v>
      </c>
      <c r="H132" s="56">
        <f t="shared" si="85"/>
        <v>448</v>
      </c>
      <c r="I132" s="56">
        <f t="shared" si="85"/>
        <v>895</v>
      </c>
      <c r="J132" s="56">
        <f t="shared" si="85"/>
        <v>22</v>
      </c>
      <c r="K132" s="56">
        <f t="shared" si="85"/>
        <v>224</v>
      </c>
      <c r="L132" s="57">
        <f t="shared" si="85"/>
        <v>75</v>
      </c>
    </row>
    <row r="133" spans="1:14" x14ac:dyDescent="0.25"/>
    <row r="134" spans="1:14" x14ac:dyDescent="0.25">
      <c r="A134" s="111" t="s">
        <v>147</v>
      </c>
      <c r="B134" s="44">
        <v>10</v>
      </c>
      <c r="C134" s="44">
        <v>12</v>
      </c>
      <c r="D134" s="44">
        <v>30</v>
      </c>
      <c r="E134" s="44">
        <v>9</v>
      </c>
      <c r="F134" s="44">
        <v>1</v>
      </c>
      <c r="G134" s="44">
        <v>4</v>
      </c>
      <c r="H134" s="44">
        <v>6</v>
      </c>
      <c r="I134" s="44">
        <v>12</v>
      </c>
      <c r="J134" s="44">
        <v>1</v>
      </c>
      <c r="K134" s="44">
        <v>8</v>
      </c>
      <c r="L134" s="44">
        <v>1</v>
      </c>
      <c r="N134" s="60" t="s">
        <v>203</v>
      </c>
    </row>
    <row r="135" spans="1:14" x14ac:dyDescent="0.25">
      <c r="A135" s="112"/>
      <c r="B135" s="29" t="s">
        <v>9</v>
      </c>
      <c r="C135" s="29" t="s">
        <v>11</v>
      </c>
      <c r="D135" s="29" t="s">
        <v>13</v>
      </c>
      <c r="E135" s="29" t="s">
        <v>15</v>
      </c>
      <c r="F135" s="29" t="s">
        <v>17</v>
      </c>
      <c r="G135" s="29" t="s">
        <v>19</v>
      </c>
      <c r="H135" s="29" t="s">
        <v>21</v>
      </c>
      <c r="I135" s="29" t="s">
        <v>23</v>
      </c>
      <c r="J135" s="29" t="s">
        <v>25</v>
      </c>
      <c r="K135" s="29" t="s">
        <v>27</v>
      </c>
      <c r="L135" s="29" t="s">
        <v>51</v>
      </c>
      <c r="N135" s="59">
        <f>$I$2</f>
        <v>100</v>
      </c>
    </row>
    <row r="136" spans="1:14" x14ac:dyDescent="0.25">
      <c r="A136" s="42" t="s">
        <v>100</v>
      </c>
      <c r="B136" s="50">
        <f>ROUND($I15*B$134,0)</f>
        <v>40</v>
      </c>
      <c r="C136" s="51">
        <f t="shared" ref="C136:L136" si="86">ROUND($I15*C$134,0)</f>
        <v>48</v>
      </c>
      <c r="D136" s="51">
        <f t="shared" si="86"/>
        <v>120</v>
      </c>
      <c r="E136" s="51">
        <f t="shared" si="86"/>
        <v>36</v>
      </c>
      <c r="F136" s="51">
        <f t="shared" si="86"/>
        <v>4</v>
      </c>
      <c r="G136" s="51">
        <f t="shared" si="86"/>
        <v>16</v>
      </c>
      <c r="H136" s="51">
        <f t="shared" si="86"/>
        <v>24</v>
      </c>
      <c r="I136" s="51">
        <f t="shared" si="86"/>
        <v>48</v>
      </c>
      <c r="J136" s="51">
        <f t="shared" si="86"/>
        <v>4</v>
      </c>
      <c r="K136" s="51">
        <f t="shared" si="86"/>
        <v>32</v>
      </c>
      <c r="L136" s="52">
        <f t="shared" si="86"/>
        <v>4</v>
      </c>
    </row>
    <row r="137" spans="1:14" x14ac:dyDescent="0.25">
      <c r="A137" s="42" t="s">
        <v>101</v>
      </c>
      <c r="B137" s="53">
        <f t="shared" ref="B137:L137" si="87">ROUND($I16*B$134,0)</f>
        <v>42</v>
      </c>
      <c r="C137" s="45">
        <f t="shared" si="87"/>
        <v>50</v>
      </c>
      <c r="D137" s="45">
        <f t="shared" si="87"/>
        <v>125</v>
      </c>
      <c r="E137" s="45">
        <f t="shared" si="87"/>
        <v>37</v>
      </c>
      <c r="F137" s="45">
        <f t="shared" si="87"/>
        <v>4</v>
      </c>
      <c r="G137" s="45">
        <f t="shared" si="87"/>
        <v>17</v>
      </c>
      <c r="H137" s="45">
        <f t="shared" si="87"/>
        <v>25</v>
      </c>
      <c r="I137" s="45">
        <f t="shared" si="87"/>
        <v>50</v>
      </c>
      <c r="J137" s="45">
        <f t="shared" si="87"/>
        <v>4</v>
      </c>
      <c r="K137" s="45">
        <f t="shared" si="87"/>
        <v>33</v>
      </c>
      <c r="L137" s="54">
        <f t="shared" si="87"/>
        <v>4</v>
      </c>
    </row>
    <row r="138" spans="1:14" x14ac:dyDescent="0.25">
      <c r="A138" s="42" t="s">
        <v>102</v>
      </c>
      <c r="B138" s="53">
        <f t="shared" ref="B138:L138" si="88">ROUND($I17*B$134,0)</f>
        <v>43</v>
      </c>
      <c r="C138" s="45">
        <f t="shared" si="88"/>
        <v>52</v>
      </c>
      <c r="D138" s="45">
        <f t="shared" si="88"/>
        <v>129</v>
      </c>
      <c r="E138" s="45">
        <f t="shared" si="88"/>
        <v>39</v>
      </c>
      <c r="F138" s="45">
        <f t="shared" si="88"/>
        <v>4</v>
      </c>
      <c r="G138" s="45">
        <f t="shared" si="88"/>
        <v>17</v>
      </c>
      <c r="H138" s="45">
        <f t="shared" si="88"/>
        <v>26</v>
      </c>
      <c r="I138" s="45">
        <f t="shared" si="88"/>
        <v>52</v>
      </c>
      <c r="J138" s="45">
        <f t="shared" si="88"/>
        <v>4</v>
      </c>
      <c r="K138" s="45">
        <f t="shared" si="88"/>
        <v>34</v>
      </c>
      <c r="L138" s="54">
        <f t="shared" si="88"/>
        <v>4</v>
      </c>
    </row>
    <row r="139" spans="1:14" x14ac:dyDescent="0.25">
      <c r="A139" s="42" t="s">
        <v>103</v>
      </c>
      <c r="B139" s="53">
        <f t="shared" ref="B139:L139" si="89">ROUND($I18*B$134,0)</f>
        <v>45</v>
      </c>
      <c r="C139" s="45">
        <f t="shared" si="89"/>
        <v>53</v>
      </c>
      <c r="D139" s="45">
        <f t="shared" si="89"/>
        <v>134</v>
      </c>
      <c r="E139" s="45">
        <f t="shared" si="89"/>
        <v>40</v>
      </c>
      <c r="F139" s="45">
        <f t="shared" si="89"/>
        <v>4</v>
      </c>
      <c r="G139" s="45">
        <f t="shared" si="89"/>
        <v>18</v>
      </c>
      <c r="H139" s="45">
        <f t="shared" si="89"/>
        <v>27</v>
      </c>
      <c r="I139" s="45">
        <f t="shared" si="89"/>
        <v>53</v>
      </c>
      <c r="J139" s="45">
        <f t="shared" si="89"/>
        <v>4</v>
      </c>
      <c r="K139" s="45">
        <f t="shared" si="89"/>
        <v>36</v>
      </c>
      <c r="L139" s="54">
        <f t="shared" si="89"/>
        <v>4</v>
      </c>
    </row>
    <row r="140" spans="1:14" x14ac:dyDescent="0.25">
      <c r="A140" s="42" t="s">
        <v>104</v>
      </c>
      <c r="B140" s="53">
        <f t="shared" ref="B140:L140" si="90">ROUND($I19*B$134,0)</f>
        <v>46</v>
      </c>
      <c r="C140" s="45">
        <f t="shared" si="90"/>
        <v>55</v>
      </c>
      <c r="D140" s="45">
        <f t="shared" si="90"/>
        <v>138</v>
      </c>
      <c r="E140" s="45">
        <f t="shared" si="90"/>
        <v>41</v>
      </c>
      <c r="F140" s="45">
        <f t="shared" si="90"/>
        <v>5</v>
      </c>
      <c r="G140" s="45">
        <f t="shared" si="90"/>
        <v>18</v>
      </c>
      <c r="H140" s="45">
        <f t="shared" si="90"/>
        <v>28</v>
      </c>
      <c r="I140" s="45">
        <f t="shared" si="90"/>
        <v>55</v>
      </c>
      <c r="J140" s="45">
        <f t="shared" si="90"/>
        <v>5</v>
      </c>
      <c r="K140" s="45">
        <f t="shared" si="90"/>
        <v>37</v>
      </c>
      <c r="L140" s="54">
        <f t="shared" si="90"/>
        <v>5</v>
      </c>
    </row>
    <row r="141" spans="1:14" x14ac:dyDescent="0.25">
      <c r="A141" s="42" t="s">
        <v>105</v>
      </c>
      <c r="B141" s="53">
        <f t="shared" ref="B141:L141" si="91">ROUND($I20*B$134,0)</f>
        <v>48</v>
      </c>
      <c r="C141" s="45">
        <f t="shared" si="91"/>
        <v>57</v>
      </c>
      <c r="D141" s="45">
        <f t="shared" si="91"/>
        <v>143</v>
      </c>
      <c r="E141" s="45">
        <f t="shared" si="91"/>
        <v>43</v>
      </c>
      <c r="F141" s="45">
        <f t="shared" si="91"/>
        <v>5</v>
      </c>
      <c r="G141" s="45">
        <f t="shared" si="91"/>
        <v>19</v>
      </c>
      <c r="H141" s="45">
        <f t="shared" si="91"/>
        <v>29</v>
      </c>
      <c r="I141" s="45">
        <f t="shared" si="91"/>
        <v>57</v>
      </c>
      <c r="J141" s="45">
        <f t="shared" si="91"/>
        <v>5</v>
      </c>
      <c r="K141" s="45">
        <f t="shared" si="91"/>
        <v>38</v>
      </c>
      <c r="L141" s="54">
        <f t="shared" si="91"/>
        <v>5</v>
      </c>
    </row>
    <row r="142" spans="1:14" x14ac:dyDescent="0.25">
      <c r="A142" s="42" t="s">
        <v>106</v>
      </c>
      <c r="B142" s="53">
        <f t="shared" ref="B142:L142" si="92">ROUND($I21*B$134,0)</f>
        <v>49</v>
      </c>
      <c r="C142" s="45">
        <f t="shared" si="92"/>
        <v>59</v>
      </c>
      <c r="D142" s="45">
        <f t="shared" si="92"/>
        <v>147</v>
      </c>
      <c r="E142" s="45">
        <f t="shared" si="92"/>
        <v>44</v>
      </c>
      <c r="F142" s="45">
        <f t="shared" si="92"/>
        <v>5</v>
      </c>
      <c r="G142" s="45">
        <f t="shared" si="92"/>
        <v>20</v>
      </c>
      <c r="H142" s="45">
        <f t="shared" si="92"/>
        <v>29</v>
      </c>
      <c r="I142" s="45">
        <f t="shared" si="92"/>
        <v>59</v>
      </c>
      <c r="J142" s="45">
        <f t="shared" si="92"/>
        <v>5</v>
      </c>
      <c r="K142" s="45">
        <f t="shared" si="92"/>
        <v>39</v>
      </c>
      <c r="L142" s="54">
        <f t="shared" si="92"/>
        <v>5</v>
      </c>
    </row>
    <row r="143" spans="1:14" x14ac:dyDescent="0.25">
      <c r="A143" s="42" t="s">
        <v>107</v>
      </c>
      <c r="B143" s="53">
        <f t="shared" ref="B143:L143" si="93">ROUND($I22*B$134,0)</f>
        <v>52</v>
      </c>
      <c r="C143" s="45">
        <f t="shared" si="93"/>
        <v>62</v>
      </c>
      <c r="D143" s="45">
        <f t="shared" si="93"/>
        <v>156</v>
      </c>
      <c r="E143" s="45">
        <f t="shared" si="93"/>
        <v>47</v>
      </c>
      <c r="F143" s="45">
        <f t="shared" si="93"/>
        <v>5</v>
      </c>
      <c r="G143" s="45">
        <f t="shared" si="93"/>
        <v>21</v>
      </c>
      <c r="H143" s="45">
        <f t="shared" si="93"/>
        <v>31</v>
      </c>
      <c r="I143" s="45">
        <f t="shared" si="93"/>
        <v>62</v>
      </c>
      <c r="J143" s="45">
        <f t="shared" si="93"/>
        <v>5</v>
      </c>
      <c r="K143" s="45">
        <f t="shared" si="93"/>
        <v>42</v>
      </c>
      <c r="L143" s="54">
        <f t="shared" si="93"/>
        <v>5</v>
      </c>
    </row>
    <row r="144" spans="1:14" x14ac:dyDescent="0.25">
      <c r="A144" s="42" t="s">
        <v>108</v>
      </c>
      <c r="B144" s="53">
        <f t="shared" ref="B144:L144" si="94">ROUND($I23*B$134,0)</f>
        <v>55</v>
      </c>
      <c r="C144" s="45">
        <f t="shared" si="94"/>
        <v>66</v>
      </c>
      <c r="D144" s="45">
        <f t="shared" si="94"/>
        <v>165</v>
      </c>
      <c r="E144" s="45">
        <f t="shared" si="94"/>
        <v>50</v>
      </c>
      <c r="F144" s="45">
        <f t="shared" si="94"/>
        <v>6</v>
      </c>
      <c r="G144" s="45">
        <f t="shared" si="94"/>
        <v>22</v>
      </c>
      <c r="H144" s="45">
        <f t="shared" si="94"/>
        <v>33</v>
      </c>
      <c r="I144" s="45">
        <f t="shared" si="94"/>
        <v>66</v>
      </c>
      <c r="J144" s="45">
        <f t="shared" si="94"/>
        <v>6</v>
      </c>
      <c r="K144" s="45">
        <f t="shared" si="94"/>
        <v>44</v>
      </c>
      <c r="L144" s="54">
        <f t="shared" si="94"/>
        <v>6</v>
      </c>
    </row>
    <row r="145" spans="1:14" x14ac:dyDescent="0.25">
      <c r="A145" s="43" t="s">
        <v>109</v>
      </c>
      <c r="B145" s="55">
        <f t="shared" ref="B145:L145" si="95">ROUND($I24*B$134,0)</f>
        <v>58</v>
      </c>
      <c r="C145" s="56">
        <f t="shared" si="95"/>
        <v>70</v>
      </c>
      <c r="D145" s="56">
        <f t="shared" si="95"/>
        <v>174</v>
      </c>
      <c r="E145" s="56">
        <f t="shared" si="95"/>
        <v>52</v>
      </c>
      <c r="F145" s="56">
        <f t="shared" si="95"/>
        <v>6</v>
      </c>
      <c r="G145" s="56">
        <f t="shared" si="95"/>
        <v>23</v>
      </c>
      <c r="H145" s="56">
        <f t="shared" si="95"/>
        <v>35</v>
      </c>
      <c r="I145" s="56">
        <f t="shared" si="95"/>
        <v>70</v>
      </c>
      <c r="J145" s="56">
        <f t="shared" si="95"/>
        <v>6</v>
      </c>
      <c r="K145" s="56">
        <f t="shared" si="95"/>
        <v>46</v>
      </c>
      <c r="L145" s="57">
        <f t="shared" si="95"/>
        <v>6</v>
      </c>
    </row>
    <row r="146" spans="1:14" x14ac:dyDescent="0.25"/>
    <row r="147" spans="1:14" x14ac:dyDescent="0.25">
      <c r="A147" s="111" t="s">
        <v>148</v>
      </c>
      <c r="B147" s="44">
        <v>10</v>
      </c>
      <c r="C147" s="44">
        <v>12</v>
      </c>
      <c r="D147" s="44">
        <v>30</v>
      </c>
      <c r="E147" s="44">
        <v>9</v>
      </c>
      <c r="F147" s="44">
        <v>1</v>
      </c>
      <c r="G147" s="44">
        <v>4</v>
      </c>
      <c r="H147" s="44">
        <v>6</v>
      </c>
      <c r="I147" s="44">
        <v>12</v>
      </c>
      <c r="J147" s="44">
        <v>1</v>
      </c>
      <c r="K147" s="44">
        <v>8</v>
      </c>
      <c r="L147" s="44">
        <v>1</v>
      </c>
      <c r="N147" s="60" t="s">
        <v>120</v>
      </c>
    </row>
    <row r="148" spans="1:14" x14ac:dyDescent="0.25">
      <c r="A148" s="112"/>
      <c r="B148" s="29" t="s">
        <v>9</v>
      </c>
      <c r="C148" s="29" t="s">
        <v>11</v>
      </c>
      <c r="D148" s="29" t="s">
        <v>13</v>
      </c>
      <c r="E148" s="29" t="s">
        <v>15</v>
      </c>
      <c r="F148" s="29" t="s">
        <v>17</v>
      </c>
      <c r="G148" s="29" t="s">
        <v>19</v>
      </c>
      <c r="H148" s="29" t="s">
        <v>21</v>
      </c>
      <c r="I148" s="29" t="s">
        <v>23</v>
      </c>
      <c r="J148" s="29" t="s">
        <v>25</v>
      </c>
      <c r="K148" s="29" t="s">
        <v>27</v>
      </c>
      <c r="L148" s="29" t="s">
        <v>51</v>
      </c>
      <c r="N148" s="59">
        <f>$J$2</f>
        <v>100</v>
      </c>
    </row>
    <row r="149" spans="1:14" x14ac:dyDescent="0.25">
      <c r="A149" s="42" t="s">
        <v>100</v>
      </c>
      <c r="B149" s="50">
        <f>ROUND(B$147*$J15,0)</f>
        <v>9000</v>
      </c>
      <c r="C149" s="51">
        <f t="shared" ref="C149:L149" si="96">ROUND(C$147*$J15,0)</f>
        <v>10800</v>
      </c>
      <c r="D149" s="51">
        <f t="shared" si="96"/>
        <v>27000</v>
      </c>
      <c r="E149" s="51">
        <f t="shared" si="96"/>
        <v>8100</v>
      </c>
      <c r="F149" s="51">
        <f t="shared" si="96"/>
        <v>900</v>
      </c>
      <c r="G149" s="51">
        <f t="shared" si="96"/>
        <v>3600</v>
      </c>
      <c r="H149" s="51">
        <f t="shared" si="96"/>
        <v>5400</v>
      </c>
      <c r="I149" s="51">
        <f t="shared" si="96"/>
        <v>10800</v>
      </c>
      <c r="J149" s="51">
        <f t="shared" si="96"/>
        <v>900</v>
      </c>
      <c r="K149" s="51">
        <f t="shared" si="96"/>
        <v>7200</v>
      </c>
      <c r="L149" s="52">
        <f t="shared" si="96"/>
        <v>900</v>
      </c>
    </row>
    <row r="150" spans="1:14" x14ac:dyDescent="0.25">
      <c r="A150" s="42" t="s">
        <v>101</v>
      </c>
      <c r="B150" s="53">
        <f t="shared" ref="B150:L150" si="97">ROUND(B$147*$J16,0)</f>
        <v>12000</v>
      </c>
      <c r="C150" s="45">
        <f t="shared" si="97"/>
        <v>14400</v>
      </c>
      <c r="D150" s="45">
        <f t="shared" si="97"/>
        <v>36000</v>
      </c>
      <c r="E150" s="45">
        <f t="shared" si="97"/>
        <v>10800</v>
      </c>
      <c r="F150" s="45">
        <f t="shared" si="97"/>
        <v>1200</v>
      </c>
      <c r="G150" s="45">
        <f t="shared" si="97"/>
        <v>4800</v>
      </c>
      <c r="H150" s="45">
        <f t="shared" si="97"/>
        <v>7200</v>
      </c>
      <c r="I150" s="45">
        <f t="shared" si="97"/>
        <v>14400</v>
      </c>
      <c r="J150" s="45">
        <f t="shared" si="97"/>
        <v>1200</v>
      </c>
      <c r="K150" s="45">
        <f t="shared" si="97"/>
        <v>9600</v>
      </c>
      <c r="L150" s="54">
        <f t="shared" si="97"/>
        <v>1200</v>
      </c>
    </row>
    <row r="151" spans="1:14" x14ac:dyDescent="0.25">
      <c r="A151" s="42" t="s">
        <v>102</v>
      </c>
      <c r="B151" s="53">
        <f t="shared" ref="B151:L151" si="98">ROUND(B$147*$J17,0)</f>
        <v>15000</v>
      </c>
      <c r="C151" s="45">
        <f t="shared" si="98"/>
        <v>18000</v>
      </c>
      <c r="D151" s="45">
        <f t="shared" si="98"/>
        <v>45000</v>
      </c>
      <c r="E151" s="45">
        <f t="shared" si="98"/>
        <v>13500</v>
      </c>
      <c r="F151" s="45">
        <f t="shared" si="98"/>
        <v>1500</v>
      </c>
      <c r="G151" s="45">
        <f t="shared" si="98"/>
        <v>6000</v>
      </c>
      <c r="H151" s="45">
        <f t="shared" si="98"/>
        <v>9000</v>
      </c>
      <c r="I151" s="45">
        <f t="shared" si="98"/>
        <v>18000</v>
      </c>
      <c r="J151" s="45">
        <f t="shared" si="98"/>
        <v>1500</v>
      </c>
      <c r="K151" s="45">
        <f t="shared" si="98"/>
        <v>12000</v>
      </c>
      <c r="L151" s="54">
        <f t="shared" si="98"/>
        <v>1500</v>
      </c>
    </row>
    <row r="152" spans="1:14" x14ac:dyDescent="0.25">
      <c r="A152" s="42" t="s">
        <v>103</v>
      </c>
      <c r="B152" s="53">
        <f t="shared" ref="B152:L152" si="99">ROUND(B$147*$J18,0)</f>
        <v>18000</v>
      </c>
      <c r="C152" s="45">
        <f t="shared" si="99"/>
        <v>21600</v>
      </c>
      <c r="D152" s="45">
        <f t="shared" si="99"/>
        <v>54000</v>
      </c>
      <c r="E152" s="45">
        <f t="shared" si="99"/>
        <v>16200</v>
      </c>
      <c r="F152" s="45">
        <f t="shared" si="99"/>
        <v>1800</v>
      </c>
      <c r="G152" s="45">
        <f t="shared" si="99"/>
        <v>7200</v>
      </c>
      <c r="H152" s="45">
        <f t="shared" si="99"/>
        <v>10800</v>
      </c>
      <c r="I152" s="45">
        <f t="shared" si="99"/>
        <v>21600</v>
      </c>
      <c r="J152" s="45">
        <f t="shared" si="99"/>
        <v>1800</v>
      </c>
      <c r="K152" s="45">
        <f t="shared" si="99"/>
        <v>14400</v>
      </c>
      <c r="L152" s="54">
        <f t="shared" si="99"/>
        <v>1800</v>
      </c>
    </row>
    <row r="153" spans="1:14" x14ac:dyDescent="0.25">
      <c r="A153" s="42" t="s">
        <v>104</v>
      </c>
      <c r="B153" s="53">
        <f t="shared" ref="B153:L153" si="100">ROUND(B$147*$J19,0)</f>
        <v>21000</v>
      </c>
      <c r="C153" s="45">
        <f t="shared" si="100"/>
        <v>25200</v>
      </c>
      <c r="D153" s="45">
        <f t="shared" si="100"/>
        <v>63000</v>
      </c>
      <c r="E153" s="45">
        <f t="shared" si="100"/>
        <v>18900</v>
      </c>
      <c r="F153" s="45">
        <f t="shared" si="100"/>
        <v>2100</v>
      </c>
      <c r="G153" s="45">
        <f t="shared" si="100"/>
        <v>8400</v>
      </c>
      <c r="H153" s="45">
        <f t="shared" si="100"/>
        <v>12600</v>
      </c>
      <c r="I153" s="45">
        <f t="shared" si="100"/>
        <v>25200</v>
      </c>
      <c r="J153" s="45">
        <f t="shared" si="100"/>
        <v>2100</v>
      </c>
      <c r="K153" s="45">
        <f t="shared" si="100"/>
        <v>16800</v>
      </c>
      <c r="L153" s="54">
        <f t="shared" si="100"/>
        <v>2100</v>
      </c>
    </row>
    <row r="154" spans="1:14" x14ac:dyDescent="0.25">
      <c r="A154" s="42" t="s">
        <v>105</v>
      </c>
      <c r="B154" s="53">
        <f t="shared" ref="B154:L154" si="101">ROUND(B$147*$J20,0)</f>
        <v>24000</v>
      </c>
      <c r="C154" s="45">
        <f t="shared" si="101"/>
        <v>28800</v>
      </c>
      <c r="D154" s="45">
        <f t="shared" si="101"/>
        <v>72000</v>
      </c>
      <c r="E154" s="45">
        <f t="shared" si="101"/>
        <v>21600</v>
      </c>
      <c r="F154" s="45">
        <f t="shared" si="101"/>
        <v>2400</v>
      </c>
      <c r="G154" s="45">
        <f t="shared" si="101"/>
        <v>9600</v>
      </c>
      <c r="H154" s="45">
        <f t="shared" si="101"/>
        <v>14400</v>
      </c>
      <c r="I154" s="45">
        <f t="shared" si="101"/>
        <v>28800</v>
      </c>
      <c r="J154" s="45">
        <f t="shared" si="101"/>
        <v>2400</v>
      </c>
      <c r="K154" s="45">
        <f t="shared" si="101"/>
        <v>19200</v>
      </c>
      <c r="L154" s="54">
        <f t="shared" si="101"/>
        <v>2400</v>
      </c>
    </row>
    <row r="155" spans="1:14" x14ac:dyDescent="0.25">
      <c r="A155" s="42" t="s">
        <v>106</v>
      </c>
      <c r="B155" s="53">
        <f t="shared" ref="B155:L155" si="102">ROUND(B$147*$J21,0)</f>
        <v>27000</v>
      </c>
      <c r="C155" s="45">
        <f t="shared" si="102"/>
        <v>32400</v>
      </c>
      <c r="D155" s="45">
        <f t="shared" si="102"/>
        <v>81000</v>
      </c>
      <c r="E155" s="45">
        <f t="shared" si="102"/>
        <v>24300</v>
      </c>
      <c r="F155" s="45">
        <f t="shared" si="102"/>
        <v>2700</v>
      </c>
      <c r="G155" s="45">
        <f t="shared" si="102"/>
        <v>10800</v>
      </c>
      <c r="H155" s="45">
        <f t="shared" si="102"/>
        <v>16200</v>
      </c>
      <c r="I155" s="45">
        <f t="shared" si="102"/>
        <v>32400</v>
      </c>
      <c r="J155" s="45">
        <f t="shared" si="102"/>
        <v>2700</v>
      </c>
      <c r="K155" s="45">
        <f t="shared" si="102"/>
        <v>21600</v>
      </c>
      <c r="L155" s="54">
        <f t="shared" si="102"/>
        <v>2700</v>
      </c>
    </row>
    <row r="156" spans="1:14" x14ac:dyDescent="0.25">
      <c r="A156" s="42" t="s">
        <v>107</v>
      </c>
      <c r="B156" s="53">
        <f t="shared" ref="B156:L156" si="103">ROUND(B$147*$J22,0)</f>
        <v>30000</v>
      </c>
      <c r="C156" s="45">
        <f t="shared" si="103"/>
        <v>36000</v>
      </c>
      <c r="D156" s="45">
        <f t="shared" si="103"/>
        <v>90000</v>
      </c>
      <c r="E156" s="45">
        <f t="shared" si="103"/>
        <v>27000</v>
      </c>
      <c r="F156" s="45">
        <f t="shared" si="103"/>
        <v>3000</v>
      </c>
      <c r="G156" s="45">
        <f t="shared" si="103"/>
        <v>12000</v>
      </c>
      <c r="H156" s="45">
        <f t="shared" si="103"/>
        <v>18000</v>
      </c>
      <c r="I156" s="45">
        <f t="shared" si="103"/>
        <v>36000</v>
      </c>
      <c r="J156" s="45">
        <f t="shared" si="103"/>
        <v>3000</v>
      </c>
      <c r="K156" s="45">
        <f t="shared" si="103"/>
        <v>24000</v>
      </c>
      <c r="L156" s="54">
        <f t="shared" si="103"/>
        <v>3000</v>
      </c>
    </row>
    <row r="157" spans="1:14" x14ac:dyDescent="0.25">
      <c r="A157" s="42" t="s">
        <v>108</v>
      </c>
      <c r="B157" s="53">
        <f t="shared" ref="B157:L157" si="104">ROUND(B$147*$J23,0)</f>
        <v>33000</v>
      </c>
      <c r="C157" s="45">
        <f t="shared" si="104"/>
        <v>39600</v>
      </c>
      <c r="D157" s="45">
        <f t="shared" si="104"/>
        <v>99000</v>
      </c>
      <c r="E157" s="45">
        <f t="shared" si="104"/>
        <v>29700</v>
      </c>
      <c r="F157" s="45">
        <f t="shared" si="104"/>
        <v>3300</v>
      </c>
      <c r="G157" s="45">
        <f t="shared" si="104"/>
        <v>13200</v>
      </c>
      <c r="H157" s="45">
        <f t="shared" si="104"/>
        <v>19800</v>
      </c>
      <c r="I157" s="45">
        <f t="shared" si="104"/>
        <v>39600</v>
      </c>
      <c r="J157" s="45">
        <f t="shared" si="104"/>
        <v>3300</v>
      </c>
      <c r="K157" s="45">
        <f t="shared" si="104"/>
        <v>26400</v>
      </c>
      <c r="L157" s="54">
        <f t="shared" si="104"/>
        <v>3300</v>
      </c>
    </row>
    <row r="158" spans="1:14" x14ac:dyDescent="0.25">
      <c r="A158" s="43" t="s">
        <v>109</v>
      </c>
      <c r="B158" s="55">
        <f t="shared" ref="B158:L158" si="105">ROUND(B$147*$J24,0)</f>
        <v>36000</v>
      </c>
      <c r="C158" s="56">
        <f t="shared" si="105"/>
        <v>43200</v>
      </c>
      <c r="D158" s="56">
        <f t="shared" si="105"/>
        <v>108000</v>
      </c>
      <c r="E158" s="56">
        <f t="shared" si="105"/>
        <v>32400</v>
      </c>
      <c r="F158" s="56">
        <f t="shared" si="105"/>
        <v>3600</v>
      </c>
      <c r="G158" s="56">
        <f t="shared" si="105"/>
        <v>14400</v>
      </c>
      <c r="H158" s="56">
        <f t="shared" si="105"/>
        <v>21600</v>
      </c>
      <c r="I158" s="56">
        <f t="shared" si="105"/>
        <v>43200</v>
      </c>
      <c r="J158" s="56">
        <f t="shared" si="105"/>
        <v>3600</v>
      </c>
      <c r="K158" s="56">
        <f t="shared" si="105"/>
        <v>28800</v>
      </c>
      <c r="L158" s="57">
        <f t="shared" si="105"/>
        <v>3600</v>
      </c>
    </row>
    <row r="159" spans="1:14" x14ac:dyDescent="0.25"/>
    <row r="160" spans="1:14" x14ac:dyDescent="0.25">
      <c r="A160" s="111" t="s">
        <v>149</v>
      </c>
      <c r="B160" s="44">
        <v>100</v>
      </c>
      <c r="C160" s="44">
        <v>75</v>
      </c>
      <c r="D160" s="44">
        <v>200</v>
      </c>
      <c r="E160" s="44">
        <v>100</v>
      </c>
      <c r="F160" s="44">
        <v>150</v>
      </c>
      <c r="G160" s="44">
        <v>125</v>
      </c>
      <c r="H160" s="44">
        <v>50</v>
      </c>
      <c r="I160" s="44">
        <v>50</v>
      </c>
      <c r="J160" s="44">
        <v>250</v>
      </c>
      <c r="K160" s="44">
        <v>150</v>
      </c>
      <c r="L160" s="44">
        <v>125</v>
      </c>
      <c r="N160" s="60" t="s">
        <v>122</v>
      </c>
    </row>
    <row r="161" spans="1:14" x14ac:dyDescent="0.25">
      <c r="A161" s="112"/>
      <c r="B161" s="29" t="s">
        <v>9</v>
      </c>
      <c r="C161" s="29" t="s">
        <v>11</v>
      </c>
      <c r="D161" s="29" t="s">
        <v>13</v>
      </c>
      <c r="E161" s="29" t="s">
        <v>15</v>
      </c>
      <c r="F161" s="29" t="s">
        <v>17</v>
      </c>
      <c r="G161" s="29" t="s">
        <v>19</v>
      </c>
      <c r="H161" s="29" t="s">
        <v>21</v>
      </c>
      <c r="I161" s="29" t="s">
        <v>23</v>
      </c>
      <c r="J161" s="29" t="s">
        <v>25</v>
      </c>
      <c r="K161" s="29" t="s">
        <v>27</v>
      </c>
      <c r="L161" s="29" t="s">
        <v>51</v>
      </c>
      <c r="N161" s="59">
        <f>$K$2</f>
        <v>100</v>
      </c>
    </row>
    <row r="162" spans="1:14" x14ac:dyDescent="0.25">
      <c r="A162" s="42" t="s">
        <v>100</v>
      </c>
      <c r="B162" s="50">
        <f>ROUND($K15*B$160,0)</f>
        <v>200</v>
      </c>
      <c r="C162" s="51">
        <f t="shared" ref="C162:L162" si="106">ROUND($K15*C$160,0)</f>
        <v>150</v>
      </c>
      <c r="D162" s="51">
        <f t="shared" si="106"/>
        <v>400</v>
      </c>
      <c r="E162" s="51">
        <f t="shared" si="106"/>
        <v>200</v>
      </c>
      <c r="F162" s="51">
        <f t="shared" si="106"/>
        <v>300</v>
      </c>
      <c r="G162" s="51">
        <f t="shared" si="106"/>
        <v>250</v>
      </c>
      <c r="H162" s="51">
        <f t="shared" si="106"/>
        <v>100</v>
      </c>
      <c r="I162" s="51">
        <f t="shared" si="106"/>
        <v>100</v>
      </c>
      <c r="J162" s="51">
        <f t="shared" si="106"/>
        <v>500</v>
      </c>
      <c r="K162" s="51">
        <f t="shared" si="106"/>
        <v>300</v>
      </c>
      <c r="L162" s="52">
        <f t="shared" si="106"/>
        <v>250</v>
      </c>
    </row>
    <row r="163" spans="1:14" x14ac:dyDescent="0.25">
      <c r="A163" s="42" t="s">
        <v>101</v>
      </c>
      <c r="B163" s="53">
        <f t="shared" ref="B163:L163" si="107">ROUND($K16*B$160,0)</f>
        <v>400</v>
      </c>
      <c r="C163" s="45">
        <f t="shared" si="107"/>
        <v>300</v>
      </c>
      <c r="D163" s="45">
        <f t="shared" si="107"/>
        <v>800</v>
      </c>
      <c r="E163" s="45">
        <f t="shared" si="107"/>
        <v>400</v>
      </c>
      <c r="F163" s="45">
        <f t="shared" si="107"/>
        <v>600</v>
      </c>
      <c r="G163" s="45">
        <f t="shared" si="107"/>
        <v>500</v>
      </c>
      <c r="H163" s="45">
        <f t="shared" si="107"/>
        <v>200</v>
      </c>
      <c r="I163" s="45">
        <f t="shared" si="107"/>
        <v>200</v>
      </c>
      <c r="J163" s="45">
        <f t="shared" si="107"/>
        <v>1000</v>
      </c>
      <c r="K163" s="45">
        <f t="shared" si="107"/>
        <v>600</v>
      </c>
      <c r="L163" s="54">
        <f t="shared" si="107"/>
        <v>500</v>
      </c>
    </row>
    <row r="164" spans="1:14" x14ac:dyDescent="0.25">
      <c r="A164" s="42" t="s">
        <v>102</v>
      </c>
      <c r="B164" s="53">
        <f t="shared" ref="B164:L164" si="108">ROUND($K17*B$160,0)</f>
        <v>600</v>
      </c>
      <c r="C164" s="45">
        <f t="shared" si="108"/>
        <v>450</v>
      </c>
      <c r="D164" s="45">
        <f t="shared" si="108"/>
        <v>1200</v>
      </c>
      <c r="E164" s="45">
        <f t="shared" si="108"/>
        <v>600</v>
      </c>
      <c r="F164" s="45">
        <f t="shared" si="108"/>
        <v>900</v>
      </c>
      <c r="G164" s="45">
        <f t="shared" si="108"/>
        <v>750</v>
      </c>
      <c r="H164" s="45">
        <f t="shared" si="108"/>
        <v>300</v>
      </c>
      <c r="I164" s="45">
        <f t="shared" si="108"/>
        <v>300</v>
      </c>
      <c r="J164" s="45">
        <f t="shared" si="108"/>
        <v>1500</v>
      </c>
      <c r="K164" s="45">
        <f t="shared" si="108"/>
        <v>900</v>
      </c>
      <c r="L164" s="54">
        <f t="shared" si="108"/>
        <v>750</v>
      </c>
    </row>
    <row r="165" spans="1:14" x14ac:dyDescent="0.25">
      <c r="A165" s="42" t="s">
        <v>103</v>
      </c>
      <c r="B165" s="53">
        <f t="shared" ref="B165:L165" si="109">ROUND($K18*B$160,0)</f>
        <v>800</v>
      </c>
      <c r="C165" s="45">
        <f t="shared" si="109"/>
        <v>600</v>
      </c>
      <c r="D165" s="45">
        <f t="shared" si="109"/>
        <v>1600</v>
      </c>
      <c r="E165" s="45">
        <f t="shared" si="109"/>
        <v>800</v>
      </c>
      <c r="F165" s="45">
        <f t="shared" si="109"/>
        <v>1200</v>
      </c>
      <c r="G165" s="45">
        <f t="shared" si="109"/>
        <v>1000</v>
      </c>
      <c r="H165" s="45">
        <f t="shared" si="109"/>
        <v>400</v>
      </c>
      <c r="I165" s="45">
        <f t="shared" si="109"/>
        <v>400</v>
      </c>
      <c r="J165" s="45">
        <f t="shared" si="109"/>
        <v>2000</v>
      </c>
      <c r="K165" s="45">
        <f t="shared" si="109"/>
        <v>1200</v>
      </c>
      <c r="L165" s="54">
        <f t="shared" si="109"/>
        <v>1000</v>
      </c>
    </row>
    <row r="166" spans="1:14" x14ac:dyDescent="0.25">
      <c r="A166" s="42" t="s">
        <v>104</v>
      </c>
      <c r="B166" s="53">
        <f t="shared" ref="B166:L166" si="110">ROUND($K19*B$160,0)</f>
        <v>1000</v>
      </c>
      <c r="C166" s="45">
        <f t="shared" si="110"/>
        <v>750</v>
      </c>
      <c r="D166" s="45">
        <f t="shared" si="110"/>
        <v>2000</v>
      </c>
      <c r="E166" s="45">
        <f t="shared" si="110"/>
        <v>1000</v>
      </c>
      <c r="F166" s="45">
        <f t="shared" si="110"/>
        <v>1500</v>
      </c>
      <c r="G166" s="45">
        <f t="shared" si="110"/>
        <v>1250</v>
      </c>
      <c r="H166" s="45">
        <f t="shared" si="110"/>
        <v>500</v>
      </c>
      <c r="I166" s="45">
        <f t="shared" si="110"/>
        <v>500</v>
      </c>
      <c r="J166" s="45">
        <f t="shared" si="110"/>
        <v>2500</v>
      </c>
      <c r="K166" s="45">
        <f t="shared" si="110"/>
        <v>1500</v>
      </c>
      <c r="L166" s="54">
        <f t="shared" si="110"/>
        <v>1250</v>
      </c>
    </row>
    <row r="167" spans="1:14" x14ac:dyDescent="0.25">
      <c r="A167" s="42" t="s">
        <v>105</v>
      </c>
      <c r="B167" s="53">
        <f t="shared" ref="B167:L167" si="111">ROUND($K20*B$160,0)</f>
        <v>1200</v>
      </c>
      <c r="C167" s="45">
        <f t="shared" si="111"/>
        <v>900</v>
      </c>
      <c r="D167" s="45">
        <f t="shared" si="111"/>
        <v>2400</v>
      </c>
      <c r="E167" s="45">
        <f t="shared" si="111"/>
        <v>1200</v>
      </c>
      <c r="F167" s="45">
        <f t="shared" si="111"/>
        <v>1800</v>
      </c>
      <c r="G167" s="45">
        <f t="shared" si="111"/>
        <v>1500</v>
      </c>
      <c r="H167" s="45">
        <f t="shared" si="111"/>
        <v>600</v>
      </c>
      <c r="I167" s="45">
        <f t="shared" si="111"/>
        <v>600</v>
      </c>
      <c r="J167" s="45">
        <f t="shared" si="111"/>
        <v>3000</v>
      </c>
      <c r="K167" s="45">
        <f t="shared" si="111"/>
        <v>1800</v>
      </c>
      <c r="L167" s="54">
        <f t="shared" si="111"/>
        <v>1500</v>
      </c>
    </row>
    <row r="168" spans="1:14" x14ac:dyDescent="0.25">
      <c r="A168" s="42" t="s">
        <v>106</v>
      </c>
      <c r="B168" s="53">
        <f t="shared" ref="B168:L168" si="112">ROUND($K21*B$160,0)</f>
        <v>1400</v>
      </c>
      <c r="C168" s="45">
        <f t="shared" si="112"/>
        <v>1050</v>
      </c>
      <c r="D168" s="45">
        <f t="shared" si="112"/>
        <v>2800</v>
      </c>
      <c r="E168" s="45">
        <f t="shared" si="112"/>
        <v>1400</v>
      </c>
      <c r="F168" s="45">
        <f t="shared" si="112"/>
        <v>2100</v>
      </c>
      <c r="G168" s="45">
        <f t="shared" si="112"/>
        <v>1750</v>
      </c>
      <c r="H168" s="45">
        <f t="shared" si="112"/>
        <v>700</v>
      </c>
      <c r="I168" s="45">
        <f t="shared" si="112"/>
        <v>700</v>
      </c>
      <c r="J168" s="45">
        <f t="shared" si="112"/>
        <v>3500</v>
      </c>
      <c r="K168" s="45">
        <f t="shared" si="112"/>
        <v>2100</v>
      </c>
      <c r="L168" s="54">
        <f t="shared" si="112"/>
        <v>1750</v>
      </c>
    </row>
    <row r="169" spans="1:14" x14ac:dyDescent="0.25">
      <c r="A169" s="42" t="s">
        <v>107</v>
      </c>
      <c r="B169" s="53">
        <f t="shared" ref="B169:L169" si="113">ROUND($K22*B$160,0)</f>
        <v>1600</v>
      </c>
      <c r="C169" s="45">
        <f t="shared" si="113"/>
        <v>1200</v>
      </c>
      <c r="D169" s="45">
        <f t="shared" si="113"/>
        <v>3200</v>
      </c>
      <c r="E169" s="45">
        <f t="shared" si="113"/>
        <v>1600</v>
      </c>
      <c r="F169" s="45">
        <f t="shared" si="113"/>
        <v>2400</v>
      </c>
      <c r="G169" s="45">
        <f t="shared" si="113"/>
        <v>2000</v>
      </c>
      <c r="H169" s="45">
        <f t="shared" si="113"/>
        <v>800</v>
      </c>
      <c r="I169" s="45">
        <f t="shared" si="113"/>
        <v>800</v>
      </c>
      <c r="J169" s="45">
        <f t="shared" si="113"/>
        <v>4000</v>
      </c>
      <c r="K169" s="45">
        <f t="shared" si="113"/>
        <v>2400</v>
      </c>
      <c r="L169" s="54">
        <f t="shared" si="113"/>
        <v>2000</v>
      </c>
    </row>
    <row r="170" spans="1:14" x14ac:dyDescent="0.25">
      <c r="A170" s="42" t="s">
        <v>108</v>
      </c>
      <c r="B170" s="53">
        <f t="shared" ref="B170:L170" si="114">ROUND($K23*B$160,0)</f>
        <v>1800</v>
      </c>
      <c r="C170" s="45">
        <f t="shared" si="114"/>
        <v>1350</v>
      </c>
      <c r="D170" s="45">
        <f t="shared" si="114"/>
        <v>3600</v>
      </c>
      <c r="E170" s="45">
        <f t="shared" si="114"/>
        <v>1800</v>
      </c>
      <c r="F170" s="45">
        <f t="shared" si="114"/>
        <v>2700</v>
      </c>
      <c r="G170" s="45">
        <f t="shared" si="114"/>
        <v>2250</v>
      </c>
      <c r="H170" s="45">
        <f t="shared" si="114"/>
        <v>900</v>
      </c>
      <c r="I170" s="45">
        <f t="shared" si="114"/>
        <v>900</v>
      </c>
      <c r="J170" s="45">
        <f t="shared" si="114"/>
        <v>4500</v>
      </c>
      <c r="K170" s="45">
        <f t="shared" si="114"/>
        <v>2700</v>
      </c>
      <c r="L170" s="54">
        <f t="shared" si="114"/>
        <v>2250</v>
      </c>
    </row>
    <row r="171" spans="1:14" x14ac:dyDescent="0.25">
      <c r="A171" s="43" t="s">
        <v>109</v>
      </c>
      <c r="B171" s="55">
        <f t="shared" ref="B171:L171" si="115">ROUND($K24*B$160,0)</f>
        <v>2000</v>
      </c>
      <c r="C171" s="56">
        <f t="shared" si="115"/>
        <v>1500</v>
      </c>
      <c r="D171" s="56">
        <f t="shared" si="115"/>
        <v>4000</v>
      </c>
      <c r="E171" s="56">
        <f t="shared" si="115"/>
        <v>2000</v>
      </c>
      <c r="F171" s="56">
        <f t="shared" si="115"/>
        <v>3000</v>
      </c>
      <c r="G171" s="56">
        <f t="shared" si="115"/>
        <v>2500</v>
      </c>
      <c r="H171" s="56">
        <f t="shared" si="115"/>
        <v>1000</v>
      </c>
      <c r="I171" s="56">
        <f t="shared" si="115"/>
        <v>1000</v>
      </c>
      <c r="J171" s="56">
        <f t="shared" si="115"/>
        <v>5000</v>
      </c>
      <c r="K171" s="56">
        <f t="shared" si="115"/>
        <v>3000</v>
      </c>
      <c r="L171" s="57">
        <f t="shared" si="115"/>
        <v>2500</v>
      </c>
    </row>
    <row r="172" spans="1:14" x14ac:dyDescent="0.25"/>
    <row r="173" spans="1:14" x14ac:dyDescent="0.25">
      <c r="A173" s="111" t="s">
        <v>150</v>
      </c>
      <c r="B173" s="44">
        <v>10</v>
      </c>
      <c r="C173" s="44">
        <v>12</v>
      </c>
      <c r="D173" s="44">
        <v>30</v>
      </c>
      <c r="E173" s="44">
        <v>9</v>
      </c>
      <c r="F173" s="44">
        <v>1</v>
      </c>
      <c r="G173" s="44">
        <v>4</v>
      </c>
      <c r="H173" s="44">
        <v>6</v>
      </c>
      <c r="I173" s="44">
        <v>12</v>
      </c>
      <c r="J173" s="44">
        <v>1</v>
      </c>
      <c r="K173" s="44">
        <v>8</v>
      </c>
      <c r="L173" s="44">
        <v>1</v>
      </c>
      <c r="N173" s="60" t="s">
        <v>204</v>
      </c>
    </row>
    <row r="174" spans="1:14" x14ac:dyDescent="0.25">
      <c r="A174" s="112"/>
      <c r="B174" s="29" t="s">
        <v>9</v>
      </c>
      <c r="C174" s="29" t="s">
        <v>11</v>
      </c>
      <c r="D174" s="29" t="s">
        <v>13</v>
      </c>
      <c r="E174" s="29" t="s">
        <v>15</v>
      </c>
      <c r="F174" s="29" t="s">
        <v>17</v>
      </c>
      <c r="G174" s="29" t="s">
        <v>19</v>
      </c>
      <c r="H174" s="29" t="s">
        <v>21</v>
      </c>
      <c r="I174" s="29" t="s">
        <v>23</v>
      </c>
      <c r="J174" s="29" t="s">
        <v>25</v>
      </c>
      <c r="K174" s="29" t="s">
        <v>27</v>
      </c>
      <c r="L174" s="29" t="s">
        <v>51</v>
      </c>
      <c r="N174" s="59">
        <f>$L$2</f>
        <v>100</v>
      </c>
    </row>
    <row r="175" spans="1:14" x14ac:dyDescent="0.25">
      <c r="A175" s="42" t="s">
        <v>100</v>
      </c>
      <c r="B175" s="35">
        <f>ROUND($L15*(1/B$173),2)</f>
        <v>4.55</v>
      </c>
      <c r="C175" s="49">
        <f t="shared" ref="C175:L175" si="116">ROUND($L15*(1/C$173),2)</f>
        <v>3.79</v>
      </c>
      <c r="D175" s="49">
        <f t="shared" si="116"/>
        <v>1.52</v>
      </c>
      <c r="E175" s="49">
        <f t="shared" si="116"/>
        <v>5.0599999999999996</v>
      </c>
      <c r="F175" s="49">
        <f t="shared" si="116"/>
        <v>45.5</v>
      </c>
      <c r="G175" s="49">
        <f t="shared" si="116"/>
        <v>11.38</v>
      </c>
      <c r="H175" s="49">
        <f t="shared" si="116"/>
        <v>7.58</v>
      </c>
      <c r="I175" s="49">
        <f t="shared" si="116"/>
        <v>3.79</v>
      </c>
      <c r="J175" s="49">
        <f t="shared" si="116"/>
        <v>45.5</v>
      </c>
      <c r="K175" s="49">
        <f t="shared" si="116"/>
        <v>5.69</v>
      </c>
      <c r="L175" s="37">
        <f t="shared" si="116"/>
        <v>45.5</v>
      </c>
    </row>
    <row r="176" spans="1:14" x14ac:dyDescent="0.25">
      <c r="A176" s="42" t="s">
        <v>101</v>
      </c>
      <c r="B176" s="36">
        <f t="shared" ref="B176:L176" si="117">ROUND($L16*(1/B$173),2)</f>
        <v>4.5999999999999996</v>
      </c>
      <c r="C176" s="34">
        <f t="shared" si="117"/>
        <v>3.83</v>
      </c>
      <c r="D176" s="34">
        <f t="shared" si="117"/>
        <v>1.53</v>
      </c>
      <c r="E176" s="34">
        <f t="shared" si="117"/>
        <v>5.1100000000000003</v>
      </c>
      <c r="F176" s="34">
        <f t="shared" si="117"/>
        <v>46</v>
      </c>
      <c r="G176" s="34">
        <f t="shared" si="117"/>
        <v>11.5</v>
      </c>
      <c r="H176" s="34">
        <f t="shared" si="117"/>
        <v>7.67</v>
      </c>
      <c r="I176" s="34">
        <f t="shared" si="117"/>
        <v>3.83</v>
      </c>
      <c r="J176" s="34">
        <f t="shared" si="117"/>
        <v>46</v>
      </c>
      <c r="K176" s="34">
        <f t="shared" si="117"/>
        <v>5.75</v>
      </c>
      <c r="L176" s="38">
        <f t="shared" si="117"/>
        <v>46</v>
      </c>
    </row>
    <row r="177" spans="1:16" x14ac:dyDescent="0.25">
      <c r="A177" s="42" t="s">
        <v>102</v>
      </c>
      <c r="B177" s="36">
        <f t="shared" ref="B177:L177" si="118">ROUND($L17*(1/B$173),2)</f>
        <v>4.6500000000000004</v>
      </c>
      <c r="C177" s="34">
        <f t="shared" si="118"/>
        <v>3.88</v>
      </c>
      <c r="D177" s="34">
        <f t="shared" si="118"/>
        <v>1.55</v>
      </c>
      <c r="E177" s="34">
        <f t="shared" si="118"/>
        <v>5.17</v>
      </c>
      <c r="F177" s="34">
        <f t="shared" si="118"/>
        <v>46.5</v>
      </c>
      <c r="G177" s="34">
        <f t="shared" si="118"/>
        <v>11.63</v>
      </c>
      <c r="H177" s="34">
        <f t="shared" si="118"/>
        <v>7.75</v>
      </c>
      <c r="I177" s="34">
        <f t="shared" si="118"/>
        <v>3.88</v>
      </c>
      <c r="J177" s="34">
        <f t="shared" si="118"/>
        <v>46.5</v>
      </c>
      <c r="K177" s="34">
        <f t="shared" si="118"/>
        <v>5.81</v>
      </c>
      <c r="L177" s="38">
        <f t="shared" si="118"/>
        <v>46.5</v>
      </c>
    </row>
    <row r="178" spans="1:16" x14ac:dyDescent="0.25">
      <c r="A178" s="42" t="s">
        <v>103</v>
      </c>
      <c r="B178" s="36">
        <f t="shared" ref="B178:L178" si="119">ROUND($L18*(1/B$173),2)</f>
        <v>4.7</v>
      </c>
      <c r="C178" s="34">
        <f t="shared" si="119"/>
        <v>3.92</v>
      </c>
      <c r="D178" s="34">
        <f t="shared" si="119"/>
        <v>1.57</v>
      </c>
      <c r="E178" s="34">
        <f t="shared" si="119"/>
        <v>5.22</v>
      </c>
      <c r="F178" s="34">
        <f t="shared" si="119"/>
        <v>47</v>
      </c>
      <c r="G178" s="34">
        <f t="shared" si="119"/>
        <v>11.75</v>
      </c>
      <c r="H178" s="34">
        <f t="shared" si="119"/>
        <v>7.83</v>
      </c>
      <c r="I178" s="34">
        <f t="shared" si="119"/>
        <v>3.92</v>
      </c>
      <c r="J178" s="34">
        <f t="shared" si="119"/>
        <v>47</v>
      </c>
      <c r="K178" s="34">
        <f t="shared" si="119"/>
        <v>5.88</v>
      </c>
      <c r="L178" s="38">
        <f t="shared" si="119"/>
        <v>47</v>
      </c>
    </row>
    <row r="179" spans="1:16" x14ac:dyDescent="0.25">
      <c r="A179" s="42" t="s">
        <v>104</v>
      </c>
      <c r="B179" s="36">
        <f t="shared" ref="B179:L179" si="120">ROUND($L19*(1/B$173),2)</f>
        <v>4.75</v>
      </c>
      <c r="C179" s="34">
        <f t="shared" si="120"/>
        <v>3.96</v>
      </c>
      <c r="D179" s="34">
        <f t="shared" si="120"/>
        <v>1.58</v>
      </c>
      <c r="E179" s="34">
        <f t="shared" si="120"/>
        <v>5.28</v>
      </c>
      <c r="F179" s="34">
        <f t="shared" si="120"/>
        <v>47.5</v>
      </c>
      <c r="G179" s="34">
        <f t="shared" si="120"/>
        <v>11.88</v>
      </c>
      <c r="H179" s="34">
        <f t="shared" si="120"/>
        <v>7.92</v>
      </c>
      <c r="I179" s="34">
        <f t="shared" si="120"/>
        <v>3.96</v>
      </c>
      <c r="J179" s="34">
        <f t="shared" si="120"/>
        <v>47.5</v>
      </c>
      <c r="K179" s="34">
        <f t="shared" si="120"/>
        <v>5.94</v>
      </c>
      <c r="L179" s="38">
        <f t="shared" si="120"/>
        <v>47.5</v>
      </c>
    </row>
    <row r="180" spans="1:16" x14ac:dyDescent="0.25">
      <c r="A180" s="42" t="s">
        <v>105</v>
      </c>
      <c r="B180" s="36">
        <f t="shared" ref="B180:L180" si="121">ROUND($L20*(1/B$173),2)</f>
        <v>4.8</v>
      </c>
      <c r="C180" s="34">
        <f t="shared" si="121"/>
        <v>4</v>
      </c>
      <c r="D180" s="34">
        <f t="shared" si="121"/>
        <v>1.6</v>
      </c>
      <c r="E180" s="34">
        <f t="shared" si="121"/>
        <v>5.33</v>
      </c>
      <c r="F180" s="34">
        <f t="shared" si="121"/>
        <v>48</v>
      </c>
      <c r="G180" s="34">
        <f t="shared" si="121"/>
        <v>12</v>
      </c>
      <c r="H180" s="34">
        <f t="shared" si="121"/>
        <v>8</v>
      </c>
      <c r="I180" s="34">
        <f t="shared" si="121"/>
        <v>4</v>
      </c>
      <c r="J180" s="34">
        <f t="shared" si="121"/>
        <v>48</v>
      </c>
      <c r="K180" s="34">
        <f t="shared" si="121"/>
        <v>6</v>
      </c>
      <c r="L180" s="38">
        <f t="shared" si="121"/>
        <v>48</v>
      </c>
    </row>
    <row r="181" spans="1:16" x14ac:dyDescent="0.25">
      <c r="A181" s="42" t="s">
        <v>106</v>
      </c>
      <c r="B181" s="36">
        <f t="shared" ref="B181:L181" si="122">ROUND($L21*(1/B$173),2)</f>
        <v>4.8499999999999996</v>
      </c>
      <c r="C181" s="34">
        <f t="shared" si="122"/>
        <v>4.04</v>
      </c>
      <c r="D181" s="34">
        <f t="shared" si="122"/>
        <v>1.62</v>
      </c>
      <c r="E181" s="34">
        <f t="shared" si="122"/>
        <v>5.39</v>
      </c>
      <c r="F181" s="34">
        <f t="shared" si="122"/>
        <v>48.5</v>
      </c>
      <c r="G181" s="34">
        <f t="shared" si="122"/>
        <v>12.13</v>
      </c>
      <c r="H181" s="34">
        <f t="shared" si="122"/>
        <v>8.08</v>
      </c>
      <c r="I181" s="34">
        <f t="shared" si="122"/>
        <v>4.04</v>
      </c>
      <c r="J181" s="34">
        <f t="shared" si="122"/>
        <v>48.5</v>
      </c>
      <c r="K181" s="34">
        <f t="shared" si="122"/>
        <v>6.06</v>
      </c>
      <c r="L181" s="38">
        <f t="shared" si="122"/>
        <v>48.5</v>
      </c>
    </row>
    <row r="182" spans="1:16" x14ac:dyDescent="0.25">
      <c r="A182" s="42" t="s">
        <v>107</v>
      </c>
      <c r="B182" s="36">
        <f t="shared" ref="B182:L182" si="123">ROUND($L22*(1/B$173),2)</f>
        <v>4.9000000000000004</v>
      </c>
      <c r="C182" s="34">
        <f t="shared" si="123"/>
        <v>4.08</v>
      </c>
      <c r="D182" s="34">
        <f t="shared" si="123"/>
        <v>1.63</v>
      </c>
      <c r="E182" s="34">
        <f t="shared" si="123"/>
        <v>5.44</v>
      </c>
      <c r="F182" s="34">
        <f t="shared" si="123"/>
        <v>49</v>
      </c>
      <c r="G182" s="34">
        <f t="shared" si="123"/>
        <v>12.25</v>
      </c>
      <c r="H182" s="34">
        <f t="shared" si="123"/>
        <v>8.17</v>
      </c>
      <c r="I182" s="34">
        <f t="shared" si="123"/>
        <v>4.08</v>
      </c>
      <c r="J182" s="34">
        <f t="shared" si="123"/>
        <v>49</v>
      </c>
      <c r="K182" s="34">
        <f t="shared" si="123"/>
        <v>6.13</v>
      </c>
      <c r="L182" s="38">
        <f t="shared" si="123"/>
        <v>49</v>
      </c>
    </row>
    <row r="183" spans="1:16" x14ac:dyDescent="0.25">
      <c r="A183" s="42" t="s">
        <v>108</v>
      </c>
      <c r="B183" s="36">
        <f t="shared" ref="B183:L183" si="124">ROUND($L23*(1/B$173),2)</f>
        <v>4.95</v>
      </c>
      <c r="C183" s="34">
        <f t="shared" si="124"/>
        <v>4.13</v>
      </c>
      <c r="D183" s="34">
        <f t="shared" si="124"/>
        <v>1.65</v>
      </c>
      <c r="E183" s="34">
        <f t="shared" si="124"/>
        <v>5.5</v>
      </c>
      <c r="F183" s="34">
        <f t="shared" si="124"/>
        <v>49.5</v>
      </c>
      <c r="G183" s="34">
        <f t="shared" si="124"/>
        <v>12.38</v>
      </c>
      <c r="H183" s="34">
        <f t="shared" si="124"/>
        <v>8.25</v>
      </c>
      <c r="I183" s="34">
        <f t="shared" si="124"/>
        <v>4.13</v>
      </c>
      <c r="J183" s="34">
        <f t="shared" si="124"/>
        <v>49.5</v>
      </c>
      <c r="K183" s="34">
        <f t="shared" si="124"/>
        <v>6.19</v>
      </c>
      <c r="L183" s="38">
        <f t="shared" si="124"/>
        <v>49.5</v>
      </c>
    </row>
    <row r="184" spans="1:16" x14ac:dyDescent="0.25">
      <c r="A184" s="43" t="s">
        <v>109</v>
      </c>
      <c r="B184" s="47">
        <f t="shared" ref="B184:L184" si="125">ROUND($L24*(1/B$173),2)</f>
        <v>5</v>
      </c>
      <c r="C184" s="46">
        <f t="shared" si="125"/>
        <v>4.17</v>
      </c>
      <c r="D184" s="46">
        <f t="shared" si="125"/>
        <v>1.67</v>
      </c>
      <c r="E184" s="46">
        <f t="shared" si="125"/>
        <v>5.56</v>
      </c>
      <c r="F184" s="46">
        <f t="shared" si="125"/>
        <v>50</v>
      </c>
      <c r="G184" s="46">
        <f t="shared" si="125"/>
        <v>12.5</v>
      </c>
      <c r="H184" s="46">
        <f t="shared" si="125"/>
        <v>8.33</v>
      </c>
      <c r="I184" s="46">
        <f t="shared" si="125"/>
        <v>4.17</v>
      </c>
      <c r="J184" s="46">
        <f t="shared" si="125"/>
        <v>50</v>
      </c>
      <c r="K184" s="46">
        <f t="shared" si="125"/>
        <v>6.25</v>
      </c>
      <c r="L184" s="48">
        <f t="shared" si="125"/>
        <v>50</v>
      </c>
    </row>
    <row r="185" spans="1:16" x14ac:dyDescent="0.25"/>
    <row r="186" spans="1:16" x14ac:dyDescent="0.25">
      <c r="A186" s="111" t="s">
        <v>151</v>
      </c>
      <c r="B186" s="44">
        <v>1.5</v>
      </c>
      <c r="C186" s="44">
        <v>1</v>
      </c>
      <c r="D186" s="44">
        <v>1.2</v>
      </c>
      <c r="E186" s="44">
        <v>2</v>
      </c>
      <c r="F186" s="44">
        <v>15</v>
      </c>
      <c r="G186" s="44">
        <v>6</v>
      </c>
      <c r="H186" s="44">
        <v>1.5</v>
      </c>
      <c r="I186" s="44">
        <v>0.75</v>
      </c>
      <c r="J186" s="44">
        <v>30</v>
      </c>
      <c r="K186" s="44">
        <v>3</v>
      </c>
      <c r="L186" s="44">
        <v>9</v>
      </c>
      <c r="N186" s="60" t="s">
        <v>205</v>
      </c>
      <c r="O186" s="60" t="s">
        <v>99</v>
      </c>
      <c r="P186" s="60" t="s">
        <v>200</v>
      </c>
    </row>
    <row r="187" spans="1:16" x14ac:dyDescent="0.25">
      <c r="A187" s="112"/>
      <c r="B187" s="29" t="s">
        <v>9</v>
      </c>
      <c r="C187" s="29" t="s">
        <v>11</v>
      </c>
      <c r="D187" s="29" t="s">
        <v>13</v>
      </c>
      <c r="E187" s="29" t="s">
        <v>15</v>
      </c>
      <c r="F187" s="29" t="s">
        <v>17</v>
      </c>
      <c r="G187" s="29" t="s">
        <v>19</v>
      </c>
      <c r="H187" s="29" t="s">
        <v>21</v>
      </c>
      <c r="I187" s="29" t="s">
        <v>23</v>
      </c>
      <c r="J187" s="29" t="s">
        <v>25</v>
      </c>
      <c r="K187" s="29" t="s">
        <v>27</v>
      </c>
      <c r="L187" s="29" t="s">
        <v>51</v>
      </c>
      <c r="N187" s="59">
        <f>$M$2</f>
        <v>100</v>
      </c>
      <c r="O187" s="59">
        <f>$B$2</f>
        <v>100</v>
      </c>
      <c r="P187" s="59">
        <f>$B$40</f>
        <v>7200</v>
      </c>
    </row>
    <row r="188" spans="1:16" x14ac:dyDescent="0.25">
      <c r="A188" s="42" t="s">
        <v>100</v>
      </c>
      <c r="B188" s="50">
        <f>ROUND($B$41*$B15*$C$41*B$186*$M15,0)</f>
        <v>3818</v>
      </c>
      <c r="C188" s="51">
        <f t="shared" ref="C188:L188" si="126">ROUND($B$41*$B15*$C$41*C$186*$M15,0)</f>
        <v>2546</v>
      </c>
      <c r="D188" s="51">
        <f t="shared" si="126"/>
        <v>3055</v>
      </c>
      <c r="E188" s="51">
        <f t="shared" si="126"/>
        <v>5091</v>
      </c>
      <c r="F188" s="51">
        <f t="shared" si="126"/>
        <v>38183</v>
      </c>
      <c r="G188" s="51">
        <f t="shared" si="126"/>
        <v>15273</v>
      </c>
      <c r="H188" s="51">
        <f t="shared" si="126"/>
        <v>3818</v>
      </c>
      <c r="I188" s="51">
        <f t="shared" si="126"/>
        <v>1909</v>
      </c>
      <c r="J188" s="51">
        <f t="shared" si="126"/>
        <v>76365</v>
      </c>
      <c r="K188" s="51">
        <f t="shared" si="126"/>
        <v>7637</v>
      </c>
      <c r="L188" s="52">
        <f t="shared" si="126"/>
        <v>22910</v>
      </c>
    </row>
    <row r="189" spans="1:16" x14ac:dyDescent="0.25">
      <c r="A189" s="42" t="s">
        <v>101</v>
      </c>
      <c r="B189" s="53">
        <f t="shared" ref="B189:L189" si="127">ROUND($B$41*$B16*$C$41*B$186*$M16,0)</f>
        <v>4735</v>
      </c>
      <c r="C189" s="45">
        <f t="shared" si="127"/>
        <v>3156</v>
      </c>
      <c r="D189" s="45">
        <f t="shared" si="127"/>
        <v>3788</v>
      </c>
      <c r="E189" s="45">
        <f t="shared" si="127"/>
        <v>6313</v>
      </c>
      <c r="F189" s="45">
        <f t="shared" si="127"/>
        <v>47346</v>
      </c>
      <c r="G189" s="45">
        <f t="shared" si="127"/>
        <v>18939</v>
      </c>
      <c r="H189" s="45">
        <f t="shared" si="127"/>
        <v>4735</v>
      </c>
      <c r="I189" s="45">
        <f t="shared" si="127"/>
        <v>2367</v>
      </c>
      <c r="J189" s="45">
        <f t="shared" si="127"/>
        <v>94693</v>
      </c>
      <c r="K189" s="45">
        <f t="shared" si="127"/>
        <v>9469</v>
      </c>
      <c r="L189" s="54">
        <f t="shared" si="127"/>
        <v>28408</v>
      </c>
    </row>
    <row r="190" spans="1:16" x14ac:dyDescent="0.25">
      <c r="A190" s="42" t="s">
        <v>102</v>
      </c>
      <c r="B190" s="53">
        <f t="shared" ref="B190:L190" si="128">ROUND($B$41*$B17*$C$41*B$186*$M17,0)</f>
        <v>5702</v>
      </c>
      <c r="C190" s="45">
        <f t="shared" si="128"/>
        <v>3801</v>
      </c>
      <c r="D190" s="45">
        <f t="shared" si="128"/>
        <v>4562</v>
      </c>
      <c r="E190" s="45">
        <f t="shared" si="128"/>
        <v>7603</v>
      </c>
      <c r="F190" s="45">
        <f t="shared" si="128"/>
        <v>57019</v>
      </c>
      <c r="G190" s="45">
        <f t="shared" si="128"/>
        <v>22808</v>
      </c>
      <c r="H190" s="45">
        <f t="shared" si="128"/>
        <v>5702</v>
      </c>
      <c r="I190" s="45">
        <f t="shared" si="128"/>
        <v>2851</v>
      </c>
      <c r="J190" s="45">
        <f t="shared" si="128"/>
        <v>114038</v>
      </c>
      <c r="K190" s="45">
        <f t="shared" si="128"/>
        <v>11404</v>
      </c>
      <c r="L190" s="54">
        <f t="shared" si="128"/>
        <v>34212</v>
      </c>
    </row>
    <row r="191" spans="1:16" x14ac:dyDescent="0.25">
      <c r="A191" s="42" t="s">
        <v>103</v>
      </c>
      <c r="B191" s="53">
        <f t="shared" ref="B191:L191" si="129">ROUND($B$41*$B18*$C$41*B$186*$M18,0)</f>
        <v>6720</v>
      </c>
      <c r="C191" s="45">
        <f t="shared" si="129"/>
        <v>4480</v>
      </c>
      <c r="D191" s="45">
        <f t="shared" si="129"/>
        <v>5376</v>
      </c>
      <c r="E191" s="45">
        <f t="shared" si="129"/>
        <v>8960</v>
      </c>
      <c r="F191" s="45">
        <f t="shared" si="129"/>
        <v>67201</v>
      </c>
      <c r="G191" s="45">
        <f t="shared" si="129"/>
        <v>26880</v>
      </c>
      <c r="H191" s="45">
        <f t="shared" si="129"/>
        <v>6720</v>
      </c>
      <c r="I191" s="45">
        <f t="shared" si="129"/>
        <v>3360</v>
      </c>
      <c r="J191" s="45">
        <f t="shared" si="129"/>
        <v>134402</v>
      </c>
      <c r="K191" s="45">
        <f t="shared" si="129"/>
        <v>13440</v>
      </c>
      <c r="L191" s="54">
        <f t="shared" si="129"/>
        <v>40321</v>
      </c>
    </row>
    <row r="192" spans="1:16" x14ac:dyDescent="0.25">
      <c r="A192" s="42" t="s">
        <v>104</v>
      </c>
      <c r="B192" s="53">
        <f t="shared" ref="B192:L192" si="130">ROUND($B$41*$B19*$C$41*B$186*$M19,0)</f>
        <v>7789</v>
      </c>
      <c r="C192" s="45">
        <f t="shared" si="130"/>
        <v>5193</v>
      </c>
      <c r="D192" s="45">
        <f t="shared" si="130"/>
        <v>6231</v>
      </c>
      <c r="E192" s="45">
        <f t="shared" si="130"/>
        <v>10386</v>
      </c>
      <c r="F192" s="45">
        <f t="shared" si="130"/>
        <v>77892</v>
      </c>
      <c r="G192" s="45">
        <f t="shared" si="130"/>
        <v>31157</v>
      </c>
      <c r="H192" s="45">
        <f t="shared" si="130"/>
        <v>7789</v>
      </c>
      <c r="I192" s="45">
        <f t="shared" si="130"/>
        <v>3895</v>
      </c>
      <c r="J192" s="45">
        <f t="shared" si="130"/>
        <v>155785</v>
      </c>
      <c r="K192" s="45">
        <f t="shared" si="130"/>
        <v>15578</v>
      </c>
      <c r="L192" s="54">
        <f t="shared" si="130"/>
        <v>46735</v>
      </c>
    </row>
    <row r="193" spans="1:14" x14ac:dyDescent="0.25">
      <c r="A193" s="42" t="s">
        <v>105</v>
      </c>
      <c r="B193" s="53">
        <f t="shared" ref="B193:L193" si="131">ROUND($B$41*$B20*$C$41*B$186*$M20,0)</f>
        <v>8909</v>
      </c>
      <c r="C193" s="45">
        <f t="shared" si="131"/>
        <v>5940</v>
      </c>
      <c r="D193" s="45">
        <f t="shared" si="131"/>
        <v>7127</v>
      </c>
      <c r="E193" s="45">
        <f t="shared" si="131"/>
        <v>11879</v>
      </c>
      <c r="F193" s="45">
        <f t="shared" si="131"/>
        <v>89093</v>
      </c>
      <c r="G193" s="45">
        <f t="shared" si="131"/>
        <v>35637</v>
      </c>
      <c r="H193" s="45">
        <f t="shared" si="131"/>
        <v>8909</v>
      </c>
      <c r="I193" s="45">
        <f t="shared" si="131"/>
        <v>4455</v>
      </c>
      <c r="J193" s="45">
        <f t="shared" si="131"/>
        <v>178185</v>
      </c>
      <c r="K193" s="45">
        <f t="shared" si="131"/>
        <v>17819</v>
      </c>
      <c r="L193" s="54">
        <f t="shared" si="131"/>
        <v>53456</v>
      </c>
    </row>
    <row r="194" spans="1:14" x14ac:dyDescent="0.25">
      <c r="A194" s="42" t="s">
        <v>106</v>
      </c>
      <c r="B194" s="53">
        <f t="shared" ref="B194:L194" si="132">ROUND($B$41*$B21*$C$41*B$186*$M21,0)</f>
        <v>10309</v>
      </c>
      <c r="C194" s="45">
        <f t="shared" si="132"/>
        <v>6873</v>
      </c>
      <c r="D194" s="45">
        <f t="shared" si="132"/>
        <v>8247</v>
      </c>
      <c r="E194" s="45">
        <f t="shared" si="132"/>
        <v>13746</v>
      </c>
      <c r="F194" s="45">
        <f t="shared" si="132"/>
        <v>103093</v>
      </c>
      <c r="G194" s="45">
        <f t="shared" si="132"/>
        <v>41237</v>
      </c>
      <c r="H194" s="45">
        <f t="shared" si="132"/>
        <v>10309</v>
      </c>
      <c r="I194" s="45">
        <f t="shared" si="132"/>
        <v>5155</v>
      </c>
      <c r="J194" s="45">
        <f t="shared" si="132"/>
        <v>206186</v>
      </c>
      <c r="K194" s="45">
        <f t="shared" si="132"/>
        <v>20619</v>
      </c>
      <c r="L194" s="54">
        <f t="shared" si="132"/>
        <v>61856</v>
      </c>
    </row>
    <row r="195" spans="1:14" x14ac:dyDescent="0.25">
      <c r="A195" s="42" t="s">
        <v>107</v>
      </c>
      <c r="B195" s="53">
        <f t="shared" ref="B195:L195" si="133">ROUND($B$41*$B22*$C$41*B$186*$M22,0)</f>
        <v>11773</v>
      </c>
      <c r="C195" s="45">
        <f t="shared" si="133"/>
        <v>7849</v>
      </c>
      <c r="D195" s="45">
        <f t="shared" si="133"/>
        <v>9418</v>
      </c>
      <c r="E195" s="45">
        <f t="shared" si="133"/>
        <v>15697</v>
      </c>
      <c r="F195" s="45">
        <f t="shared" si="133"/>
        <v>117729</v>
      </c>
      <c r="G195" s="45">
        <f t="shared" si="133"/>
        <v>47092</v>
      </c>
      <c r="H195" s="45">
        <f t="shared" si="133"/>
        <v>11773</v>
      </c>
      <c r="I195" s="45">
        <f t="shared" si="133"/>
        <v>5886</v>
      </c>
      <c r="J195" s="45">
        <f t="shared" si="133"/>
        <v>235459</v>
      </c>
      <c r="K195" s="45">
        <f t="shared" si="133"/>
        <v>23546</v>
      </c>
      <c r="L195" s="54">
        <f t="shared" si="133"/>
        <v>70638</v>
      </c>
    </row>
    <row r="196" spans="1:14" x14ac:dyDescent="0.25">
      <c r="A196" s="42" t="s">
        <v>108</v>
      </c>
      <c r="B196" s="53">
        <f t="shared" ref="B196:L196" si="134">ROUND($B$41*$B23*$C$41*B$186*$M23,0)</f>
        <v>13300</v>
      </c>
      <c r="C196" s="45">
        <f t="shared" si="134"/>
        <v>8867</v>
      </c>
      <c r="D196" s="45">
        <f t="shared" si="134"/>
        <v>10640</v>
      </c>
      <c r="E196" s="45">
        <f t="shared" si="134"/>
        <v>17734</v>
      </c>
      <c r="F196" s="45">
        <f t="shared" si="134"/>
        <v>133002</v>
      </c>
      <c r="G196" s="45">
        <f t="shared" si="134"/>
        <v>53201</v>
      </c>
      <c r="H196" s="45">
        <f t="shared" si="134"/>
        <v>13300</v>
      </c>
      <c r="I196" s="45">
        <f t="shared" si="134"/>
        <v>6650</v>
      </c>
      <c r="J196" s="45">
        <f t="shared" si="134"/>
        <v>266005</v>
      </c>
      <c r="K196" s="45">
        <f t="shared" si="134"/>
        <v>26600</v>
      </c>
      <c r="L196" s="54">
        <f t="shared" si="134"/>
        <v>79801</v>
      </c>
    </row>
    <row r="197" spans="1:14" x14ac:dyDescent="0.25">
      <c r="A197" s="43" t="s">
        <v>109</v>
      </c>
      <c r="B197" s="55">
        <f t="shared" ref="B197:L197" si="135">ROUND($B$41*$B24*$C$41*B$186*$M24,0)</f>
        <v>14891</v>
      </c>
      <c r="C197" s="56">
        <f t="shared" si="135"/>
        <v>9927</v>
      </c>
      <c r="D197" s="56">
        <f t="shared" si="135"/>
        <v>11913</v>
      </c>
      <c r="E197" s="56">
        <f t="shared" si="135"/>
        <v>19855</v>
      </c>
      <c r="F197" s="56">
        <f t="shared" si="135"/>
        <v>148912</v>
      </c>
      <c r="G197" s="56">
        <f t="shared" si="135"/>
        <v>59565</v>
      </c>
      <c r="H197" s="56">
        <f t="shared" si="135"/>
        <v>14891</v>
      </c>
      <c r="I197" s="56">
        <f t="shared" si="135"/>
        <v>7446</v>
      </c>
      <c r="J197" s="56">
        <f t="shared" si="135"/>
        <v>297824</v>
      </c>
      <c r="K197" s="56">
        <f t="shared" si="135"/>
        <v>29782</v>
      </c>
      <c r="L197" s="57">
        <f t="shared" si="135"/>
        <v>89347</v>
      </c>
    </row>
    <row r="198" spans="1:14" x14ac:dyDescent="0.25"/>
    <row r="199" spans="1:14" x14ac:dyDescent="0.25">
      <c r="A199" s="111" t="s">
        <v>152</v>
      </c>
      <c r="B199" s="44">
        <v>1</v>
      </c>
      <c r="C199" s="44">
        <v>1</v>
      </c>
      <c r="D199" s="44">
        <v>1</v>
      </c>
      <c r="E199" s="44">
        <v>1</v>
      </c>
      <c r="F199" s="44">
        <v>1</v>
      </c>
      <c r="G199" s="44">
        <v>1</v>
      </c>
      <c r="H199" s="44">
        <v>1</v>
      </c>
      <c r="I199" s="44">
        <v>1</v>
      </c>
      <c r="J199" s="44">
        <v>1</v>
      </c>
      <c r="K199" s="44">
        <v>1</v>
      </c>
      <c r="L199" s="44">
        <v>1</v>
      </c>
      <c r="N199" s="60" t="s">
        <v>206</v>
      </c>
    </row>
    <row r="200" spans="1:14" x14ac:dyDescent="0.25">
      <c r="A200" s="112"/>
      <c r="B200" s="29" t="s">
        <v>9</v>
      </c>
      <c r="C200" s="29" t="s">
        <v>11</v>
      </c>
      <c r="D200" s="29" t="s">
        <v>13</v>
      </c>
      <c r="E200" s="29" t="s">
        <v>15</v>
      </c>
      <c r="F200" s="29" t="s">
        <v>17</v>
      </c>
      <c r="G200" s="29" t="s">
        <v>19</v>
      </c>
      <c r="H200" s="29" t="s">
        <v>21</v>
      </c>
      <c r="I200" s="29" t="s">
        <v>23</v>
      </c>
      <c r="J200" s="29" t="s">
        <v>25</v>
      </c>
      <c r="K200" s="29" t="s">
        <v>27</v>
      </c>
      <c r="L200" s="29" t="s">
        <v>51</v>
      </c>
      <c r="N200" s="59">
        <f>$N$2</f>
        <v>100</v>
      </c>
    </row>
    <row r="201" spans="1:14" x14ac:dyDescent="0.25">
      <c r="A201" s="42" t="s">
        <v>100</v>
      </c>
      <c r="B201" s="35">
        <f>ROUND($N15,2)</f>
        <v>55</v>
      </c>
      <c r="C201" s="49">
        <f t="shared" ref="C201:L201" si="136">ROUND($N15,2)</f>
        <v>55</v>
      </c>
      <c r="D201" s="49">
        <f t="shared" si="136"/>
        <v>55</v>
      </c>
      <c r="E201" s="49">
        <f t="shared" si="136"/>
        <v>55</v>
      </c>
      <c r="F201" s="49">
        <f t="shared" si="136"/>
        <v>55</v>
      </c>
      <c r="G201" s="49">
        <f t="shared" si="136"/>
        <v>55</v>
      </c>
      <c r="H201" s="49">
        <f t="shared" si="136"/>
        <v>55</v>
      </c>
      <c r="I201" s="49">
        <f t="shared" si="136"/>
        <v>55</v>
      </c>
      <c r="J201" s="49">
        <f t="shared" si="136"/>
        <v>55</v>
      </c>
      <c r="K201" s="49">
        <f t="shared" si="136"/>
        <v>55</v>
      </c>
      <c r="L201" s="37">
        <f t="shared" si="136"/>
        <v>55</v>
      </c>
    </row>
    <row r="202" spans="1:14" x14ac:dyDescent="0.25">
      <c r="A202" s="42" t="s">
        <v>101</v>
      </c>
      <c r="B202" s="36">
        <f t="shared" ref="B202:L202" si="137">ROUND($N16,2)</f>
        <v>60</v>
      </c>
      <c r="C202" s="34">
        <f t="shared" si="137"/>
        <v>60</v>
      </c>
      <c r="D202" s="34">
        <f t="shared" si="137"/>
        <v>60</v>
      </c>
      <c r="E202" s="34">
        <f t="shared" si="137"/>
        <v>60</v>
      </c>
      <c r="F202" s="34">
        <f t="shared" si="137"/>
        <v>60</v>
      </c>
      <c r="G202" s="34">
        <f t="shared" si="137"/>
        <v>60</v>
      </c>
      <c r="H202" s="34">
        <f t="shared" si="137"/>
        <v>60</v>
      </c>
      <c r="I202" s="34">
        <f t="shared" si="137"/>
        <v>60</v>
      </c>
      <c r="J202" s="34">
        <f t="shared" si="137"/>
        <v>60</v>
      </c>
      <c r="K202" s="34">
        <f t="shared" si="137"/>
        <v>60</v>
      </c>
      <c r="L202" s="38">
        <f t="shared" si="137"/>
        <v>60</v>
      </c>
    </row>
    <row r="203" spans="1:14" x14ac:dyDescent="0.25">
      <c r="A203" s="42" t="s">
        <v>102</v>
      </c>
      <c r="B203" s="36">
        <f t="shared" ref="B203:L203" si="138">ROUND($N17,2)</f>
        <v>65</v>
      </c>
      <c r="C203" s="34">
        <f t="shared" si="138"/>
        <v>65</v>
      </c>
      <c r="D203" s="34">
        <f t="shared" si="138"/>
        <v>65</v>
      </c>
      <c r="E203" s="34">
        <f t="shared" si="138"/>
        <v>65</v>
      </c>
      <c r="F203" s="34">
        <f t="shared" si="138"/>
        <v>65</v>
      </c>
      <c r="G203" s="34">
        <f t="shared" si="138"/>
        <v>65</v>
      </c>
      <c r="H203" s="34">
        <f t="shared" si="138"/>
        <v>65</v>
      </c>
      <c r="I203" s="34">
        <f t="shared" si="138"/>
        <v>65</v>
      </c>
      <c r="J203" s="34">
        <f t="shared" si="138"/>
        <v>65</v>
      </c>
      <c r="K203" s="34">
        <f t="shared" si="138"/>
        <v>65</v>
      </c>
      <c r="L203" s="38">
        <f t="shared" si="138"/>
        <v>65</v>
      </c>
    </row>
    <row r="204" spans="1:14" x14ac:dyDescent="0.25">
      <c r="A204" s="42" t="s">
        <v>103</v>
      </c>
      <c r="B204" s="36">
        <f t="shared" ref="B204:L204" si="139">ROUND($N18,2)</f>
        <v>70</v>
      </c>
      <c r="C204" s="34">
        <f t="shared" si="139"/>
        <v>70</v>
      </c>
      <c r="D204" s="34">
        <f t="shared" si="139"/>
        <v>70</v>
      </c>
      <c r="E204" s="34">
        <f t="shared" si="139"/>
        <v>70</v>
      </c>
      <c r="F204" s="34">
        <f t="shared" si="139"/>
        <v>70</v>
      </c>
      <c r="G204" s="34">
        <f t="shared" si="139"/>
        <v>70</v>
      </c>
      <c r="H204" s="34">
        <f t="shared" si="139"/>
        <v>70</v>
      </c>
      <c r="I204" s="34">
        <f t="shared" si="139"/>
        <v>70</v>
      </c>
      <c r="J204" s="34">
        <f t="shared" si="139"/>
        <v>70</v>
      </c>
      <c r="K204" s="34">
        <f t="shared" si="139"/>
        <v>70</v>
      </c>
      <c r="L204" s="38">
        <f t="shared" si="139"/>
        <v>70</v>
      </c>
    </row>
    <row r="205" spans="1:14" x14ac:dyDescent="0.25">
      <c r="A205" s="42" t="s">
        <v>104</v>
      </c>
      <c r="B205" s="36">
        <f t="shared" ref="B205:L205" si="140">ROUND($N19,2)</f>
        <v>75</v>
      </c>
      <c r="C205" s="34">
        <f t="shared" si="140"/>
        <v>75</v>
      </c>
      <c r="D205" s="34">
        <f t="shared" si="140"/>
        <v>75</v>
      </c>
      <c r="E205" s="34">
        <f t="shared" si="140"/>
        <v>75</v>
      </c>
      <c r="F205" s="34">
        <f t="shared" si="140"/>
        <v>75</v>
      </c>
      <c r="G205" s="34">
        <f t="shared" si="140"/>
        <v>75</v>
      </c>
      <c r="H205" s="34">
        <f t="shared" si="140"/>
        <v>75</v>
      </c>
      <c r="I205" s="34">
        <f t="shared" si="140"/>
        <v>75</v>
      </c>
      <c r="J205" s="34">
        <f t="shared" si="140"/>
        <v>75</v>
      </c>
      <c r="K205" s="34">
        <f t="shared" si="140"/>
        <v>75</v>
      </c>
      <c r="L205" s="38">
        <f t="shared" si="140"/>
        <v>75</v>
      </c>
    </row>
    <row r="206" spans="1:14" x14ac:dyDescent="0.25">
      <c r="A206" s="42" t="s">
        <v>105</v>
      </c>
      <c r="B206" s="36">
        <f t="shared" ref="B206:L206" si="141">ROUND($N20,2)</f>
        <v>80</v>
      </c>
      <c r="C206" s="34">
        <f t="shared" si="141"/>
        <v>80</v>
      </c>
      <c r="D206" s="34">
        <f t="shared" si="141"/>
        <v>80</v>
      </c>
      <c r="E206" s="34">
        <f t="shared" si="141"/>
        <v>80</v>
      </c>
      <c r="F206" s="34">
        <f t="shared" si="141"/>
        <v>80</v>
      </c>
      <c r="G206" s="34">
        <f t="shared" si="141"/>
        <v>80</v>
      </c>
      <c r="H206" s="34">
        <f t="shared" si="141"/>
        <v>80</v>
      </c>
      <c r="I206" s="34">
        <f t="shared" si="141"/>
        <v>80</v>
      </c>
      <c r="J206" s="34">
        <f t="shared" si="141"/>
        <v>80</v>
      </c>
      <c r="K206" s="34">
        <f t="shared" si="141"/>
        <v>80</v>
      </c>
      <c r="L206" s="38">
        <f t="shared" si="141"/>
        <v>80</v>
      </c>
    </row>
    <row r="207" spans="1:14" x14ac:dyDescent="0.25">
      <c r="A207" s="42" t="s">
        <v>106</v>
      </c>
      <c r="B207" s="36">
        <f t="shared" ref="B207:L207" si="142">ROUND($N21,2)</f>
        <v>85</v>
      </c>
      <c r="C207" s="34">
        <f t="shared" si="142"/>
        <v>85</v>
      </c>
      <c r="D207" s="34">
        <f t="shared" si="142"/>
        <v>85</v>
      </c>
      <c r="E207" s="34">
        <f t="shared" si="142"/>
        <v>85</v>
      </c>
      <c r="F207" s="34">
        <f t="shared" si="142"/>
        <v>85</v>
      </c>
      <c r="G207" s="34">
        <f t="shared" si="142"/>
        <v>85</v>
      </c>
      <c r="H207" s="34">
        <f t="shared" si="142"/>
        <v>85</v>
      </c>
      <c r="I207" s="34">
        <f t="shared" si="142"/>
        <v>85</v>
      </c>
      <c r="J207" s="34">
        <f t="shared" si="142"/>
        <v>85</v>
      </c>
      <c r="K207" s="34">
        <f t="shared" si="142"/>
        <v>85</v>
      </c>
      <c r="L207" s="38">
        <f t="shared" si="142"/>
        <v>85</v>
      </c>
    </row>
    <row r="208" spans="1:14" x14ac:dyDescent="0.25">
      <c r="A208" s="42" t="s">
        <v>107</v>
      </c>
      <c r="B208" s="36">
        <f t="shared" ref="B208:L208" si="143">ROUND($N22,2)</f>
        <v>90</v>
      </c>
      <c r="C208" s="34">
        <f t="shared" si="143"/>
        <v>90</v>
      </c>
      <c r="D208" s="34">
        <f t="shared" si="143"/>
        <v>90</v>
      </c>
      <c r="E208" s="34">
        <f t="shared" si="143"/>
        <v>90</v>
      </c>
      <c r="F208" s="34">
        <f t="shared" si="143"/>
        <v>90</v>
      </c>
      <c r="G208" s="34">
        <f t="shared" si="143"/>
        <v>90</v>
      </c>
      <c r="H208" s="34">
        <f t="shared" si="143"/>
        <v>90</v>
      </c>
      <c r="I208" s="34">
        <f t="shared" si="143"/>
        <v>90</v>
      </c>
      <c r="J208" s="34">
        <f t="shared" si="143"/>
        <v>90</v>
      </c>
      <c r="K208" s="34">
        <f t="shared" si="143"/>
        <v>90</v>
      </c>
      <c r="L208" s="38">
        <f t="shared" si="143"/>
        <v>90</v>
      </c>
    </row>
    <row r="209" spans="1:14" x14ac:dyDescent="0.25">
      <c r="A209" s="42" t="s">
        <v>108</v>
      </c>
      <c r="B209" s="36">
        <f t="shared" ref="B209:L209" si="144">ROUND($N23,2)</f>
        <v>95</v>
      </c>
      <c r="C209" s="34">
        <f t="shared" si="144"/>
        <v>95</v>
      </c>
      <c r="D209" s="34">
        <f t="shared" si="144"/>
        <v>95</v>
      </c>
      <c r="E209" s="34">
        <f t="shared" si="144"/>
        <v>95</v>
      </c>
      <c r="F209" s="34">
        <f t="shared" si="144"/>
        <v>95</v>
      </c>
      <c r="G209" s="34">
        <f t="shared" si="144"/>
        <v>95</v>
      </c>
      <c r="H209" s="34">
        <f t="shared" si="144"/>
        <v>95</v>
      </c>
      <c r="I209" s="34">
        <f t="shared" si="144"/>
        <v>95</v>
      </c>
      <c r="J209" s="34">
        <f t="shared" si="144"/>
        <v>95</v>
      </c>
      <c r="K209" s="34">
        <f t="shared" si="144"/>
        <v>95</v>
      </c>
      <c r="L209" s="38">
        <f t="shared" si="144"/>
        <v>95</v>
      </c>
    </row>
    <row r="210" spans="1:14" x14ac:dyDescent="0.25">
      <c r="A210" s="43" t="s">
        <v>109</v>
      </c>
      <c r="B210" s="47">
        <f t="shared" ref="B210:L210" si="145">ROUND($N24,2)</f>
        <v>100</v>
      </c>
      <c r="C210" s="46">
        <f t="shared" si="145"/>
        <v>100</v>
      </c>
      <c r="D210" s="46">
        <f t="shared" si="145"/>
        <v>100</v>
      </c>
      <c r="E210" s="46">
        <f t="shared" si="145"/>
        <v>100</v>
      </c>
      <c r="F210" s="46">
        <f t="shared" si="145"/>
        <v>100</v>
      </c>
      <c r="G210" s="46">
        <f t="shared" si="145"/>
        <v>100</v>
      </c>
      <c r="H210" s="46">
        <f t="shared" si="145"/>
        <v>100</v>
      </c>
      <c r="I210" s="46">
        <f t="shared" si="145"/>
        <v>100</v>
      </c>
      <c r="J210" s="46">
        <f t="shared" si="145"/>
        <v>100</v>
      </c>
      <c r="K210" s="46">
        <f t="shared" si="145"/>
        <v>100</v>
      </c>
      <c r="L210" s="48">
        <f t="shared" si="145"/>
        <v>100</v>
      </c>
    </row>
    <row r="211" spans="1:14" x14ac:dyDescent="0.25"/>
    <row r="212" spans="1:14" x14ac:dyDescent="0.25">
      <c r="A212" s="111" t="s">
        <v>153</v>
      </c>
      <c r="B212" s="44">
        <v>10</v>
      </c>
      <c r="C212" s="44">
        <v>12</v>
      </c>
      <c r="D212" s="44">
        <v>30</v>
      </c>
      <c r="E212" s="44">
        <v>9</v>
      </c>
      <c r="F212" s="44">
        <v>1</v>
      </c>
      <c r="G212" s="44">
        <v>4</v>
      </c>
      <c r="H212" s="44">
        <v>6</v>
      </c>
      <c r="I212" s="44">
        <v>12</v>
      </c>
      <c r="J212" s="44">
        <v>1</v>
      </c>
      <c r="K212" s="44">
        <v>8</v>
      </c>
      <c r="L212" s="44">
        <v>1</v>
      </c>
      <c r="N212" s="60" t="s">
        <v>207</v>
      </c>
    </row>
    <row r="213" spans="1:14" x14ac:dyDescent="0.25">
      <c r="A213" s="112"/>
      <c r="B213" s="29" t="s">
        <v>9</v>
      </c>
      <c r="C213" s="29" t="s">
        <v>11</v>
      </c>
      <c r="D213" s="29" t="s">
        <v>13</v>
      </c>
      <c r="E213" s="29" t="s">
        <v>15</v>
      </c>
      <c r="F213" s="29" t="s">
        <v>17</v>
      </c>
      <c r="G213" s="29" t="s">
        <v>19</v>
      </c>
      <c r="H213" s="29" t="s">
        <v>21</v>
      </c>
      <c r="I213" s="29" t="s">
        <v>23</v>
      </c>
      <c r="J213" s="29" t="s">
        <v>25</v>
      </c>
      <c r="K213" s="29" t="s">
        <v>27</v>
      </c>
      <c r="L213" s="29" t="s">
        <v>51</v>
      </c>
      <c r="N213" s="59">
        <f>$O$2</f>
        <v>100</v>
      </c>
    </row>
    <row r="214" spans="1:14" x14ac:dyDescent="0.25">
      <c r="A214" s="42" t="s">
        <v>100</v>
      </c>
      <c r="B214" s="35">
        <f>ROUND($O15*(1/B$212),2)</f>
        <v>9.5500000000000007</v>
      </c>
      <c r="C214" s="49">
        <f t="shared" ref="C214:L214" si="146">ROUND($O15*(1/C$212),2)</f>
        <v>7.96</v>
      </c>
      <c r="D214" s="49">
        <f t="shared" si="146"/>
        <v>3.18</v>
      </c>
      <c r="E214" s="49">
        <f t="shared" si="146"/>
        <v>10.61</v>
      </c>
      <c r="F214" s="49">
        <f t="shared" si="146"/>
        <v>95.5</v>
      </c>
      <c r="G214" s="49">
        <f t="shared" si="146"/>
        <v>23.88</v>
      </c>
      <c r="H214" s="49">
        <f t="shared" si="146"/>
        <v>15.92</v>
      </c>
      <c r="I214" s="49">
        <f t="shared" si="146"/>
        <v>7.96</v>
      </c>
      <c r="J214" s="49">
        <f t="shared" si="146"/>
        <v>95.5</v>
      </c>
      <c r="K214" s="49">
        <f t="shared" si="146"/>
        <v>11.94</v>
      </c>
      <c r="L214" s="37">
        <f t="shared" si="146"/>
        <v>95.5</v>
      </c>
    </row>
    <row r="215" spans="1:14" x14ac:dyDescent="0.25">
      <c r="A215" s="42" t="s">
        <v>101</v>
      </c>
      <c r="B215" s="36">
        <f t="shared" ref="B215:L215" si="147">ROUND($O16*(1/B$212),2)</f>
        <v>9.6</v>
      </c>
      <c r="C215" s="34">
        <f t="shared" si="147"/>
        <v>8</v>
      </c>
      <c r="D215" s="34">
        <f t="shared" si="147"/>
        <v>3.2</v>
      </c>
      <c r="E215" s="34">
        <f t="shared" si="147"/>
        <v>10.67</v>
      </c>
      <c r="F215" s="34">
        <f t="shared" si="147"/>
        <v>96</v>
      </c>
      <c r="G215" s="34">
        <f t="shared" si="147"/>
        <v>24</v>
      </c>
      <c r="H215" s="34">
        <f t="shared" si="147"/>
        <v>16</v>
      </c>
      <c r="I215" s="34">
        <f t="shared" si="147"/>
        <v>8</v>
      </c>
      <c r="J215" s="34">
        <f t="shared" si="147"/>
        <v>96</v>
      </c>
      <c r="K215" s="34">
        <f t="shared" si="147"/>
        <v>12</v>
      </c>
      <c r="L215" s="38">
        <f t="shared" si="147"/>
        <v>96</v>
      </c>
    </row>
    <row r="216" spans="1:14" x14ac:dyDescent="0.25">
      <c r="A216" s="42" t="s">
        <v>102</v>
      </c>
      <c r="B216" s="36">
        <f t="shared" ref="B216:L216" si="148">ROUND($O17*(1/B$212),2)</f>
        <v>9.65</v>
      </c>
      <c r="C216" s="34">
        <f t="shared" si="148"/>
        <v>8.0399999999999991</v>
      </c>
      <c r="D216" s="34">
        <f t="shared" si="148"/>
        <v>3.22</v>
      </c>
      <c r="E216" s="34">
        <f t="shared" si="148"/>
        <v>10.72</v>
      </c>
      <c r="F216" s="34">
        <f t="shared" si="148"/>
        <v>96.5</v>
      </c>
      <c r="G216" s="34">
        <f t="shared" si="148"/>
        <v>24.13</v>
      </c>
      <c r="H216" s="34">
        <f t="shared" si="148"/>
        <v>16.079999999999998</v>
      </c>
      <c r="I216" s="34">
        <f t="shared" si="148"/>
        <v>8.0399999999999991</v>
      </c>
      <c r="J216" s="34">
        <f t="shared" si="148"/>
        <v>96.5</v>
      </c>
      <c r="K216" s="34">
        <f t="shared" si="148"/>
        <v>12.06</v>
      </c>
      <c r="L216" s="38">
        <f t="shared" si="148"/>
        <v>96.5</v>
      </c>
    </row>
    <row r="217" spans="1:14" x14ac:dyDescent="0.25">
      <c r="A217" s="42" t="s">
        <v>103</v>
      </c>
      <c r="B217" s="36">
        <f t="shared" ref="B217:L217" si="149">ROUND($O18*(1/B$212),2)</f>
        <v>9.6999999999999993</v>
      </c>
      <c r="C217" s="34">
        <f t="shared" si="149"/>
        <v>8.08</v>
      </c>
      <c r="D217" s="34">
        <f t="shared" si="149"/>
        <v>3.23</v>
      </c>
      <c r="E217" s="34">
        <f t="shared" si="149"/>
        <v>10.78</v>
      </c>
      <c r="F217" s="34">
        <f t="shared" si="149"/>
        <v>97</v>
      </c>
      <c r="G217" s="34">
        <f t="shared" si="149"/>
        <v>24.25</v>
      </c>
      <c r="H217" s="34">
        <f t="shared" si="149"/>
        <v>16.170000000000002</v>
      </c>
      <c r="I217" s="34">
        <f t="shared" si="149"/>
        <v>8.08</v>
      </c>
      <c r="J217" s="34">
        <f t="shared" si="149"/>
        <v>97</v>
      </c>
      <c r="K217" s="34">
        <f t="shared" si="149"/>
        <v>12.13</v>
      </c>
      <c r="L217" s="38">
        <f t="shared" si="149"/>
        <v>97</v>
      </c>
    </row>
    <row r="218" spans="1:14" x14ac:dyDescent="0.25">
      <c r="A218" s="42" t="s">
        <v>104</v>
      </c>
      <c r="B218" s="36">
        <f t="shared" ref="B218:L218" si="150">ROUND($O19*(1/B$212),2)</f>
        <v>9.75</v>
      </c>
      <c r="C218" s="34">
        <f t="shared" si="150"/>
        <v>8.1300000000000008</v>
      </c>
      <c r="D218" s="34">
        <f t="shared" si="150"/>
        <v>3.25</v>
      </c>
      <c r="E218" s="34">
        <f t="shared" si="150"/>
        <v>10.83</v>
      </c>
      <c r="F218" s="34">
        <f t="shared" si="150"/>
        <v>97.5</v>
      </c>
      <c r="G218" s="34">
        <f t="shared" si="150"/>
        <v>24.38</v>
      </c>
      <c r="H218" s="34">
        <f t="shared" si="150"/>
        <v>16.25</v>
      </c>
      <c r="I218" s="34">
        <f t="shared" si="150"/>
        <v>8.1300000000000008</v>
      </c>
      <c r="J218" s="34">
        <f t="shared" si="150"/>
        <v>97.5</v>
      </c>
      <c r="K218" s="34">
        <f t="shared" si="150"/>
        <v>12.19</v>
      </c>
      <c r="L218" s="38">
        <f t="shared" si="150"/>
        <v>97.5</v>
      </c>
    </row>
    <row r="219" spans="1:14" x14ac:dyDescent="0.25">
      <c r="A219" s="42" t="s">
        <v>105</v>
      </c>
      <c r="B219" s="36">
        <f t="shared" ref="B219:L219" si="151">ROUND($O20*(1/B$212),2)</f>
        <v>9.8000000000000007</v>
      </c>
      <c r="C219" s="34">
        <f t="shared" si="151"/>
        <v>8.17</v>
      </c>
      <c r="D219" s="34">
        <f t="shared" si="151"/>
        <v>3.27</v>
      </c>
      <c r="E219" s="34">
        <f t="shared" si="151"/>
        <v>10.89</v>
      </c>
      <c r="F219" s="34">
        <f t="shared" si="151"/>
        <v>98</v>
      </c>
      <c r="G219" s="34">
        <f t="shared" si="151"/>
        <v>24.5</v>
      </c>
      <c r="H219" s="34">
        <f t="shared" si="151"/>
        <v>16.329999999999998</v>
      </c>
      <c r="I219" s="34">
        <f t="shared" si="151"/>
        <v>8.17</v>
      </c>
      <c r="J219" s="34">
        <f t="shared" si="151"/>
        <v>98</v>
      </c>
      <c r="K219" s="34">
        <f t="shared" si="151"/>
        <v>12.25</v>
      </c>
      <c r="L219" s="38">
        <f t="shared" si="151"/>
        <v>98</v>
      </c>
    </row>
    <row r="220" spans="1:14" x14ac:dyDescent="0.25">
      <c r="A220" s="42" t="s">
        <v>106</v>
      </c>
      <c r="B220" s="36">
        <f t="shared" ref="B220:L220" si="152">ROUND($O21*(1/B$212),2)</f>
        <v>9.85</v>
      </c>
      <c r="C220" s="34">
        <f t="shared" si="152"/>
        <v>8.2100000000000009</v>
      </c>
      <c r="D220" s="34">
        <f t="shared" si="152"/>
        <v>3.28</v>
      </c>
      <c r="E220" s="34">
        <f t="shared" si="152"/>
        <v>10.94</v>
      </c>
      <c r="F220" s="34">
        <f t="shared" si="152"/>
        <v>98.5</v>
      </c>
      <c r="G220" s="34">
        <f t="shared" si="152"/>
        <v>24.63</v>
      </c>
      <c r="H220" s="34">
        <f t="shared" si="152"/>
        <v>16.420000000000002</v>
      </c>
      <c r="I220" s="34">
        <f t="shared" si="152"/>
        <v>8.2100000000000009</v>
      </c>
      <c r="J220" s="34">
        <f t="shared" si="152"/>
        <v>98.5</v>
      </c>
      <c r="K220" s="34">
        <f t="shared" si="152"/>
        <v>12.31</v>
      </c>
      <c r="L220" s="38">
        <f t="shared" si="152"/>
        <v>98.5</v>
      </c>
    </row>
    <row r="221" spans="1:14" x14ac:dyDescent="0.25">
      <c r="A221" s="42" t="s">
        <v>107</v>
      </c>
      <c r="B221" s="36">
        <f t="shared" ref="B221:L221" si="153">ROUND($O22*(1/B$212),2)</f>
        <v>9.9</v>
      </c>
      <c r="C221" s="34">
        <f t="shared" si="153"/>
        <v>8.25</v>
      </c>
      <c r="D221" s="34">
        <f t="shared" si="153"/>
        <v>3.3</v>
      </c>
      <c r="E221" s="34">
        <f t="shared" si="153"/>
        <v>11</v>
      </c>
      <c r="F221" s="34">
        <f t="shared" si="153"/>
        <v>99</v>
      </c>
      <c r="G221" s="34">
        <f t="shared" si="153"/>
        <v>24.75</v>
      </c>
      <c r="H221" s="34">
        <f t="shared" si="153"/>
        <v>16.5</v>
      </c>
      <c r="I221" s="34">
        <f t="shared" si="153"/>
        <v>8.25</v>
      </c>
      <c r="J221" s="34">
        <f t="shared" si="153"/>
        <v>99</v>
      </c>
      <c r="K221" s="34">
        <f t="shared" si="153"/>
        <v>12.38</v>
      </c>
      <c r="L221" s="38">
        <f t="shared" si="153"/>
        <v>99</v>
      </c>
    </row>
    <row r="222" spans="1:14" x14ac:dyDescent="0.25">
      <c r="A222" s="42" t="s">
        <v>108</v>
      </c>
      <c r="B222" s="36">
        <f t="shared" ref="B222:L222" si="154">ROUND($O23*(1/B$212),2)</f>
        <v>9.9499999999999993</v>
      </c>
      <c r="C222" s="34">
        <f t="shared" si="154"/>
        <v>8.2899999999999991</v>
      </c>
      <c r="D222" s="34">
        <f t="shared" si="154"/>
        <v>3.32</v>
      </c>
      <c r="E222" s="34">
        <f t="shared" si="154"/>
        <v>11.06</v>
      </c>
      <c r="F222" s="34">
        <f t="shared" si="154"/>
        <v>99.5</v>
      </c>
      <c r="G222" s="34">
        <f t="shared" si="154"/>
        <v>24.88</v>
      </c>
      <c r="H222" s="34">
        <f t="shared" si="154"/>
        <v>16.579999999999998</v>
      </c>
      <c r="I222" s="34">
        <f t="shared" si="154"/>
        <v>8.2899999999999991</v>
      </c>
      <c r="J222" s="34">
        <f t="shared" si="154"/>
        <v>99.5</v>
      </c>
      <c r="K222" s="34">
        <f t="shared" si="154"/>
        <v>12.44</v>
      </c>
      <c r="L222" s="38">
        <f t="shared" si="154"/>
        <v>99.5</v>
      </c>
    </row>
    <row r="223" spans="1:14" x14ac:dyDescent="0.25">
      <c r="A223" s="43" t="s">
        <v>109</v>
      </c>
      <c r="B223" s="47">
        <f t="shared" ref="B223:L223" si="155">ROUND($O24*(1/B$212),2)</f>
        <v>10</v>
      </c>
      <c r="C223" s="46">
        <f t="shared" si="155"/>
        <v>8.33</v>
      </c>
      <c r="D223" s="46">
        <f t="shared" si="155"/>
        <v>3.33</v>
      </c>
      <c r="E223" s="46">
        <f t="shared" si="155"/>
        <v>11.11</v>
      </c>
      <c r="F223" s="46">
        <f t="shared" si="155"/>
        <v>100</v>
      </c>
      <c r="G223" s="46">
        <f t="shared" si="155"/>
        <v>25</v>
      </c>
      <c r="H223" s="46">
        <f t="shared" si="155"/>
        <v>16.670000000000002</v>
      </c>
      <c r="I223" s="46">
        <f t="shared" si="155"/>
        <v>8.33</v>
      </c>
      <c r="J223" s="46">
        <f t="shared" si="155"/>
        <v>100</v>
      </c>
      <c r="K223" s="46">
        <f t="shared" si="155"/>
        <v>12.5</v>
      </c>
      <c r="L223" s="48">
        <f t="shared" si="155"/>
        <v>100</v>
      </c>
    </row>
    <row r="225" spans="1:14" x14ac:dyDescent="0.25">
      <c r="A225" s="111" t="s">
        <v>154</v>
      </c>
      <c r="B225" s="44">
        <v>10</v>
      </c>
      <c r="C225" s="44">
        <v>12</v>
      </c>
      <c r="D225" s="44">
        <v>30</v>
      </c>
      <c r="E225" s="44">
        <v>9</v>
      </c>
      <c r="F225" s="44">
        <v>1</v>
      </c>
      <c r="G225" s="44">
        <v>4</v>
      </c>
      <c r="H225" s="44">
        <v>6</v>
      </c>
      <c r="I225" s="44">
        <v>12</v>
      </c>
      <c r="J225" s="44">
        <v>1</v>
      </c>
      <c r="K225" s="44">
        <v>8</v>
      </c>
      <c r="L225" s="44">
        <v>1</v>
      </c>
      <c r="N225" s="60" t="s">
        <v>208</v>
      </c>
    </row>
    <row r="226" spans="1:14" x14ac:dyDescent="0.25">
      <c r="A226" s="112"/>
      <c r="B226" s="29" t="s">
        <v>9</v>
      </c>
      <c r="C226" s="29" t="s">
        <v>11</v>
      </c>
      <c r="D226" s="29" t="s">
        <v>13</v>
      </c>
      <c r="E226" s="29" t="s">
        <v>15</v>
      </c>
      <c r="F226" s="29" t="s">
        <v>17</v>
      </c>
      <c r="G226" s="29" t="s">
        <v>19</v>
      </c>
      <c r="H226" s="29" t="s">
        <v>21</v>
      </c>
      <c r="I226" s="29" t="s">
        <v>23</v>
      </c>
      <c r="J226" s="29" t="s">
        <v>25</v>
      </c>
      <c r="K226" s="29" t="s">
        <v>27</v>
      </c>
      <c r="L226" s="29" t="s">
        <v>51</v>
      </c>
      <c r="N226" s="59">
        <f>$P$2</f>
        <v>100</v>
      </c>
    </row>
    <row r="227" spans="1:14" x14ac:dyDescent="0.25">
      <c r="A227" s="42" t="s">
        <v>100</v>
      </c>
      <c r="B227" s="35">
        <f>ROUND($P15*(1/B$225),2)</f>
        <v>9.5500000000000007</v>
      </c>
      <c r="C227" s="49">
        <f t="shared" ref="C227:L227" si="156">ROUND($P15*(1/C$225),2)</f>
        <v>7.96</v>
      </c>
      <c r="D227" s="49">
        <f t="shared" si="156"/>
        <v>3.18</v>
      </c>
      <c r="E227" s="49">
        <f t="shared" si="156"/>
        <v>10.61</v>
      </c>
      <c r="F227" s="49">
        <f t="shared" si="156"/>
        <v>95.5</v>
      </c>
      <c r="G227" s="49">
        <f t="shared" si="156"/>
        <v>23.88</v>
      </c>
      <c r="H227" s="49">
        <f t="shared" si="156"/>
        <v>15.92</v>
      </c>
      <c r="I227" s="49">
        <f t="shared" si="156"/>
        <v>7.96</v>
      </c>
      <c r="J227" s="49">
        <f t="shared" si="156"/>
        <v>95.5</v>
      </c>
      <c r="K227" s="49">
        <f t="shared" si="156"/>
        <v>11.94</v>
      </c>
      <c r="L227" s="37">
        <f t="shared" si="156"/>
        <v>95.5</v>
      </c>
    </row>
    <row r="228" spans="1:14" x14ac:dyDescent="0.25">
      <c r="A228" s="42" t="s">
        <v>101</v>
      </c>
      <c r="B228" s="36">
        <f t="shared" ref="B228:L228" si="157">ROUND($P16*(1/B$225),2)</f>
        <v>9.6</v>
      </c>
      <c r="C228" s="34">
        <f t="shared" si="157"/>
        <v>8</v>
      </c>
      <c r="D228" s="34">
        <f t="shared" si="157"/>
        <v>3.2</v>
      </c>
      <c r="E228" s="34">
        <f t="shared" si="157"/>
        <v>10.67</v>
      </c>
      <c r="F228" s="34">
        <f t="shared" si="157"/>
        <v>96</v>
      </c>
      <c r="G228" s="34">
        <f t="shared" si="157"/>
        <v>24</v>
      </c>
      <c r="H228" s="34">
        <f t="shared" si="157"/>
        <v>16</v>
      </c>
      <c r="I228" s="34">
        <f t="shared" si="157"/>
        <v>8</v>
      </c>
      <c r="J228" s="34">
        <f t="shared" si="157"/>
        <v>96</v>
      </c>
      <c r="K228" s="34">
        <f t="shared" si="157"/>
        <v>12</v>
      </c>
      <c r="L228" s="38">
        <f t="shared" si="157"/>
        <v>96</v>
      </c>
    </row>
    <row r="229" spans="1:14" x14ac:dyDescent="0.25">
      <c r="A229" s="42" t="s">
        <v>102</v>
      </c>
      <c r="B229" s="36">
        <f t="shared" ref="B229:L229" si="158">ROUND($P17*(1/B$225),2)</f>
        <v>9.65</v>
      </c>
      <c r="C229" s="34">
        <f t="shared" si="158"/>
        <v>8.0399999999999991</v>
      </c>
      <c r="D229" s="34">
        <f t="shared" si="158"/>
        <v>3.22</v>
      </c>
      <c r="E229" s="34">
        <f t="shared" si="158"/>
        <v>10.72</v>
      </c>
      <c r="F229" s="34">
        <f t="shared" si="158"/>
        <v>96.5</v>
      </c>
      <c r="G229" s="34">
        <f t="shared" si="158"/>
        <v>24.13</v>
      </c>
      <c r="H229" s="34">
        <f t="shared" si="158"/>
        <v>16.079999999999998</v>
      </c>
      <c r="I229" s="34">
        <f t="shared" si="158"/>
        <v>8.0399999999999991</v>
      </c>
      <c r="J229" s="34">
        <f t="shared" si="158"/>
        <v>96.5</v>
      </c>
      <c r="K229" s="34">
        <f t="shared" si="158"/>
        <v>12.06</v>
      </c>
      <c r="L229" s="38">
        <f t="shared" si="158"/>
        <v>96.5</v>
      </c>
    </row>
    <row r="230" spans="1:14" x14ac:dyDescent="0.25">
      <c r="A230" s="42" t="s">
        <v>103</v>
      </c>
      <c r="B230" s="36">
        <f t="shared" ref="B230:L230" si="159">ROUND($P18*(1/B$225),2)</f>
        <v>9.6999999999999993</v>
      </c>
      <c r="C230" s="34">
        <f t="shared" si="159"/>
        <v>8.08</v>
      </c>
      <c r="D230" s="34">
        <f t="shared" si="159"/>
        <v>3.23</v>
      </c>
      <c r="E230" s="34">
        <f t="shared" si="159"/>
        <v>10.78</v>
      </c>
      <c r="F230" s="34">
        <f t="shared" si="159"/>
        <v>97</v>
      </c>
      <c r="G230" s="34">
        <f t="shared" si="159"/>
        <v>24.25</v>
      </c>
      <c r="H230" s="34">
        <f t="shared" si="159"/>
        <v>16.170000000000002</v>
      </c>
      <c r="I230" s="34">
        <f t="shared" si="159"/>
        <v>8.08</v>
      </c>
      <c r="J230" s="34">
        <f t="shared" si="159"/>
        <v>97</v>
      </c>
      <c r="K230" s="34">
        <f t="shared" si="159"/>
        <v>12.13</v>
      </c>
      <c r="L230" s="38">
        <f t="shared" si="159"/>
        <v>97</v>
      </c>
    </row>
    <row r="231" spans="1:14" x14ac:dyDescent="0.25">
      <c r="A231" s="42" t="s">
        <v>104</v>
      </c>
      <c r="B231" s="36">
        <f t="shared" ref="B231:L231" si="160">ROUND($P19*(1/B$225),2)</f>
        <v>9.75</v>
      </c>
      <c r="C231" s="34">
        <f t="shared" si="160"/>
        <v>8.1300000000000008</v>
      </c>
      <c r="D231" s="34">
        <f t="shared" si="160"/>
        <v>3.25</v>
      </c>
      <c r="E231" s="34">
        <f t="shared" si="160"/>
        <v>10.83</v>
      </c>
      <c r="F231" s="34">
        <f t="shared" si="160"/>
        <v>97.5</v>
      </c>
      <c r="G231" s="34">
        <f t="shared" si="160"/>
        <v>24.38</v>
      </c>
      <c r="H231" s="34">
        <f t="shared" si="160"/>
        <v>16.25</v>
      </c>
      <c r="I231" s="34">
        <f t="shared" si="160"/>
        <v>8.1300000000000008</v>
      </c>
      <c r="J231" s="34">
        <f t="shared" si="160"/>
        <v>97.5</v>
      </c>
      <c r="K231" s="34">
        <f t="shared" si="160"/>
        <v>12.19</v>
      </c>
      <c r="L231" s="38">
        <f t="shared" si="160"/>
        <v>97.5</v>
      </c>
    </row>
    <row r="232" spans="1:14" x14ac:dyDescent="0.25">
      <c r="A232" s="42" t="s">
        <v>105</v>
      </c>
      <c r="B232" s="36">
        <f t="shared" ref="B232:L232" si="161">ROUND($P20*(1/B$225),2)</f>
        <v>9.8000000000000007</v>
      </c>
      <c r="C232" s="34">
        <f t="shared" si="161"/>
        <v>8.17</v>
      </c>
      <c r="D232" s="34">
        <f t="shared" si="161"/>
        <v>3.27</v>
      </c>
      <c r="E232" s="34">
        <f t="shared" si="161"/>
        <v>10.89</v>
      </c>
      <c r="F232" s="34">
        <f t="shared" si="161"/>
        <v>98</v>
      </c>
      <c r="G232" s="34">
        <f t="shared" si="161"/>
        <v>24.5</v>
      </c>
      <c r="H232" s="34">
        <f t="shared" si="161"/>
        <v>16.329999999999998</v>
      </c>
      <c r="I232" s="34">
        <f t="shared" si="161"/>
        <v>8.17</v>
      </c>
      <c r="J232" s="34">
        <f t="shared" si="161"/>
        <v>98</v>
      </c>
      <c r="K232" s="34">
        <f t="shared" si="161"/>
        <v>12.25</v>
      </c>
      <c r="L232" s="38">
        <f t="shared" si="161"/>
        <v>98</v>
      </c>
    </row>
    <row r="233" spans="1:14" x14ac:dyDescent="0.25">
      <c r="A233" s="42" t="s">
        <v>106</v>
      </c>
      <c r="B233" s="36">
        <f t="shared" ref="B233:L233" si="162">ROUND($P21*(1/B$225),2)</f>
        <v>9.85</v>
      </c>
      <c r="C233" s="34">
        <f t="shared" si="162"/>
        <v>8.2100000000000009</v>
      </c>
      <c r="D233" s="34">
        <f t="shared" si="162"/>
        <v>3.28</v>
      </c>
      <c r="E233" s="34">
        <f t="shared" si="162"/>
        <v>10.94</v>
      </c>
      <c r="F233" s="34">
        <f t="shared" si="162"/>
        <v>98.5</v>
      </c>
      <c r="G233" s="34">
        <f t="shared" si="162"/>
        <v>24.63</v>
      </c>
      <c r="H233" s="34">
        <f t="shared" si="162"/>
        <v>16.420000000000002</v>
      </c>
      <c r="I233" s="34">
        <f t="shared" si="162"/>
        <v>8.2100000000000009</v>
      </c>
      <c r="J233" s="34">
        <f t="shared" si="162"/>
        <v>98.5</v>
      </c>
      <c r="K233" s="34">
        <f t="shared" si="162"/>
        <v>12.31</v>
      </c>
      <c r="L233" s="38">
        <f t="shared" si="162"/>
        <v>98.5</v>
      </c>
    </row>
    <row r="234" spans="1:14" x14ac:dyDescent="0.25">
      <c r="A234" s="42" t="s">
        <v>107</v>
      </c>
      <c r="B234" s="36">
        <f t="shared" ref="B234:L234" si="163">ROUND($P22*(1/B$225),2)</f>
        <v>9.9</v>
      </c>
      <c r="C234" s="34">
        <f t="shared" si="163"/>
        <v>8.25</v>
      </c>
      <c r="D234" s="34">
        <f t="shared" si="163"/>
        <v>3.3</v>
      </c>
      <c r="E234" s="34">
        <f t="shared" si="163"/>
        <v>11</v>
      </c>
      <c r="F234" s="34">
        <f t="shared" si="163"/>
        <v>99</v>
      </c>
      <c r="G234" s="34">
        <f t="shared" si="163"/>
        <v>24.75</v>
      </c>
      <c r="H234" s="34">
        <f t="shared" si="163"/>
        <v>16.5</v>
      </c>
      <c r="I234" s="34">
        <f t="shared" si="163"/>
        <v>8.25</v>
      </c>
      <c r="J234" s="34">
        <f t="shared" si="163"/>
        <v>99</v>
      </c>
      <c r="K234" s="34">
        <f t="shared" si="163"/>
        <v>12.38</v>
      </c>
      <c r="L234" s="38">
        <f t="shared" si="163"/>
        <v>99</v>
      </c>
    </row>
    <row r="235" spans="1:14" x14ac:dyDescent="0.25">
      <c r="A235" s="42" t="s">
        <v>108</v>
      </c>
      <c r="B235" s="36">
        <f t="shared" ref="B235:L235" si="164">ROUND($P23*(1/B$225),2)</f>
        <v>9.9499999999999993</v>
      </c>
      <c r="C235" s="34">
        <f t="shared" si="164"/>
        <v>8.2899999999999991</v>
      </c>
      <c r="D235" s="34">
        <f t="shared" si="164"/>
        <v>3.32</v>
      </c>
      <c r="E235" s="34">
        <f t="shared" si="164"/>
        <v>11.06</v>
      </c>
      <c r="F235" s="34">
        <f t="shared" si="164"/>
        <v>99.5</v>
      </c>
      <c r="G235" s="34">
        <f t="shared" si="164"/>
        <v>24.88</v>
      </c>
      <c r="H235" s="34">
        <f t="shared" si="164"/>
        <v>16.579999999999998</v>
      </c>
      <c r="I235" s="34">
        <f t="shared" si="164"/>
        <v>8.2899999999999991</v>
      </c>
      <c r="J235" s="34">
        <f t="shared" si="164"/>
        <v>99.5</v>
      </c>
      <c r="K235" s="34">
        <f t="shared" si="164"/>
        <v>12.44</v>
      </c>
      <c r="L235" s="38">
        <f t="shared" si="164"/>
        <v>99.5</v>
      </c>
    </row>
    <row r="236" spans="1:14" x14ac:dyDescent="0.25">
      <c r="A236" s="43" t="s">
        <v>109</v>
      </c>
      <c r="B236" s="47">
        <f t="shared" ref="B236:L236" si="165">ROUND($P24*(1/B$225),2)</f>
        <v>10</v>
      </c>
      <c r="C236" s="46">
        <f t="shared" si="165"/>
        <v>8.33</v>
      </c>
      <c r="D236" s="46">
        <f t="shared" si="165"/>
        <v>3.33</v>
      </c>
      <c r="E236" s="46">
        <f t="shared" si="165"/>
        <v>11.11</v>
      </c>
      <c r="F236" s="46">
        <f t="shared" si="165"/>
        <v>100</v>
      </c>
      <c r="G236" s="46">
        <f t="shared" si="165"/>
        <v>25</v>
      </c>
      <c r="H236" s="46">
        <f t="shared" si="165"/>
        <v>16.670000000000002</v>
      </c>
      <c r="I236" s="46">
        <f t="shared" si="165"/>
        <v>8.33</v>
      </c>
      <c r="J236" s="46">
        <f t="shared" si="165"/>
        <v>100</v>
      </c>
      <c r="K236" s="46">
        <f t="shared" si="165"/>
        <v>12.5</v>
      </c>
      <c r="L236" s="48">
        <f t="shared" si="165"/>
        <v>100</v>
      </c>
    </row>
    <row r="237" spans="1:14" x14ac:dyDescent="0.25"/>
    <row r="238" spans="1:14" x14ac:dyDescent="0.25">
      <c r="A238" s="111" t="s">
        <v>155</v>
      </c>
      <c r="B238" s="44">
        <v>1</v>
      </c>
      <c r="C238" s="44">
        <v>1</v>
      </c>
      <c r="D238" s="44">
        <v>1</v>
      </c>
      <c r="E238" s="44">
        <v>1</v>
      </c>
      <c r="F238" s="44">
        <v>1</v>
      </c>
      <c r="G238" s="44">
        <v>1</v>
      </c>
      <c r="H238" s="44">
        <v>1</v>
      </c>
      <c r="I238" s="44">
        <v>1</v>
      </c>
      <c r="J238" s="44">
        <v>1</v>
      </c>
      <c r="K238" s="44">
        <v>1</v>
      </c>
      <c r="L238" s="44">
        <v>1</v>
      </c>
      <c r="N238" s="60" t="s">
        <v>209</v>
      </c>
    </row>
    <row r="239" spans="1:14" x14ac:dyDescent="0.25">
      <c r="A239" s="112"/>
      <c r="B239" s="29" t="s">
        <v>9</v>
      </c>
      <c r="C239" s="29" t="s">
        <v>11</v>
      </c>
      <c r="D239" s="29" t="s">
        <v>13</v>
      </c>
      <c r="E239" s="29" t="s">
        <v>15</v>
      </c>
      <c r="F239" s="29" t="s">
        <v>17</v>
      </c>
      <c r="G239" s="29" t="s">
        <v>19</v>
      </c>
      <c r="H239" s="29" t="s">
        <v>21</v>
      </c>
      <c r="I239" s="29" t="s">
        <v>23</v>
      </c>
      <c r="J239" s="29" t="s">
        <v>25</v>
      </c>
      <c r="K239" s="29" t="s">
        <v>27</v>
      </c>
      <c r="L239" s="29" t="s">
        <v>51</v>
      </c>
      <c r="N239" s="59">
        <f>$Q$2</f>
        <v>100</v>
      </c>
    </row>
    <row r="240" spans="1:14" x14ac:dyDescent="0.25">
      <c r="A240" s="42" t="s">
        <v>100</v>
      </c>
      <c r="B240" s="35">
        <f>ROUND($Q15,2)</f>
        <v>3</v>
      </c>
      <c r="C240" s="49">
        <f t="shared" ref="C240:L240" si="166">ROUND($Q15,2)</f>
        <v>3</v>
      </c>
      <c r="D240" s="49">
        <f t="shared" si="166"/>
        <v>3</v>
      </c>
      <c r="E240" s="49">
        <f t="shared" si="166"/>
        <v>3</v>
      </c>
      <c r="F240" s="49">
        <f t="shared" si="166"/>
        <v>3</v>
      </c>
      <c r="G240" s="49">
        <f t="shared" si="166"/>
        <v>3</v>
      </c>
      <c r="H240" s="49">
        <f t="shared" si="166"/>
        <v>3</v>
      </c>
      <c r="I240" s="49">
        <f t="shared" si="166"/>
        <v>3</v>
      </c>
      <c r="J240" s="49">
        <f t="shared" si="166"/>
        <v>3</v>
      </c>
      <c r="K240" s="49">
        <f t="shared" si="166"/>
        <v>3</v>
      </c>
      <c r="L240" s="37">
        <f t="shared" si="166"/>
        <v>3</v>
      </c>
    </row>
    <row r="241" spans="1:16" x14ac:dyDescent="0.25">
      <c r="A241" s="42" t="s">
        <v>101</v>
      </c>
      <c r="B241" s="36">
        <f t="shared" ref="B241:L241" si="167">ROUND($Q16,2)</f>
        <v>3</v>
      </c>
      <c r="C241" s="34">
        <f t="shared" si="167"/>
        <v>3</v>
      </c>
      <c r="D241" s="34">
        <f t="shared" si="167"/>
        <v>3</v>
      </c>
      <c r="E241" s="34">
        <f t="shared" si="167"/>
        <v>3</v>
      </c>
      <c r="F241" s="34">
        <f t="shared" si="167"/>
        <v>3</v>
      </c>
      <c r="G241" s="34">
        <f t="shared" si="167"/>
        <v>3</v>
      </c>
      <c r="H241" s="34">
        <f t="shared" si="167"/>
        <v>3</v>
      </c>
      <c r="I241" s="34">
        <f t="shared" si="167"/>
        <v>3</v>
      </c>
      <c r="J241" s="34">
        <f t="shared" si="167"/>
        <v>3</v>
      </c>
      <c r="K241" s="34">
        <f t="shared" si="167"/>
        <v>3</v>
      </c>
      <c r="L241" s="38">
        <f t="shared" si="167"/>
        <v>3</v>
      </c>
    </row>
    <row r="242" spans="1:16" x14ac:dyDescent="0.25">
      <c r="A242" s="42" t="s">
        <v>102</v>
      </c>
      <c r="B242" s="36">
        <f t="shared" ref="B242:L242" si="168">ROUND($Q17,2)</f>
        <v>4</v>
      </c>
      <c r="C242" s="34">
        <f t="shared" si="168"/>
        <v>4</v>
      </c>
      <c r="D242" s="34">
        <f t="shared" si="168"/>
        <v>4</v>
      </c>
      <c r="E242" s="34">
        <f t="shared" si="168"/>
        <v>4</v>
      </c>
      <c r="F242" s="34">
        <f t="shared" si="168"/>
        <v>4</v>
      </c>
      <c r="G242" s="34">
        <f t="shared" si="168"/>
        <v>4</v>
      </c>
      <c r="H242" s="34">
        <f t="shared" si="168"/>
        <v>4</v>
      </c>
      <c r="I242" s="34">
        <f t="shared" si="168"/>
        <v>4</v>
      </c>
      <c r="J242" s="34">
        <f t="shared" si="168"/>
        <v>4</v>
      </c>
      <c r="K242" s="34">
        <f t="shared" si="168"/>
        <v>4</v>
      </c>
      <c r="L242" s="38">
        <f t="shared" si="168"/>
        <v>4</v>
      </c>
    </row>
    <row r="243" spans="1:16" x14ac:dyDescent="0.25">
      <c r="A243" s="42" t="s">
        <v>103</v>
      </c>
      <c r="B243" s="36">
        <f t="shared" ref="B243:L243" si="169">ROUND($Q18,2)</f>
        <v>4</v>
      </c>
      <c r="C243" s="34">
        <f t="shared" si="169"/>
        <v>4</v>
      </c>
      <c r="D243" s="34">
        <f t="shared" si="169"/>
        <v>4</v>
      </c>
      <c r="E243" s="34">
        <f t="shared" si="169"/>
        <v>4</v>
      </c>
      <c r="F243" s="34">
        <f t="shared" si="169"/>
        <v>4</v>
      </c>
      <c r="G243" s="34">
        <f t="shared" si="169"/>
        <v>4</v>
      </c>
      <c r="H243" s="34">
        <f t="shared" si="169"/>
        <v>4</v>
      </c>
      <c r="I243" s="34">
        <f t="shared" si="169"/>
        <v>4</v>
      </c>
      <c r="J243" s="34">
        <f t="shared" si="169"/>
        <v>4</v>
      </c>
      <c r="K243" s="34">
        <f t="shared" si="169"/>
        <v>4</v>
      </c>
      <c r="L243" s="38">
        <f t="shared" si="169"/>
        <v>4</v>
      </c>
    </row>
    <row r="244" spans="1:16" x14ac:dyDescent="0.25">
      <c r="A244" s="42" t="s">
        <v>104</v>
      </c>
      <c r="B244" s="36">
        <f t="shared" ref="B244:L244" si="170">ROUND($Q19,2)</f>
        <v>4</v>
      </c>
      <c r="C244" s="34">
        <f t="shared" si="170"/>
        <v>4</v>
      </c>
      <c r="D244" s="34">
        <f t="shared" si="170"/>
        <v>4</v>
      </c>
      <c r="E244" s="34">
        <f t="shared" si="170"/>
        <v>4</v>
      </c>
      <c r="F244" s="34">
        <f t="shared" si="170"/>
        <v>4</v>
      </c>
      <c r="G244" s="34">
        <f t="shared" si="170"/>
        <v>4</v>
      </c>
      <c r="H244" s="34">
        <f t="shared" si="170"/>
        <v>4</v>
      </c>
      <c r="I244" s="34">
        <f t="shared" si="170"/>
        <v>4</v>
      </c>
      <c r="J244" s="34">
        <f t="shared" si="170"/>
        <v>4</v>
      </c>
      <c r="K244" s="34">
        <f t="shared" si="170"/>
        <v>4</v>
      </c>
      <c r="L244" s="38">
        <f t="shared" si="170"/>
        <v>4</v>
      </c>
    </row>
    <row r="245" spans="1:16" x14ac:dyDescent="0.25">
      <c r="A245" s="42" t="s">
        <v>105</v>
      </c>
      <c r="B245" s="36">
        <f t="shared" ref="B245:L245" si="171">ROUND($Q20,2)</f>
        <v>4</v>
      </c>
      <c r="C245" s="34">
        <f t="shared" si="171"/>
        <v>4</v>
      </c>
      <c r="D245" s="34">
        <f t="shared" si="171"/>
        <v>4</v>
      </c>
      <c r="E245" s="34">
        <f t="shared" si="171"/>
        <v>4</v>
      </c>
      <c r="F245" s="34">
        <f t="shared" si="171"/>
        <v>4</v>
      </c>
      <c r="G245" s="34">
        <f t="shared" si="171"/>
        <v>4</v>
      </c>
      <c r="H245" s="34">
        <f t="shared" si="171"/>
        <v>4</v>
      </c>
      <c r="I245" s="34">
        <f t="shared" si="171"/>
        <v>4</v>
      </c>
      <c r="J245" s="34">
        <f t="shared" si="171"/>
        <v>4</v>
      </c>
      <c r="K245" s="34">
        <f t="shared" si="171"/>
        <v>4</v>
      </c>
      <c r="L245" s="38">
        <f t="shared" si="171"/>
        <v>4</v>
      </c>
    </row>
    <row r="246" spans="1:16" x14ac:dyDescent="0.25">
      <c r="A246" s="42" t="s">
        <v>106</v>
      </c>
      <c r="B246" s="36">
        <f t="shared" ref="B246:L246" si="172">ROUND($Q21,2)</f>
        <v>5</v>
      </c>
      <c r="C246" s="34">
        <f t="shared" si="172"/>
        <v>5</v>
      </c>
      <c r="D246" s="34">
        <f t="shared" si="172"/>
        <v>5</v>
      </c>
      <c r="E246" s="34">
        <f t="shared" si="172"/>
        <v>5</v>
      </c>
      <c r="F246" s="34">
        <f t="shared" si="172"/>
        <v>5</v>
      </c>
      <c r="G246" s="34">
        <f t="shared" si="172"/>
        <v>5</v>
      </c>
      <c r="H246" s="34">
        <f t="shared" si="172"/>
        <v>5</v>
      </c>
      <c r="I246" s="34">
        <f t="shared" si="172"/>
        <v>5</v>
      </c>
      <c r="J246" s="34">
        <f t="shared" si="172"/>
        <v>5</v>
      </c>
      <c r="K246" s="34">
        <f t="shared" si="172"/>
        <v>5</v>
      </c>
      <c r="L246" s="38">
        <f t="shared" si="172"/>
        <v>5</v>
      </c>
    </row>
    <row r="247" spans="1:16" x14ac:dyDescent="0.25">
      <c r="A247" s="42" t="s">
        <v>107</v>
      </c>
      <c r="B247" s="36">
        <f t="shared" ref="B247:L247" si="173">ROUND($Q22,2)</f>
        <v>5</v>
      </c>
      <c r="C247" s="34">
        <f t="shared" si="173"/>
        <v>5</v>
      </c>
      <c r="D247" s="34">
        <f t="shared" si="173"/>
        <v>5</v>
      </c>
      <c r="E247" s="34">
        <f t="shared" si="173"/>
        <v>5</v>
      </c>
      <c r="F247" s="34">
        <f t="shared" si="173"/>
        <v>5</v>
      </c>
      <c r="G247" s="34">
        <f t="shared" si="173"/>
        <v>5</v>
      </c>
      <c r="H247" s="34">
        <f t="shared" si="173"/>
        <v>5</v>
      </c>
      <c r="I247" s="34">
        <f t="shared" si="173"/>
        <v>5</v>
      </c>
      <c r="J247" s="34">
        <f t="shared" si="173"/>
        <v>5</v>
      </c>
      <c r="K247" s="34">
        <f t="shared" si="173"/>
        <v>5</v>
      </c>
      <c r="L247" s="38">
        <f t="shared" si="173"/>
        <v>5</v>
      </c>
    </row>
    <row r="248" spans="1:16" x14ac:dyDescent="0.25">
      <c r="A248" s="42" t="s">
        <v>108</v>
      </c>
      <c r="B248" s="36">
        <f t="shared" ref="B248:L248" si="174">ROUND($Q23,2)</f>
        <v>5</v>
      </c>
      <c r="C248" s="34">
        <f t="shared" si="174"/>
        <v>5</v>
      </c>
      <c r="D248" s="34">
        <f t="shared" si="174"/>
        <v>5</v>
      </c>
      <c r="E248" s="34">
        <f t="shared" si="174"/>
        <v>5</v>
      </c>
      <c r="F248" s="34">
        <f t="shared" si="174"/>
        <v>5</v>
      </c>
      <c r="G248" s="34">
        <f t="shared" si="174"/>
        <v>5</v>
      </c>
      <c r="H248" s="34">
        <f t="shared" si="174"/>
        <v>5</v>
      </c>
      <c r="I248" s="34">
        <f t="shared" si="174"/>
        <v>5</v>
      </c>
      <c r="J248" s="34">
        <f t="shared" si="174"/>
        <v>5</v>
      </c>
      <c r="K248" s="34">
        <f t="shared" si="174"/>
        <v>5</v>
      </c>
      <c r="L248" s="38">
        <f t="shared" si="174"/>
        <v>5</v>
      </c>
    </row>
    <row r="249" spans="1:16" x14ac:dyDescent="0.25">
      <c r="A249" s="43" t="s">
        <v>109</v>
      </c>
      <c r="B249" s="47">
        <f t="shared" ref="B249:L249" si="175">ROUND($Q24,2)</f>
        <v>5</v>
      </c>
      <c r="C249" s="46">
        <f t="shared" si="175"/>
        <v>5</v>
      </c>
      <c r="D249" s="46">
        <f t="shared" si="175"/>
        <v>5</v>
      </c>
      <c r="E249" s="46">
        <f t="shared" si="175"/>
        <v>5</v>
      </c>
      <c r="F249" s="46">
        <f t="shared" si="175"/>
        <v>5</v>
      </c>
      <c r="G249" s="46">
        <f t="shared" si="175"/>
        <v>5</v>
      </c>
      <c r="H249" s="46">
        <f t="shared" si="175"/>
        <v>5</v>
      </c>
      <c r="I249" s="46">
        <f t="shared" si="175"/>
        <v>5</v>
      </c>
      <c r="J249" s="46">
        <f t="shared" si="175"/>
        <v>5</v>
      </c>
      <c r="K249" s="46">
        <f t="shared" si="175"/>
        <v>5</v>
      </c>
      <c r="L249" s="48">
        <f t="shared" si="175"/>
        <v>5</v>
      </c>
    </row>
    <row r="250" spans="1:16" x14ac:dyDescent="0.25"/>
    <row r="251" spans="1:16" x14ac:dyDescent="0.25">
      <c r="A251" s="111" t="s">
        <v>217</v>
      </c>
      <c r="B251" s="44">
        <v>1.5</v>
      </c>
      <c r="C251" s="44">
        <v>1</v>
      </c>
      <c r="D251" s="44">
        <v>1.2</v>
      </c>
      <c r="E251" s="44">
        <v>2</v>
      </c>
      <c r="F251" s="44">
        <v>15</v>
      </c>
      <c r="G251" s="44">
        <v>6</v>
      </c>
      <c r="H251" s="44">
        <v>1.5</v>
      </c>
      <c r="I251" s="44">
        <v>0.75</v>
      </c>
      <c r="J251" s="44">
        <v>30</v>
      </c>
      <c r="K251" s="44">
        <v>3</v>
      </c>
      <c r="L251" s="44">
        <v>9</v>
      </c>
      <c r="N251" s="60" t="s">
        <v>99</v>
      </c>
      <c r="O251" s="60" t="s">
        <v>200</v>
      </c>
      <c r="P251" s="60" t="s">
        <v>112</v>
      </c>
    </row>
    <row r="252" spans="1:16" x14ac:dyDescent="0.25">
      <c r="A252" s="112"/>
      <c r="B252" s="29" t="s">
        <v>9</v>
      </c>
      <c r="C252" s="29" t="s">
        <v>11</v>
      </c>
      <c r="D252" s="29" t="s">
        <v>13</v>
      </c>
      <c r="E252" s="29" t="s">
        <v>15</v>
      </c>
      <c r="F252" s="29" t="s">
        <v>17</v>
      </c>
      <c r="G252" s="29" t="s">
        <v>19</v>
      </c>
      <c r="H252" s="29" t="s">
        <v>21</v>
      </c>
      <c r="I252" s="29" t="s">
        <v>23</v>
      </c>
      <c r="J252" s="29" t="s">
        <v>25</v>
      </c>
      <c r="K252" s="29" t="s">
        <v>27</v>
      </c>
      <c r="L252" s="29" t="s">
        <v>51</v>
      </c>
      <c r="N252" s="61">
        <f>$B$2</f>
        <v>100</v>
      </c>
      <c r="O252" s="59">
        <f>$B$40</f>
        <v>7200</v>
      </c>
      <c r="P252" s="59">
        <f>$E$2</f>
        <v>100</v>
      </c>
    </row>
    <row r="253" spans="1:16" x14ac:dyDescent="0.25">
      <c r="A253" s="42" t="s">
        <v>100</v>
      </c>
      <c r="B253" s="50">
        <f>ROUND(($B15*B$251)*(((60/((B136/(B123/60))+B110))*B136)/60),0)</f>
        <v>77</v>
      </c>
      <c r="C253" s="51">
        <f t="shared" ref="C253:L253" si="176">ROUND(($B15*C$251)*(((60/((C136/(C123/60))+C110))*C136)/60),0)</f>
        <v>77</v>
      </c>
      <c r="D253" s="51">
        <f t="shared" si="176"/>
        <v>77</v>
      </c>
      <c r="E253" s="51">
        <f t="shared" si="176"/>
        <v>77</v>
      </c>
      <c r="F253" s="51">
        <f t="shared" si="176"/>
        <v>77</v>
      </c>
      <c r="G253" s="51">
        <f t="shared" si="176"/>
        <v>77</v>
      </c>
      <c r="H253" s="51">
        <f t="shared" si="176"/>
        <v>77</v>
      </c>
      <c r="I253" s="51">
        <f t="shared" si="176"/>
        <v>77</v>
      </c>
      <c r="J253" s="51">
        <f t="shared" si="176"/>
        <v>77</v>
      </c>
      <c r="K253" s="51">
        <f t="shared" si="176"/>
        <v>77</v>
      </c>
      <c r="L253" s="52">
        <f t="shared" si="176"/>
        <v>77</v>
      </c>
    </row>
    <row r="254" spans="1:16" x14ac:dyDescent="0.25">
      <c r="A254" s="42" t="s">
        <v>101</v>
      </c>
      <c r="B254" s="53">
        <f t="shared" ref="B254:L254" si="177">ROUND(($B16*B$251)*(((60/((B137/(B124/60))+B111))*B137)/60),0)</f>
        <v>96</v>
      </c>
      <c r="C254" s="45">
        <f t="shared" si="177"/>
        <v>95</v>
      </c>
      <c r="D254" s="45">
        <f t="shared" si="177"/>
        <v>96</v>
      </c>
      <c r="E254" s="45">
        <f t="shared" si="177"/>
        <v>95</v>
      </c>
      <c r="F254" s="45">
        <f t="shared" si="177"/>
        <v>95</v>
      </c>
      <c r="G254" s="45">
        <f t="shared" si="177"/>
        <v>96</v>
      </c>
      <c r="H254" s="45">
        <f t="shared" si="177"/>
        <v>96</v>
      </c>
      <c r="I254" s="45">
        <f t="shared" si="177"/>
        <v>96</v>
      </c>
      <c r="J254" s="45">
        <f t="shared" si="177"/>
        <v>93</v>
      </c>
      <c r="K254" s="45">
        <f t="shared" si="177"/>
        <v>95</v>
      </c>
      <c r="L254" s="54">
        <f t="shared" si="177"/>
        <v>95</v>
      </c>
      <c r="N254" s="60" t="s">
        <v>115</v>
      </c>
      <c r="O254" s="60" t="s">
        <v>117</v>
      </c>
      <c r="P254" s="60" t="s">
        <v>203</v>
      </c>
    </row>
    <row r="255" spans="1:16" x14ac:dyDescent="0.25">
      <c r="A255" s="42" t="s">
        <v>102</v>
      </c>
      <c r="B255" s="53">
        <f t="shared" ref="B255:L255" si="178">ROUND(($B17*B$251)*(((60/((B138/(B125/60))+B112))*B138)/60),0)</f>
        <v>114</v>
      </c>
      <c r="C255" s="45">
        <f t="shared" si="178"/>
        <v>114</v>
      </c>
      <c r="D255" s="45">
        <f t="shared" si="178"/>
        <v>114</v>
      </c>
      <c r="E255" s="45">
        <f t="shared" si="178"/>
        <v>114</v>
      </c>
      <c r="F255" s="45">
        <f t="shared" si="178"/>
        <v>111</v>
      </c>
      <c r="G255" s="45">
        <f t="shared" si="178"/>
        <v>114</v>
      </c>
      <c r="H255" s="45">
        <f t="shared" si="178"/>
        <v>114</v>
      </c>
      <c r="I255" s="45">
        <f t="shared" si="178"/>
        <v>114</v>
      </c>
      <c r="J255" s="45">
        <f t="shared" si="178"/>
        <v>114</v>
      </c>
      <c r="K255" s="45">
        <f t="shared" si="178"/>
        <v>114</v>
      </c>
      <c r="L255" s="54">
        <f t="shared" si="178"/>
        <v>113</v>
      </c>
      <c r="N255" s="59">
        <f>$G$2</f>
        <v>100</v>
      </c>
      <c r="O255" s="59">
        <f>$H$2</f>
        <v>100</v>
      </c>
      <c r="P255" s="59">
        <f>$I$2</f>
        <v>100</v>
      </c>
    </row>
    <row r="256" spans="1:16" x14ac:dyDescent="0.25">
      <c r="A256" s="42" t="s">
        <v>103</v>
      </c>
      <c r="B256" s="53">
        <f t="shared" ref="B256:L256" si="179">ROUND(($B18*B$251)*(((60/((B139/(B126/60))+B113))*B139)/60),0)</f>
        <v>134</v>
      </c>
      <c r="C256" s="45">
        <f t="shared" si="179"/>
        <v>133</v>
      </c>
      <c r="D256" s="45">
        <f t="shared" si="179"/>
        <v>134</v>
      </c>
      <c r="E256" s="45">
        <f t="shared" si="179"/>
        <v>134</v>
      </c>
      <c r="F256" s="45">
        <f t="shared" si="179"/>
        <v>131</v>
      </c>
      <c r="G256" s="45">
        <f t="shared" si="179"/>
        <v>134</v>
      </c>
      <c r="H256" s="45">
        <f t="shared" si="179"/>
        <v>134</v>
      </c>
      <c r="I256" s="45">
        <f t="shared" si="179"/>
        <v>133</v>
      </c>
      <c r="J256" s="45">
        <f t="shared" si="179"/>
        <v>131</v>
      </c>
      <c r="K256" s="45">
        <f t="shared" si="179"/>
        <v>134</v>
      </c>
      <c r="L256" s="54">
        <f t="shared" si="179"/>
        <v>131</v>
      </c>
    </row>
    <row r="257" spans="1:17" x14ac:dyDescent="0.25">
      <c r="A257" s="42" t="s">
        <v>104</v>
      </c>
      <c r="B257" s="53">
        <f t="shared" ref="B257:L257" si="180">ROUND(($B19*B$251)*(((60/((B140/(B127/60))+B114))*B140)/60),0)</f>
        <v>154</v>
      </c>
      <c r="C257" s="45">
        <f t="shared" si="180"/>
        <v>154</v>
      </c>
      <c r="D257" s="45">
        <f t="shared" si="180"/>
        <v>154</v>
      </c>
      <c r="E257" s="45">
        <f t="shared" si="180"/>
        <v>154</v>
      </c>
      <c r="F257" s="45">
        <f t="shared" si="180"/>
        <v>156</v>
      </c>
      <c r="G257" s="45">
        <f t="shared" si="180"/>
        <v>154</v>
      </c>
      <c r="H257" s="45">
        <f t="shared" si="180"/>
        <v>155</v>
      </c>
      <c r="I257" s="45">
        <f t="shared" si="180"/>
        <v>154</v>
      </c>
      <c r="J257" s="45">
        <f t="shared" si="180"/>
        <v>160</v>
      </c>
      <c r="K257" s="45">
        <f t="shared" si="180"/>
        <v>154</v>
      </c>
      <c r="L257" s="54">
        <f t="shared" si="180"/>
        <v>156</v>
      </c>
    </row>
    <row r="258" spans="1:17" x14ac:dyDescent="0.25">
      <c r="A258" s="42" t="s">
        <v>105</v>
      </c>
      <c r="B258" s="53">
        <f t="shared" ref="B258:L258" si="181">ROUND(($B20*B$251)*(((60/((B141/(B128/60))+B115))*B141)/60),0)</f>
        <v>176</v>
      </c>
      <c r="C258" s="45">
        <f t="shared" si="181"/>
        <v>176</v>
      </c>
      <c r="D258" s="45">
        <f t="shared" si="181"/>
        <v>176</v>
      </c>
      <c r="E258" s="45">
        <f t="shared" si="181"/>
        <v>176</v>
      </c>
      <c r="F258" s="45">
        <f t="shared" si="181"/>
        <v>178</v>
      </c>
      <c r="G258" s="45">
        <f t="shared" si="181"/>
        <v>175</v>
      </c>
      <c r="H258" s="45">
        <f t="shared" si="181"/>
        <v>176</v>
      </c>
      <c r="I258" s="45">
        <f t="shared" si="181"/>
        <v>175</v>
      </c>
      <c r="J258" s="45">
        <f t="shared" si="181"/>
        <v>178</v>
      </c>
      <c r="K258" s="45">
        <f t="shared" si="181"/>
        <v>176</v>
      </c>
      <c r="L258" s="54">
        <f t="shared" si="181"/>
        <v>178</v>
      </c>
    </row>
    <row r="259" spans="1:17" x14ac:dyDescent="0.25">
      <c r="A259" s="42" t="s">
        <v>106</v>
      </c>
      <c r="B259" s="53">
        <f t="shared" ref="B259:L259" si="182">ROUND(($B21*B$251)*(((60/((B142/(B129/60))+B116))*B142)/60),0)</f>
        <v>202</v>
      </c>
      <c r="C259" s="45">
        <f t="shared" si="182"/>
        <v>202</v>
      </c>
      <c r="D259" s="45">
        <f t="shared" si="182"/>
        <v>202</v>
      </c>
      <c r="E259" s="45">
        <f t="shared" si="182"/>
        <v>202</v>
      </c>
      <c r="F259" s="45">
        <f t="shared" si="182"/>
        <v>201</v>
      </c>
      <c r="G259" s="45">
        <f t="shared" si="182"/>
        <v>202</v>
      </c>
      <c r="H259" s="45">
        <f t="shared" si="182"/>
        <v>202</v>
      </c>
      <c r="I259" s="45">
        <f t="shared" si="182"/>
        <v>202</v>
      </c>
      <c r="J259" s="45">
        <f t="shared" si="182"/>
        <v>201</v>
      </c>
      <c r="K259" s="45">
        <f t="shared" si="182"/>
        <v>202</v>
      </c>
      <c r="L259" s="54">
        <f t="shared" si="182"/>
        <v>203</v>
      </c>
    </row>
    <row r="260" spans="1:17" x14ac:dyDescent="0.25">
      <c r="A260" s="42" t="s">
        <v>107</v>
      </c>
      <c r="B260" s="53">
        <f t="shared" ref="B260:L260" si="183">ROUND(($B22*B$251)*(((60/((B143/(B130/60))+B117))*B143)/60),0)</f>
        <v>230</v>
      </c>
      <c r="C260" s="45">
        <f t="shared" si="183"/>
        <v>230</v>
      </c>
      <c r="D260" s="45">
        <f t="shared" si="183"/>
        <v>231</v>
      </c>
      <c r="E260" s="45">
        <f t="shared" si="183"/>
        <v>231</v>
      </c>
      <c r="F260" s="45">
        <f t="shared" si="183"/>
        <v>228</v>
      </c>
      <c r="G260" s="45">
        <f t="shared" si="183"/>
        <v>231</v>
      </c>
      <c r="H260" s="45">
        <f t="shared" si="183"/>
        <v>230</v>
      </c>
      <c r="I260" s="45">
        <f t="shared" si="183"/>
        <v>230</v>
      </c>
      <c r="J260" s="45">
        <f t="shared" si="183"/>
        <v>233</v>
      </c>
      <c r="K260" s="45">
        <f t="shared" si="183"/>
        <v>231</v>
      </c>
      <c r="L260" s="54">
        <f t="shared" si="183"/>
        <v>229</v>
      </c>
    </row>
    <row r="261" spans="1:17" x14ac:dyDescent="0.25">
      <c r="A261" s="42" t="s">
        <v>108</v>
      </c>
      <c r="B261" s="53">
        <f t="shared" ref="B261:L261" si="184">ROUND(($B23*B$251)*(((60/((B144/(B131/60))+B118))*B144)/60),0)</f>
        <v>260</v>
      </c>
      <c r="C261" s="45">
        <f t="shared" si="184"/>
        <v>261</v>
      </c>
      <c r="D261" s="45">
        <f t="shared" si="184"/>
        <v>261</v>
      </c>
      <c r="E261" s="45">
        <f t="shared" si="184"/>
        <v>261</v>
      </c>
      <c r="F261" s="45">
        <f t="shared" si="184"/>
        <v>264</v>
      </c>
      <c r="G261" s="45">
        <f t="shared" si="184"/>
        <v>261</v>
      </c>
      <c r="H261" s="45">
        <f t="shared" si="184"/>
        <v>261</v>
      </c>
      <c r="I261" s="45">
        <f t="shared" si="184"/>
        <v>261</v>
      </c>
      <c r="J261" s="45">
        <f t="shared" si="184"/>
        <v>264</v>
      </c>
      <c r="K261" s="45">
        <f t="shared" si="184"/>
        <v>261</v>
      </c>
      <c r="L261" s="54">
        <f t="shared" si="184"/>
        <v>263</v>
      </c>
    </row>
    <row r="262" spans="1:17" x14ac:dyDescent="0.25">
      <c r="A262" s="43" t="s">
        <v>109</v>
      </c>
      <c r="B262" s="55">
        <f t="shared" ref="B262:L262" si="185">ROUND(($B24*B$251)*(((60/((B145/(B132/60))+B119))*B145)/60),0)</f>
        <v>292</v>
      </c>
      <c r="C262" s="56">
        <f t="shared" si="185"/>
        <v>292</v>
      </c>
      <c r="D262" s="56">
        <f t="shared" si="185"/>
        <v>292</v>
      </c>
      <c r="E262" s="56">
        <f t="shared" si="185"/>
        <v>292</v>
      </c>
      <c r="F262" s="56">
        <f t="shared" si="185"/>
        <v>294</v>
      </c>
      <c r="G262" s="56">
        <f t="shared" si="185"/>
        <v>291</v>
      </c>
      <c r="H262" s="56">
        <f t="shared" si="185"/>
        <v>292</v>
      </c>
      <c r="I262" s="56">
        <f t="shared" si="185"/>
        <v>292</v>
      </c>
      <c r="J262" s="56">
        <f t="shared" si="185"/>
        <v>288</v>
      </c>
      <c r="K262" s="56">
        <f t="shared" si="185"/>
        <v>291</v>
      </c>
      <c r="L262" s="57">
        <f t="shared" si="185"/>
        <v>294</v>
      </c>
    </row>
    <row r="263" spans="1:17" x14ac:dyDescent="0.25"/>
    <row r="264" spans="1:17" x14ac:dyDescent="0.25">
      <c r="A264" s="111" t="s">
        <v>222</v>
      </c>
      <c r="B264" s="69" t="s">
        <v>137</v>
      </c>
      <c r="C264" s="69" t="s">
        <v>141</v>
      </c>
      <c r="D264" s="69" t="s">
        <v>142</v>
      </c>
      <c r="E264" s="69" t="s">
        <v>143</v>
      </c>
      <c r="F264" s="69" t="s">
        <v>144</v>
      </c>
      <c r="G264" s="69" t="s">
        <v>145</v>
      </c>
      <c r="H264" s="69" t="s">
        <v>146</v>
      </c>
      <c r="I264" s="69" t="s">
        <v>147</v>
      </c>
      <c r="J264" s="69" t="s">
        <v>148</v>
      </c>
      <c r="K264" s="69" t="s">
        <v>149</v>
      </c>
      <c r="L264" s="67" t="s">
        <v>150</v>
      </c>
      <c r="M264" s="67" t="s">
        <v>151</v>
      </c>
      <c r="N264" s="65" t="s">
        <v>152</v>
      </c>
      <c r="O264" s="65" t="s">
        <v>153</v>
      </c>
      <c r="P264" s="65" t="s">
        <v>154</v>
      </c>
      <c r="Q264" s="65" t="s">
        <v>155</v>
      </c>
    </row>
    <row r="265" spans="1:17" x14ac:dyDescent="0.25">
      <c r="A265" s="112"/>
      <c r="B265" s="70" t="s">
        <v>221</v>
      </c>
      <c r="C265" s="70" t="s">
        <v>221</v>
      </c>
      <c r="D265" s="70" t="s">
        <v>221</v>
      </c>
      <c r="E265" s="70" t="s">
        <v>221</v>
      </c>
      <c r="F265" s="70" t="s">
        <v>221</v>
      </c>
      <c r="G265" s="70" t="s">
        <v>221</v>
      </c>
      <c r="H265" s="70" t="s">
        <v>221</v>
      </c>
      <c r="I265" s="70" t="s">
        <v>221</v>
      </c>
      <c r="J265" s="70" t="s">
        <v>221</v>
      </c>
      <c r="K265" s="70" t="s">
        <v>221</v>
      </c>
      <c r="L265" s="68" t="s">
        <v>220</v>
      </c>
      <c r="M265" s="68" t="s">
        <v>220</v>
      </c>
      <c r="N265" s="66" t="s">
        <v>220</v>
      </c>
      <c r="O265" s="66" t="s">
        <v>220</v>
      </c>
      <c r="P265" s="66" t="s">
        <v>220</v>
      </c>
      <c r="Q265" s="66" t="s">
        <v>220</v>
      </c>
    </row>
    <row r="266" spans="1:17" x14ac:dyDescent="0.25">
      <c r="A266" s="31" t="s">
        <v>100</v>
      </c>
      <c r="B266" s="110" t="s">
        <v>223</v>
      </c>
      <c r="C266" s="110"/>
      <c r="D266" s="110"/>
      <c r="E266" s="110"/>
      <c r="F266" s="110"/>
      <c r="G266" s="110"/>
      <c r="H266" s="110"/>
      <c r="I266" s="110"/>
      <c r="J266" s="110"/>
      <c r="K266" s="110"/>
      <c r="L266" s="110" t="s">
        <v>220</v>
      </c>
      <c r="M266" s="110"/>
      <c r="N266" s="110" t="s">
        <v>233</v>
      </c>
      <c r="O266" s="110"/>
      <c r="P266" s="110"/>
      <c r="Q266" s="110"/>
    </row>
    <row r="267" spans="1:17" x14ac:dyDescent="0.25">
      <c r="A267" s="27" t="s">
        <v>101</v>
      </c>
      <c r="B267" s="110" t="s">
        <v>224</v>
      </c>
      <c r="C267" s="110"/>
      <c r="D267" s="110"/>
      <c r="E267" s="110"/>
      <c r="F267" s="110"/>
      <c r="G267" s="110"/>
      <c r="H267" s="110"/>
      <c r="I267" s="110"/>
      <c r="J267" s="110"/>
      <c r="K267" s="110"/>
      <c r="L267" s="110" t="s">
        <v>235</v>
      </c>
      <c r="M267" s="110"/>
      <c r="N267" s="110" t="s">
        <v>244</v>
      </c>
      <c r="O267" s="110"/>
      <c r="P267" s="110"/>
      <c r="Q267" s="110"/>
    </row>
    <row r="268" spans="1:17" x14ac:dyDescent="0.25">
      <c r="A268" s="27" t="s">
        <v>102</v>
      </c>
      <c r="B268" s="107" t="s">
        <v>225</v>
      </c>
      <c r="C268" s="108"/>
      <c r="D268" s="108"/>
      <c r="E268" s="108"/>
      <c r="F268" s="108"/>
      <c r="G268" s="108"/>
      <c r="H268" s="108"/>
      <c r="I268" s="108"/>
      <c r="J268" s="108"/>
      <c r="K268" s="109"/>
      <c r="L268" s="110" t="s">
        <v>236</v>
      </c>
      <c r="M268" s="110"/>
      <c r="N268" s="110" t="s">
        <v>245</v>
      </c>
      <c r="O268" s="110"/>
      <c r="P268" s="110"/>
      <c r="Q268" s="110"/>
    </row>
    <row r="269" spans="1:17" x14ac:dyDescent="0.25">
      <c r="A269" s="27" t="s">
        <v>103</v>
      </c>
      <c r="B269" s="107" t="s">
        <v>226</v>
      </c>
      <c r="C269" s="108"/>
      <c r="D269" s="108"/>
      <c r="E269" s="108"/>
      <c r="F269" s="108"/>
      <c r="G269" s="108"/>
      <c r="H269" s="108"/>
      <c r="I269" s="108"/>
      <c r="J269" s="108"/>
      <c r="K269" s="109"/>
      <c r="L269" s="110" t="s">
        <v>237</v>
      </c>
      <c r="M269" s="110"/>
      <c r="N269" s="110" t="s">
        <v>246</v>
      </c>
      <c r="O269" s="110"/>
      <c r="P269" s="110"/>
      <c r="Q269" s="110"/>
    </row>
    <row r="270" spans="1:17" x14ac:dyDescent="0.25">
      <c r="A270" s="27" t="s">
        <v>104</v>
      </c>
      <c r="B270" s="107" t="s">
        <v>227</v>
      </c>
      <c r="C270" s="108"/>
      <c r="D270" s="108"/>
      <c r="E270" s="108"/>
      <c r="F270" s="108"/>
      <c r="G270" s="108"/>
      <c r="H270" s="108"/>
      <c r="I270" s="108"/>
      <c r="J270" s="108"/>
      <c r="K270" s="109"/>
      <c r="L270" s="110" t="s">
        <v>238</v>
      </c>
      <c r="M270" s="110"/>
      <c r="N270" s="110" t="s">
        <v>247</v>
      </c>
      <c r="O270" s="110"/>
      <c r="P270" s="110"/>
      <c r="Q270" s="110"/>
    </row>
    <row r="271" spans="1:17" x14ac:dyDescent="0.25">
      <c r="A271" s="27" t="s">
        <v>105</v>
      </c>
      <c r="B271" s="107" t="s">
        <v>228</v>
      </c>
      <c r="C271" s="108"/>
      <c r="D271" s="108"/>
      <c r="E271" s="108"/>
      <c r="F271" s="108"/>
      <c r="G271" s="108"/>
      <c r="H271" s="108"/>
      <c r="I271" s="108"/>
      <c r="J271" s="108"/>
      <c r="K271" s="109"/>
      <c r="L271" s="110" t="s">
        <v>239</v>
      </c>
      <c r="M271" s="110"/>
      <c r="N271" s="110" t="s">
        <v>234</v>
      </c>
      <c r="O271" s="110"/>
      <c r="P271" s="110"/>
      <c r="Q271" s="110"/>
    </row>
    <row r="272" spans="1:17" x14ac:dyDescent="0.25">
      <c r="A272" s="27" t="s">
        <v>106</v>
      </c>
      <c r="B272" s="107" t="s">
        <v>229</v>
      </c>
      <c r="C272" s="108"/>
      <c r="D272" s="108"/>
      <c r="E272" s="108"/>
      <c r="F272" s="108"/>
      <c r="G272" s="108"/>
      <c r="H272" s="108"/>
      <c r="I272" s="108"/>
      <c r="J272" s="108"/>
      <c r="K272" s="109"/>
      <c r="L272" s="110" t="s">
        <v>240</v>
      </c>
      <c r="M272" s="110"/>
      <c r="N272" s="110" t="s">
        <v>248</v>
      </c>
      <c r="O272" s="110"/>
      <c r="P272" s="110"/>
      <c r="Q272" s="110"/>
    </row>
    <row r="273" spans="1:17" x14ac:dyDescent="0.25">
      <c r="A273" s="27" t="s">
        <v>107</v>
      </c>
      <c r="B273" s="107" t="s">
        <v>230</v>
      </c>
      <c r="C273" s="108"/>
      <c r="D273" s="108"/>
      <c r="E273" s="108"/>
      <c r="F273" s="108"/>
      <c r="G273" s="108"/>
      <c r="H273" s="108"/>
      <c r="I273" s="108"/>
      <c r="J273" s="108"/>
      <c r="K273" s="109"/>
      <c r="L273" s="110" t="s">
        <v>241</v>
      </c>
      <c r="M273" s="110"/>
      <c r="N273" s="110" t="s">
        <v>249</v>
      </c>
      <c r="O273" s="110"/>
      <c r="P273" s="110"/>
      <c r="Q273" s="110"/>
    </row>
    <row r="274" spans="1:17" x14ac:dyDescent="0.25">
      <c r="A274" s="27" t="s">
        <v>108</v>
      </c>
      <c r="B274" s="107" t="s">
        <v>231</v>
      </c>
      <c r="C274" s="108"/>
      <c r="D274" s="108"/>
      <c r="E274" s="108"/>
      <c r="F274" s="108"/>
      <c r="G274" s="108"/>
      <c r="H274" s="108"/>
      <c r="I274" s="108"/>
      <c r="J274" s="108"/>
      <c r="K274" s="109"/>
      <c r="L274" s="110" t="s">
        <v>242</v>
      </c>
      <c r="M274" s="110"/>
      <c r="N274" s="110" t="s">
        <v>250</v>
      </c>
      <c r="O274" s="110"/>
      <c r="P274" s="110"/>
      <c r="Q274" s="110"/>
    </row>
    <row r="275" spans="1:17" x14ac:dyDescent="0.25">
      <c r="A275" s="28" t="s">
        <v>109</v>
      </c>
      <c r="B275" s="107" t="s">
        <v>232</v>
      </c>
      <c r="C275" s="108"/>
      <c r="D275" s="108"/>
      <c r="E275" s="108"/>
      <c r="F275" s="108"/>
      <c r="G275" s="108"/>
      <c r="H275" s="108"/>
      <c r="I275" s="108"/>
      <c r="J275" s="108"/>
      <c r="K275" s="109"/>
      <c r="L275" s="110" t="s">
        <v>243</v>
      </c>
      <c r="M275" s="110"/>
      <c r="N275" s="110" t="s">
        <v>251</v>
      </c>
      <c r="O275" s="110"/>
      <c r="P275" s="110"/>
      <c r="Q275" s="110"/>
    </row>
    <row r="276" spans="1:17" x14ac:dyDescent="0.25"/>
    <row r="277" spans="1:17" x14ac:dyDescent="0.25">
      <c r="A277" s="106" t="s">
        <v>253</v>
      </c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</row>
  </sheetData>
  <mergeCells count="53">
    <mergeCell ref="A1:A2"/>
    <mergeCell ref="A39:A41"/>
    <mergeCell ref="A121:A122"/>
    <mergeCell ref="A134:A135"/>
    <mergeCell ref="A147:A148"/>
    <mergeCell ref="A43:A44"/>
    <mergeCell ref="A56:A57"/>
    <mergeCell ref="A69:A70"/>
    <mergeCell ref="A82:A83"/>
    <mergeCell ref="A95:A96"/>
    <mergeCell ref="A108:A109"/>
    <mergeCell ref="A251:A252"/>
    <mergeCell ref="F40:G40"/>
    <mergeCell ref="A199:A200"/>
    <mergeCell ref="A212:A213"/>
    <mergeCell ref="A225:A226"/>
    <mergeCell ref="A238:A239"/>
    <mergeCell ref="A160:A161"/>
    <mergeCell ref="A173:A174"/>
    <mergeCell ref="A186:A187"/>
    <mergeCell ref="A264:A265"/>
    <mergeCell ref="B266:K266"/>
    <mergeCell ref="L266:M266"/>
    <mergeCell ref="N266:Q266"/>
    <mergeCell ref="B267:K267"/>
    <mergeCell ref="L267:M267"/>
    <mergeCell ref="N267:Q267"/>
    <mergeCell ref="N270:Q270"/>
    <mergeCell ref="B271:K271"/>
    <mergeCell ref="L271:M271"/>
    <mergeCell ref="N271:Q271"/>
    <mergeCell ref="B268:K268"/>
    <mergeCell ref="L268:M268"/>
    <mergeCell ref="N268:Q268"/>
    <mergeCell ref="B269:K269"/>
    <mergeCell ref="L269:M269"/>
    <mergeCell ref="N269:Q269"/>
    <mergeCell ref="I40:J40"/>
    <mergeCell ref="A277:Q277"/>
    <mergeCell ref="B274:K274"/>
    <mergeCell ref="L274:M274"/>
    <mergeCell ref="N274:Q274"/>
    <mergeCell ref="B275:K275"/>
    <mergeCell ref="L275:M275"/>
    <mergeCell ref="N275:Q275"/>
    <mergeCell ref="B272:K272"/>
    <mergeCell ref="L272:M272"/>
    <mergeCell ref="N272:Q272"/>
    <mergeCell ref="B273:K273"/>
    <mergeCell ref="L273:M273"/>
    <mergeCell ref="N273:Q273"/>
    <mergeCell ref="B270:K270"/>
    <mergeCell ref="L270:M270"/>
  </mergeCells>
  <hyperlinks>
    <hyperlink ref="N43" location="'Ranged Weapon'!B1" display="Damage Stat" xr:uid="{41986C71-802E-4E5D-9AB0-D4A5C3E2EAE6}"/>
    <hyperlink ref="O43" location="'Ranged Weapon'!B39" display="Attack Stat" xr:uid="{9DDFFB55-5829-4582-A47A-689288450C7C}"/>
    <hyperlink ref="P43" location="'Ranged Weapon'!C39" display="Defense Stat" xr:uid="{FFE64AB0-469A-4ECC-AC27-E1A8DB5F97B1}"/>
    <hyperlink ref="N56" location="'Ranged Weapon'!C1" display="Range Stat" xr:uid="{5F355B46-F2AC-4866-835C-EB57D4C71957}"/>
    <hyperlink ref="N69" location="'Ranged Weapon'!D1" display="Mobility Stat" xr:uid="{CA47AB14-74E9-49B8-99B8-BE7A75CC7988}"/>
    <hyperlink ref="O69" location="'Ranged Weapon'!D39" display="Agility Stat" xr:uid="{4AA257D5-1DD3-4458-A516-6027A85AC40F}"/>
    <hyperlink ref="N82" location="'Ranged Weapon'!E1" display="Handling Stat" xr:uid="{89DAFD7E-73A2-4B33-A177-A3DE22003079}"/>
    <hyperlink ref="O82" location="'Ranged Weapon'!D39" display="Agility Stat" xr:uid="{73C8B479-E263-4759-9546-5019CF0F79E6}"/>
    <hyperlink ref="N95" location="'Ranged Weapon'!F1" display="Accuracy Stat" xr:uid="{7B008EA4-F18F-4FF1-8E2B-63565BF9E0CB}"/>
    <hyperlink ref="O95" location="'Ranged Weapon'!C1" display="Range Stat" xr:uid="{026675D0-5040-46E5-92A6-FD532ED305F4}"/>
    <hyperlink ref="N108" location="'Ranged Weapon'!G1" display="Reload Stat" xr:uid="{006B4976-C8D9-4943-A4CD-6064515EEF65}"/>
    <hyperlink ref="N121" location="'Ranged Weapon'!H1" display="Fire Rate Stat" xr:uid="{F53B98CB-AF67-46DB-97EA-070C1E37A9C5}"/>
    <hyperlink ref="O108" location="'Ranged Weapon'!E1" display="Handling Stat" xr:uid="{38C32BC4-2F9F-44E1-9659-8D1809E63FEF}"/>
    <hyperlink ref="N134" location="'Ranged Weapon'!I1" display="Magazine Stat" xr:uid="{D952F5FD-7D09-4DC2-88B4-81F730892BA6}"/>
    <hyperlink ref="N147" location="'Ranged Weapon'!J1" display="Durability Stat" xr:uid="{8051B2B9-4D1F-4B5F-9FA8-5FFDB0AE08C1}"/>
    <hyperlink ref="N160" location="'Ranged Weapon'!K1" display="Weight Stat" xr:uid="{09F87844-1CDD-45B1-A2BE-DD6F9806B123}"/>
    <hyperlink ref="N173" location="'Ranged Weapon'!L1" display="Crit Rate Stat" xr:uid="{669AE40C-D6A8-4804-9E8C-8AA41D5D6E5B}"/>
    <hyperlink ref="N186" location="'Ranged Weapon'!M1" display="Crit Damage Stat" xr:uid="{35F42B70-CCAF-449C-AB99-9B8EF545B040}"/>
    <hyperlink ref="O186" location="'Ranged Weapon'!B1" display="Damage Stat" xr:uid="{5F12A8D0-1CA9-4867-B4B2-9667936DA89C}"/>
    <hyperlink ref="N199" location="'Ranged Weapon'!N1" display="Infusion Stat" xr:uid="{4E84E529-5524-4A87-8BB3-1230FD5404AA}"/>
    <hyperlink ref="N212" location="'Ranged Weapon'!O1" display="Slash Stat" xr:uid="{076C6841-AC87-4EFF-AAAE-42A911F52472}"/>
    <hyperlink ref="N225" location="'Ranged Weapon'!P1" display="Pierce Stat" xr:uid="{B2B0D57F-CF16-4513-ACDD-6F729796CAC0}"/>
    <hyperlink ref="N238" location="'Ranged Weapon'!Q1" display="Force Stat" xr:uid="{0A3B677A-0A6D-4450-8690-A7844956AB53}"/>
    <hyperlink ref="B1" location="'Ranged Weapon'!A44" display="Damage | Value" xr:uid="{1FA40C27-646F-488E-8B01-330FAD1398CC}"/>
    <hyperlink ref="C1" location="'Ranged Weapon'!A57" display="Range | Value" xr:uid="{7E60778D-1694-45F3-8924-C202214CDEFB}"/>
    <hyperlink ref="D1" location="'Ranged Weapon'!A70" display="Mobility | Value" xr:uid="{689F7AED-CC61-467B-A204-3B6C235BA953}"/>
    <hyperlink ref="E1" location="'Ranged Weapon'!A83" display="Handling | Value" xr:uid="{EB3E6746-119C-4480-9DFD-427A04DE1BF3}"/>
    <hyperlink ref="F1" location="'Ranged Weapon'!A96" display="Accuracy | Value" xr:uid="{6E3BED24-4391-41C6-B6C4-5F3564CAB592}"/>
    <hyperlink ref="G1" location="'Ranged Weapon'!A109" display="Reload | Value" xr:uid="{78384B45-C665-480D-A1ED-1CA96194C136}"/>
    <hyperlink ref="H1" location="'Ranged Weapon'!A122" display="Fire Rate | Value" xr:uid="{3798AB0A-DEE5-4E97-9181-A97E7A7026FA}"/>
    <hyperlink ref="I1" location="'Ranged Weapon'!A135" display="Magazine | Value" xr:uid="{C9228149-E17C-46F7-806A-F638BC839A8F}"/>
    <hyperlink ref="J1" location="'Ranged Weapon'!A148" display="Durability | Value" xr:uid="{93331F4D-F303-480B-AA56-1DDB07A23F79}"/>
    <hyperlink ref="K1" location="'Ranged Weapon'!A161" display="Weight | Value" xr:uid="{1C3A1CA8-D3C4-49DD-9918-54ACFB9E6E6E}"/>
    <hyperlink ref="L1" location="'Ranged Weapon'!A174" display="Crit Rate | Value" xr:uid="{CB1D086A-7508-421F-8947-80186765BE37}"/>
    <hyperlink ref="M1" location="'Ranged Weapon'!A187" display="Crit Damage | Value" xr:uid="{A4894230-304A-4A58-8105-E3986F18608E}"/>
    <hyperlink ref="N1" location="'Ranged Weapon'!A200" display="Infusion | Value" xr:uid="{E4FD1604-528C-4E36-A893-500335CA1EB6}"/>
    <hyperlink ref="O1" location="'Ranged Weapon'!A213" display="Slash | Value" xr:uid="{10F4547E-9C0A-4C2E-B5F9-0E67690770AD}"/>
    <hyperlink ref="P1" location="'Ranged Weapon'!A226" display="Pierce | Value" xr:uid="{E10B6247-704B-4B4F-AEAE-DE2D3AC3D119}"/>
    <hyperlink ref="Q1" location="'Ranged Weapon'!A239" display="Force | Value" xr:uid="{391CED9C-6C8D-4EEC-BA62-39380D1F71F1}"/>
    <hyperlink ref="P186" location="'Ranged Weapon'!B39" display="Attack Stat" xr:uid="{22E5F619-807E-41F6-B156-45B3EB5F7296}"/>
    <hyperlink ref="F40:G40" location="'Ranged Weapon'!A252" display="True Damage | Value" xr:uid="{7FF5D2FC-58DA-4B88-AFB7-1260DC0BE2B6}"/>
    <hyperlink ref="N251" location="'Ranged Weapon'!B1" display="Damage Stat" xr:uid="{F6306E78-04D2-414A-916C-21DD6AFC995F}"/>
    <hyperlink ref="O251" location="'Ranged Weapon'!B39" display="Attack Stat" xr:uid="{CB26BE5A-7EFD-4151-9F83-8DB507ABF386}"/>
    <hyperlink ref="P251" location="'Ranged Weapon'!E1" display="Handling Stat" xr:uid="{80383254-9469-447B-8007-F97CC795E1FD}"/>
    <hyperlink ref="N254" location="'Ranged Weapon'!G1" display="Reload Stat" xr:uid="{894AB81F-3E34-4DB7-87A1-D02E542EEF73}"/>
    <hyperlink ref="O254" location="'Ranged Weapon'!H1" display="Fire Rate Stat" xr:uid="{AF815C16-9DA2-4EFF-86C8-0C2BBA3D3040}"/>
    <hyperlink ref="P254" location="'Ranged Weapon'!I1" display="Magazine Stat" xr:uid="{55C2F3B2-41BB-4319-B1A8-15DB6B8E6D97}"/>
    <hyperlink ref="I40:J40" location="'Ranged Weapon'!A265" display="Stat Distribution Chart" xr:uid="{844FF183-DB07-4ACC-AE9E-052BC461A2A0}"/>
    <hyperlink ref="A277:Q277" location="'Ranged Weapon'!A3" display="Back To Top" xr:uid="{307EA13A-5F61-453E-B869-FC4F368711BA}"/>
    <hyperlink ref="A1:A2" location="'Ranged Weapon'!A3" display="Stat | Value" xr:uid="{3B404974-40A1-4B6D-BA1B-95709833DCC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0F5C-DCD6-460C-8032-B8DBD5D38B94}">
  <dimension ref="A1:V282"/>
  <sheetViews>
    <sheetView zoomScaleNormal="100" workbookViewId="0">
      <pane ySplit="2" topLeftCell="A71" activePane="bottomLeft" state="frozen"/>
      <selection pane="bottomLeft" activeCell="B98" sqref="B98"/>
    </sheetView>
  </sheetViews>
  <sheetFormatPr defaultColWidth="0" defaultRowHeight="15" zeroHeight="1" x14ac:dyDescent="0.25"/>
  <cols>
    <col min="1" max="19" width="18.7109375" customWidth="1"/>
    <col min="20" max="22" width="18.7109375" hidden="1" customWidth="1"/>
    <col min="23" max="16384" width="9.140625" hidden="1"/>
  </cols>
  <sheetData>
    <row r="1" spans="1:17" x14ac:dyDescent="0.25">
      <c r="A1" s="113" t="s">
        <v>156</v>
      </c>
      <c r="B1" s="62" t="s">
        <v>169</v>
      </c>
      <c r="C1" s="62" t="s">
        <v>168</v>
      </c>
      <c r="D1" s="62" t="s">
        <v>142</v>
      </c>
      <c r="E1" s="62" t="s">
        <v>143</v>
      </c>
      <c r="F1" s="62" t="s">
        <v>172</v>
      </c>
      <c r="G1" s="62" t="s">
        <v>173</v>
      </c>
      <c r="H1" s="62" t="s">
        <v>181</v>
      </c>
      <c r="I1" s="62" t="s">
        <v>174</v>
      </c>
      <c r="J1" s="62" t="s">
        <v>148</v>
      </c>
      <c r="K1" s="62" t="s">
        <v>149</v>
      </c>
      <c r="L1" s="62" t="s">
        <v>150</v>
      </c>
      <c r="M1" s="62" t="s">
        <v>151</v>
      </c>
      <c r="N1" s="62" t="s">
        <v>152</v>
      </c>
      <c r="O1" s="62" t="s">
        <v>153</v>
      </c>
      <c r="P1" s="62" t="s">
        <v>154</v>
      </c>
      <c r="Q1" s="62" t="s">
        <v>155</v>
      </c>
    </row>
    <row r="2" spans="1:17" ht="15.75" thickBot="1" x14ac:dyDescent="0.3">
      <c r="A2" s="114"/>
      <c r="B2" s="63">
        <v>100</v>
      </c>
      <c r="C2" s="63">
        <v>100</v>
      </c>
      <c r="D2" s="63">
        <v>100</v>
      </c>
      <c r="E2" s="63">
        <v>68</v>
      </c>
      <c r="F2" s="63">
        <v>100</v>
      </c>
      <c r="G2" s="63">
        <v>68</v>
      </c>
      <c r="H2" s="63">
        <v>100</v>
      </c>
      <c r="I2" s="63">
        <v>100</v>
      </c>
      <c r="J2" s="63">
        <v>100</v>
      </c>
      <c r="K2" s="63">
        <v>100</v>
      </c>
      <c r="L2" s="63">
        <v>100</v>
      </c>
      <c r="M2" s="63">
        <v>100</v>
      </c>
      <c r="N2" s="63">
        <v>100</v>
      </c>
      <c r="O2" s="63">
        <v>100</v>
      </c>
      <c r="P2" s="63">
        <v>100</v>
      </c>
      <c r="Q2" s="63">
        <v>100</v>
      </c>
    </row>
    <row r="3" spans="1:17" ht="15.75" thickTop="1" x14ac:dyDescent="0.25">
      <c r="A3" s="27" t="s">
        <v>100</v>
      </c>
      <c r="B3" s="32">
        <v>1</v>
      </c>
      <c r="C3" s="32">
        <v>1</v>
      </c>
      <c r="D3" s="32">
        <v>0.7</v>
      </c>
      <c r="E3" s="32">
        <v>0.5</v>
      </c>
      <c r="F3" s="32">
        <v>0.82</v>
      </c>
      <c r="G3" s="32">
        <v>1</v>
      </c>
      <c r="H3" s="32">
        <v>1</v>
      </c>
      <c r="I3" s="32">
        <v>1</v>
      </c>
      <c r="J3" s="32">
        <v>3</v>
      </c>
      <c r="K3" s="32">
        <v>2</v>
      </c>
      <c r="L3" s="32">
        <v>20.5</v>
      </c>
      <c r="M3" s="32">
        <v>1</v>
      </c>
      <c r="N3" s="32">
        <v>0.55000000000000004</v>
      </c>
      <c r="O3" s="36">
        <v>0.5</v>
      </c>
      <c r="P3" s="32">
        <v>0.5</v>
      </c>
      <c r="Q3" s="32">
        <v>0.55000000000000004</v>
      </c>
    </row>
    <row r="4" spans="1:17" x14ac:dyDescent="0.25">
      <c r="A4" s="27" t="s">
        <v>101</v>
      </c>
      <c r="B4" s="32">
        <v>1.2</v>
      </c>
      <c r="C4" s="32">
        <v>1.05</v>
      </c>
      <c r="D4" s="32">
        <v>0.72</v>
      </c>
      <c r="E4" s="32">
        <v>0.52</v>
      </c>
      <c r="F4" s="32">
        <v>0.84</v>
      </c>
      <c r="G4" s="32">
        <v>0.98</v>
      </c>
      <c r="H4" s="32">
        <v>1.02</v>
      </c>
      <c r="I4" s="32">
        <v>1.05</v>
      </c>
      <c r="J4" s="32">
        <v>4</v>
      </c>
      <c r="K4" s="32">
        <v>4</v>
      </c>
      <c r="L4" s="32">
        <v>21</v>
      </c>
      <c r="M4" s="32">
        <v>1.05</v>
      </c>
      <c r="N4" s="32">
        <v>0.6</v>
      </c>
      <c r="O4" s="36">
        <v>1</v>
      </c>
      <c r="P4" s="32">
        <v>1</v>
      </c>
      <c r="Q4" s="32">
        <v>0.6</v>
      </c>
    </row>
    <row r="5" spans="1:17" x14ac:dyDescent="0.25">
      <c r="A5" s="27" t="s">
        <v>102</v>
      </c>
      <c r="B5" s="32">
        <v>1.4</v>
      </c>
      <c r="C5" s="32">
        <v>1.1000000000000001</v>
      </c>
      <c r="D5" s="32">
        <v>0.74</v>
      </c>
      <c r="E5" s="32">
        <v>0.54</v>
      </c>
      <c r="F5" s="32">
        <v>0.86</v>
      </c>
      <c r="G5" s="32">
        <v>0.96</v>
      </c>
      <c r="H5" s="32">
        <v>1.04</v>
      </c>
      <c r="I5" s="32">
        <v>1.1000000000000001</v>
      </c>
      <c r="J5" s="32">
        <v>5</v>
      </c>
      <c r="K5" s="32">
        <v>6</v>
      </c>
      <c r="L5" s="32">
        <v>21.5</v>
      </c>
      <c r="M5" s="32">
        <v>1.1000000000000001</v>
      </c>
      <c r="N5" s="32">
        <v>0.65</v>
      </c>
      <c r="O5" s="36">
        <v>1.5</v>
      </c>
      <c r="P5" s="32">
        <v>1.5</v>
      </c>
      <c r="Q5" s="32">
        <v>0.65</v>
      </c>
    </row>
    <row r="6" spans="1:17" x14ac:dyDescent="0.25">
      <c r="A6" s="27" t="s">
        <v>103</v>
      </c>
      <c r="B6" s="32">
        <v>1.6</v>
      </c>
      <c r="C6" s="32">
        <v>1.1499999999999999</v>
      </c>
      <c r="D6" s="32">
        <v>0.76</v>
      </c>
      <c r="E6" s="32">
        <v>0.56000000000000005</v>
      </c>
      <c r="F6" s="32">
        <v>0.88</v>
      </c>
      <c r="G6" s="32">
        <v>0.94</v>
      </c>
      <c r="H6" s="32">
        <v>1.06</v>
      </c>
      <c r="I6" s="32">
        <v>1.1499999999999999</v>
      </c>
      <c r="J6" s="32">
        <v>6</v>
      </c>
      <c r="K6" s="32">
        <v>8</v>
      </c>
      <c r="L6" s="32">
        <v>22</v>
      </c>
      <c r="M6" s="32">
        <v>1.1499999999999999</v>
      </c>
      <c r="N6" s="32">
        <v>0.7</v>
      </c>
      <c r="O6" s="36">
        <v>2</v>
      </c>
      <c r="P6" s="32">
        <v>2</v>
      </c>
      <c r="Q6" s="32">
        <v>0.7</v>
      </c>
    </row>
    <row r="7" spans="1:17" x14ac:dyDescent="0.25">
      <c r="A7" s="27" t="s">
        <v>104</v>
      </c>
      <c r="B7" s="32">
        <v>1.8</v>
      </c>
      <c r="C7" s="32">
        <v>1.2</v>
      </c>
      <c r="D7" s="32">
        <v>0.78</v>
      </c>
      <c r="E7" s="32">
        <v>0.57999999999999996</v>
      </c>
      <c r="F7" s="32">
        <v>0.9</v>
      </c>
      <c r="G7" s="32">
        <v>0.92</v>
      </c>
      <c r="H7" s="32">
        <v>1.08</v>
      </c>
      <c r="I7" s="32">
        <v>1.2</v>
      </c>
      <c r="J7" s="32">
        <v>7</v>
      </c>
      <c r="K7" s="32">
        <v>10</v>
      </c>
      <c r="L7" s="32">
        <v>22.5</v>
      </c>
      <c r="M7" s="32">
        <v>1.2</v>
      </c>
      <c r="N7" s="32">
        <v>0.75</v>
      </c>
      <c r="O7" s="36">
        <v>2.5</v>
      </c>
      <c r="P7" s="32">
        <v>2.5</v>
      </c>
      <c r="Q7" s="32">
        <v>0.75</v>
      </c>
    </row>
    <row r="8" spans="1:17" x14ac:dyDescent="0.25">
      <c r="A8" s="27" t="s">
        <v>105</v>
      </c>
      <c r="B8" s="32">
        <v>2</v>
      </c>
      <c r="C8" s="32">
        <v>1.25</v>
      </c>
      <c r="D8" s="32">
        <v>0.8</v>
      </c>
      <c r="E8" s="32">
        <v>0.6</v>
      </c>
      <c r="F8" s="32">
        <v>0.92</v>
      </c>
      <c r="G8" s="32">
        <v>0.9</v>
      </c>
      <c r="H8" s="32">
        <v>1.1000000000000001</v>
      </c>
      <c r="I8" s="32">
        <v>1.25</v>
      </c>
      <c r="J8" s="32">
        <v>8</v>
      </c>
      <c r="K8" s="32">
        <v>12</v>
      </c>
      <c r="L8" s="32">
        <v>23</v>
      </c>
      <c r="M8" s="32">
        <v>1.25</v>
      </c>
      <c r="N8" s="32">
        <v>0.8</v>
      </c>
      <c r="O8" s="36">
        <v>3</v>
      </c>
      <c r="P8" s="32">
        <v>3</v>
      </c>
      <c r="Q8" s="32">
        <v>0.8</v>
      </c>
    </row>
    <row r="9" spans="1:17" x14ac:dyDescent="0.25">
      <c r="A9" s="27" t="s">
        <v>106</v>
      </c>
      <c r="B9" s="32">
        <v>2.25</v>
      </c>
      <c r="C9" s="32">
        <v>1.3</v>
      </c>
      <c r="D9" s="32">
        <v>0.82</v>
      </c>
      <c r="E9" s="32">
        <v>0.62</v>
      </c>
      <c r="F9" s="32">
        <v>0.94</v>
      </c>
      <c r="G9" s="32">
        <v>0.88</v>
      </c>
      <c r="H9" s="32">
        <v>1.1200000000000001</v>
      </c>
      <c r="I9" s="32">
        <v>1.3</v>
      </c>
      <c r="J9" s="32">
        <v>9</v>
      </c>
      <c r="K9" s="32">
        <v>14</v>
      </c>
      <c r="L9" s="32">
        <v>23.5</v>
      </c>
      <c r="M9" s="32">
        <v>1.3</v>
      </c>
      <c r="N9" s="32">
        <v>0.85</v>
      </c>
      <c r="O9" s="36">
        <v>3.5</v>
      </c>
      <c r="P9" s="32">
        <v>3.5</v>
      </c>
      <c r="Q9" s="32">
        <v>0.85</v>
      </c>
    </row>
    <row r="10" spans="1:17" x14ac:dyDescent="0.25">
      <c r="A10" s="27" t="s">
        <v>107</v>
      </c>
      <c r="B10" s="32">
        <v>2.5</v>
      </c>
      <c r="C10" s="32">
        <v>1.4</v>
      </c>
      <c r="D10" s="32">
        <v>0.84</v>
      </c>
      <c r="E10" s="32">
        <v>0.64</v>
      </c>
      <c r="F10" s="32">
        <v>0.96</v>
      </c>
      <c r="G10" s="32">
        <v>0.86</v>
      </c>
      <c r="H10" s="32">
        <v>1.1399999999999999</v>
      </c>
      <c r="I10" s="32">
        <v>1.4</v>
      </c>
      <c r="J10" s="32">
        <v>10</v>
      </c>
      <c r="K10" s="32">
        <v>16</v>
      </c>
      <c r="L10" s="32">
        <v>24</v>
      </c>
      <c r="M10" s="32">
        <v>1.35</v>
      </c>
      <c r="N10" s="32">
        <v>0.9</v>
      </c>
      <c r="O10" s="36">
        <v>4</v>
      </c>
      <c r="P10" s="32">
        <v>4</v>
      </c>
      <c r="Q10" s="32">
        <v>0.9</v>
      </c>
    </row>
    <row r="11" spans="1:17" x14ac:dyDescent="0.25">
      <c r="A11" s="27" t="s">
        <v>108</v>
      </c>
      <c r="B11" s="32">
        <v>2.75</v>
      </c>
      <c r="C11" s="32">
        <v>1.5</v>
      </c>
      <c r="D11" s="32">
        <v>0.86</v>
      </c>
      <c r="E11" s="32">
        <v>0.66</v>
      </c>
      <c r="F11" s="32">
        <v>0.98</v>
      </c>
      <c r="G11" s="32">
        <v>0.84</v>
      </c>
      <c r="H11" s="32">
        <v>1.1599999999999999</v>
      </c>
      <c r="I11" s="32">
        <v>1.5</v>
      </c>
      <c r="J11" s="32">
        <v>11</v>
      </c>
      <c r="K11" s="32">
        <v>18</v>
      </c>
      <c r="L11" s="32">
        <v>24.5</v>
      </c>
      <c r="M11" s="32">
        <v>1.4</v>
      </c>
      <c r="N11" s="32">
        <v>0.95</v>
      </c>
      <c r="O11" s="36">
        <v>4.5</v>
      </c>
      <c r="P11" s="32">
        <v>4.5</v>
      </c>
      <c r="Q11" s="32">
        <v>0.95</v>
      </c>
    </row>
    <row r="12" spans="1:17" x14ac:dyDescent="0.25">
      <c r="A12" s="27" t="s">
        <v>109</v>
      </c>
      <c r="B12" s="32">
        <v>3</v>
      </c>
      <c r="C12" s="32">
        <v>1.6</v>
      </c>
      <c r="D12" s="32">
        <v>0.88</v>
      </c>
      <c r="E12" s="32">
        <v>0.68</v>
      </c>
      <c r="F12" s="33">
        <v>1</v>
      </c>
      <c r="G12" s="32">
        <v>0.82</v>
      </c>
      <c r="H12" s="32">
        <v>1.18</v>
      </c>
      <c r="I12" s="32">
        <v>1.6</v>
      </c>
      <c r="J12" s="32">
        <v>12</v>
      </c>
      <c r="K12" s="32">
        <v>20</v>
      </c>
      <c r="L12" s="32">
        <v>25</v>
      </c>
      <c r="M12" s="32">
        <v>1.45</v>
      </c>
      <c r="N12" s="32">
        <v>1</v>
      </c>
      <c r="O12" s="47">
        <v>5</v>
      </c>
      <c r="P12" s="33">
        <v>5</v>
      </c>
      <c r="Q12" s="32">
        <v>1</v>
      </c>
    </row>
    <row r="13" spans="1:17" x14ac:dyDescent="0.25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</row>
    <row r="14" spans="1:17" x14ac:dyDescent="0.25">
      <c r="A14" s="29" t="s">
        <v>157</v>
      </c>
      <c r="B14" s="39" t="s">
        <v>170</v>
      </c>
      <c r="C14" s="39" t="s">
        <v>171</v>
      </c>
      <c r="D14" s="39" t="s">
        <v>158</v>
      </c>
      <c r="E14" s="39" t="s">
        <v>158</v>
      </c>
      <c r="F14" s="29" t="s">
        <v>128</v>
      </c>
      <c r="G14" s="39" t="s">
        <v>129</v>
      </c>
      <c r="H14" s="29" t="s">
        <v>130</v>
      </c>
      <c r="I14" s="39" t="s">
        <v>131</v>
      </c>
      <c r="J14" s="29" t="s">
        <v>132</v>
      </c>
      <c r="K14" s="39" t="s">
        <v>160</v>
      </c>
      <c r="L14" s="39" t="s">
        <v>161</v>
      </c>
      <c r="M14" s="29" t="s">
        <v>167</v>
      </c>
      <c r="N14" s="39" t="s">
        <v>162</v>
      </c>
      <c r="O14" s="29" t="s">
        <v>163</v>
      </c>
      <c r="P14" s="29" t="s">
        <v>164</v>
      </c>
      <c r="Q14" s="39" t="s">
        <v>165</v>
      </c>
    </row>
    <row r="15" spans="1:17" x14ac:dyDescent="0.25">
      <c r="A15" s="31" t="s">
        <v>100</v>
      </c>
      <c r="B15" s="30">
        <f>ROUND(SQRT($B$2)*$B3,2)</f>
        <v>10</v>
      </c>
      <c r="C15" s="30">
        <f>ROUND($C$2*$C3,2)</f>
        <v>100</v>
      </c>
      <c r="D15" s="30">
        <f>ROUND(50+(SQRT($D$2)*$D3)*5,2)</f>
        <v>85</v>
      </c>
      <c r="E15" s="35">
        <f>ROUND(20+(SQRT($E$2)*$E3)*3,2)</f>
        <v>32.369999999999997</v>
      </c>
      <c r="F15" s="30">
        <f>ROUND((20+(($F$2*$F3)/1.25))*2,2)</f>
        <v>171.2</v>
      </c>
      <c r="G15" s="49">
        <f>ROUND((3+SQRT(SQRT(101-$G$2)))*$G3,2)</f>
        <v>5.4</v>
      </c>
      <c r="H15" s="30">
        <f>ROUND((SQRT(SQRT(SQRT($H$2))))*$H3,2)</f>
        <v>1.78</v>
      </c>
      <c r="I15" s="49">
        <f>ROUND(1+(($I$2/33.33)*$I3),2)</f>
        <v>4</v>
      </c>
      <c r="J15" s="30">
        <f>ROUND(SQRT($J$2)*$J3*30,0)</f>
        <v>900</v>
      </c>
      <c r="K15" s="37">
        <f>ROUND((11-SQRT($K$2))*$K3,0)</f>
        <v>2</v>
      </c>
      <c r="L15" s="35">
        <f>ROUND($L3+($L$2*0.25),2)</f>
        <v>45.5</v>
      </c>
      <c r="M15" s="30">
        <f>ROUND(2*$M3+($M$2/100),2)</f>
        <v>3</v>
      </c>
      <c r="N15" s="49">
        <f>ROUND($N$2*$N3,2)</f>
        <v>55</v>
      </c>
      <c r="O15" s="35">
        <f>ROUND($O3+($O$2*0.95),2)</f>
        <v>95.5</v>
      </c>
      <c r="P15" s="30">
        <f>ROUND($P3+($P$2*0.95),2)</f>
        <v>95.5</v>
      </c>
      <c r="Q15" s="37">
        <f>ROUNDUP($Q$2*$Q3/20,0)</f>
        <v>3</v>
      </c>
    </row>
    <row r="16" spans="1:17" x14ac:dyDescent="0.25">
      <c r="A16" s="27" t="s">
        <v>101</v>
      </c>
      <c r="B16" s="32">
        <f t="shared" ref="B16:B24" si="0">ROUND(SQRT($B$2)*$B4,2)</f>
        <v>12</v>
      </c>
      <c r="C16" s="32">
        <f t="shared" ref="C16:C24" si="1">$C$2*$C4</f>
        <v>105</v>
      </c>
      <c r="D16" s="32">
        <f t="shared" ref="D16:D24" si="2">ROUND(50+(SQRT($D$2)*$D4)*5,2)</f>
        <v>86</v>
      </c>
      <c r="E16" s="36">
        <f t="shared" ref="E16:E24" si="3">ROUND(20+(SQRT($E$2)*$E4)*3,2)</f>
        <v>32.86</v>
      </c>
      <c r="F16" s="32">
        <f t="shared" ref="F16:F24" si="4">ROUND((20+(($F$2*$F4)/1.25))*2,2)</f>
        <v>174.4</v>
      </c>
      <c r="G16" s="34">
        <f t="shared" ref="G16:G24" si="5">ROUND((3+SQRT(SQRT(101-$G$2)))*$G4,2)</f>
        <v>5.29</v>
      </c>
      <c r="H16" s="32">
        <f t="shared" ref="H16:H24" si="6">ROUND((SQRT(SQRT(SQRT($H$2))))*$H4,2)</f>
        <v>1.81</v>
      </c>
      <c r="I16" s="34">
        <f t="shared" ref="I16:I24" si="7">ROUND(1+(($I$2/33.33)*$I4),2)</f>
        <v>4.1500000000000004</v>
      </c>
      <c r="J16" s="32">
        <f t="shared" ref="J16:J24" si="8">ROUND(SQRT($J$2)*$J4*30,0)</f>
        <v>1200</v>
      </c>
      <c r="K16" s="38">
        <f t="shared" ref="K16:K24" si="9">ROUND((11-SQRT($K$2))*$K4,0)</f>
        <v>4</v>
      </c>
      <c r="L16" s="36">
        <f t="shared" ref="L16:L24" si="10">ROUND($L4+($L$2*0.25),2)</f>
        <v>46</v>
      </c>
      <c r="M16" s="32">
        <f t="shared" ref="M16:M24" si="11">ROUND(2*$M4+($M$2/100),2)</f>
        <v>3.1</v>
      </c>
      <c r="N16" s="34">
        <f t="shared" ref="N16:N24" si="12">ROUND($N$2*$N4,2)</f>
        <v>60</v>
      </c>
      <c r="O16" s="36">
        <f t="shared" ref="O16:O24" si="13">ROUND($O4+($O$2*0.95),2)</f>
        <v>96</v>
      </c>
      <c r="P16" s="32">
        <f t="shared" ref="P16:P24" si="14">ROUND($P4+($P$2*0.95),2)</f>
        <v>96</v>
      </c>
      <c r="Q16" s="38">
        <f t="shared" ref="Q16:Q24" si="15">ROUNDUP($Q$2*$Q4/20,0)</f>
        <v>3</v>
      </c>
    </row>
    <row r="17" spans="1:17" x14ac:dyDescent="0.25">
      <c r="A17" s="27" t="s">
        <v>102</v>
      </c>
      <c r="B17" s="32">
        <f t="shared" si="0"/>
        <v>14</v>
      </c>
      <c r="C17" s="32">
        <f t="shared" si="1"/>
        <v>110.00000000000001</v>
      </c>
      <c r="D17" s="32">
        <f t="shared" si="2"/>
        <v>87</v>
      </c>
      <c r="E17" s="36">
        <f t="shared" si="3"/>
        <v>33.36</v>
      </c>
      <c r="F17" s="32">
        <f t="shared" si="4"/>
        <v>177.6</v>
      </c>
      <c r="G17" s="34">
        <f t="shared" si="5"/>
        <v>5.18</v>
      </c>
      <c r="H17" s="32">
        <f t="shared" si="6"/>
        <v>1.85</v>
      </c>
      <c r="I17" s="34">
        <f t="shared" si="7"/>
        <v>4.3</v>
      </c>
      <c r="J17" s="32">
        <f t="shared" si="8"/>
        <v>1500</v>
      </c>
      <c r="K17" s="38">
        <f t="shared" si="9"/>
        <v>6</v>
      </c>
      <c r="L17" s="36">
        <f t="shared" si="10"/>
        <v>46.5</v>
      </c>
      <c r="M17" s="32">
        <f t="shared" si="11"/>
        <v>3.2</v>
      </c>
      <c r="N17" s="34">
        <f t="shared" si="12"/>
        <v>65</v>
      </c>
      <c r="O17" s="36">
        <f t="shared" si="13"/>
        <v>96.5</v>
      </c>
      <c r="P17" s="32">
        <f t="shared" si="14"/>
        <v>96.5</v>
      </c>
      <c r="Q17" s="38">
        <f t="shared" si="15"/>
        <v>4</v>
      </c>
    </row>
    <row r="18" spans="1:17" x14ac:dyDescent="0.25">
      <c r="A18" s="27" t="s">
        <v>103</v>
      </c>
      <c r="B18" s="32">
        <f t="shared" si="0"/>
        <v>16</v>
      </c>
      <c r="C18" s="32">
        <f t="shared" si="1"/>
        <v>114.99999999999999</v>
      </c>
      <c r="D18" s="32">
        <f t="shared" si="2"/>
        <v>88</v>
      </c>
      <c r="E18" s="36">
        <f t="shared" si="3"/>
        <v>33.85</v>
      </c>
      <c r="F18" s="32">
        <f t="shared" si="4"/>
        <v>180.8</v>
      </c>
      <c r="G18" s="34">
        <f t="shared" si="5"/>
        <v>5.07</v>
      </c>
      <c r="H18" s="32">
        <f t="shared" si="6"/>
        <v>1.88</v>
      </c>
      <c r="I18" s="34">
        <f t="shared" si="7"/>
        <v>4.45</v>
      </c>
      <c r="J18" s="32">
        <f t="shared" si="8"/>
        <v>1800</v>
      </c>
      <c r="K18" s="38">
        <f t="shared" si="9"/>
        <v>8</v>
      </c>
      <c r="L18" s="36">
        <f t="shared" si="10"/>
        <v>47</v>
      </c>
      <c r="M18" s="32">
        <f t="shared" si="11"/>
        <v>3.3</v>
      </c>
      <c r="N18" s="34">
        <f t="shared" si="12"/>
        <v>70</v>
      </c>
      <c r="O18" s="36">
        <f t="shared" si="13"/>
        <v>97</v>
      </c>
      <c r="P18" s="32">
        <f t="shared" si="14"/>
        <v>97</v>
      </c>
      <c r="Q18" s="38">
        <f t="shared" si="15"/>
        <v>4</v>
      </c>
    </row>
    <row r="19" spans="1:17" x14ac:dyDescent="0.25">
      <c r="A19" s="27" t="s">
        <v>104</v>
      </c>
      <c r="B19" s="32">
        <f t="shared" si="0"/>
        <v>18</v>
      </c>
      <c r="C19" s="32">
        <f t="shared" si="1"/>
        <v>120</v>
      </c>
      <c r="D19" s="32">
        <f t="shared" si="2"/>
        <v>89</v>
      </c>
      <c r="E19" s="36">
        <f t="shared" si="3"/>
        <v>34.35</v>
      </c>
      <c r="F19" s="32">
        <f t="shared" si="4"/>
        <v>184</v>
      </c>
      <c r="G19" s="34">
        <f t="shared" si="5"/>
        <v>4.97</v>
      </c>
      <c r="H19" s="32">
        <f t="shared" si="6"/>
        <v>1.92</v>
      </c>
      <c r="I19" s="34">
        <f t="shared" si="7"/>
        <v>4.5999999999999996</v>
      </c>
      <c r="J19" s="32">
        <f t="shared" si="8"/>
        <v>2100</v>
      </c>
      <c r="K19" s="38">
        <f t="shared" si="9"/>
        <v>10</v>
      </c>
      <c r="L19" s="36">
        <f t="shared" si="10"/>
        <v>47.5</v>
      </c>
      <c r="M19" s="32">
        <f t="shared" si="11"/>
        <v>3.4</v>
      </c>
      <c r="N19" s="34">
        <f t="shared" si="12"/>
        <v>75</v>
      </c>
      <c r="O19" s="36">
        <f t="shared" si="13"/>
        <v>97.5</v>
      </c>
      <c r="P19" s="32">
        <f t="shared" si="14"/>
        <v>97.5</v>
      </c>
      <c r="Q19" s="38">
        <f t="shared" si="15"/>
        <v>4</v>
      </c>
    </row>
    <row r="20" spans="1:17" x14ac:dyDescent="0.25">
      <c r="A20" s="27" t="s">
        <v>105</v>
      </c>
      <c r="B20" s="32">
        <f t="shared" si="0"/>
        <v>20</v>
      </c>
      <c r="C20" s="32">
        <f t="shared" si="1"/>
        <v>125</v>
      </c>
      <c r="D20" s="32">
        <f t="shared" si="2"/>
        <v>90</v>
      </c>
      <c r="E20" s="36">
        <f t="shared" si="3"/>
        <v>34.840000000000003</v>
      </c>
      <c r="F20" s="32">
        <f t="shared" si="4"/>
        <v>187.2</v>
      </c>
      <c r="G20" s="34">
        <f t="shared" si="5"/>
        <v>4.8600000000000003</v>
      </c>
      <c r="H20" s="32">
        <f t="shared" si="6"/>
        <v>1.96</v>
      </c>
      <c r="I20" s="34">
        <f t="shared" si="7"/>
        <v>4.75</v>
      </c>
      <c r="J20" s="32">
        <f t="shared" si="8"/>
        <v>2400</v>
      </c>
      <c r="K20" s="38">
        <f t="shared" si="9"/>
        <v>12</v>
      </c>
      <c r="L20" s="36">
        <f t="shared" si="10"/>
        <v>48</v>
      </c>
      <c r="M20" s="32">
        <f t="shared" si="11"/>
        <v>3.5</v>
      </c>
      <c r="N20" s="34">
        <f t="shared" si="12"/>
        <v>80</v>
      </c>
      <c r="O20" s="36">
        <f t="shared" si="13"/>
        <v>98</v>
      </c>
      <c r="P20" s="32">
        <f t="shared" si="14"/>
        <v>98</v>
      </c>
      <c r="Q20" s="38">
        <f t="shared" si="15"/>
        <v>4</v>
      </c>
    </row>
    <row r="21" spans="1:17" x14ac:dyDescent="0.25">
      <c r="A21" s="27" t="s">
        <v>106</v>
      </c>
      <c r="B21" s="32">
        <f t="shared" si="0"/>
        <v>22.5</v>
      </c>
      <c r="C21" s="32">
        <f t="shared" si="1"/>
        <v>130</v>
      </c>
      <c r="D21" s="32">
        <f t="shared" si="2"/>
        <v>91</v>
      </c>
      <c r="E21" s="36">
        <f t="shared" si="3"/>
        <v>35.340000000000003</v>
      </c>
      <c r="F21" s="32">
        <f t="shared" si="4"/>
        <v>190.4</v>
      </c>
      <c r="G21" s="34">
        <f t="shared" si="5"/>
        <v>4.75</v>
      </c>
      <c r="H21" s="32">
        <f t="shared" si="6"/>
        <v>1.99</v>
      </c>
      <c r="I21" s="34">
        <f t="shared" si="7"/>
        <v>4.9000000000000004</v>
      </c>
      <c r="J21" s="32">
        <f t="shared" si="8"/>
        <v>2700</v>
      </c>
      <c r="K21" s="38">
        <f t="shared" si="9"/>
        <v>14</v>
      </c>
      <c r="L21" s="36">
        <f t="shared" si="10"/>
        <v>48.5</v>
      </c>
      <c r="M21" s="32">
        <f t="shared" si="11"/>
        <v>3.6</v>
      </c>
      <c r="N21" s="34">
        <f t="shared" si="12"/>
        <v>85</v>
      </c>
      <c r="O21" s="36">
        <f t="shared" si="13"/>
        <v>98.5</v>
      </c>
      <c r="P21" s="32">
        <f t="shared" si="14"/>
        <v>98.5</v>
      </c>
      <c r="Q21" s="38">
        <f t="shared" si="15"/>
        <v>5</v>
      </c>
    </row>
    <row r="22" spans="1:17" x14ac:dyDescent="0.25">
      <c r="A22" s="27" t="s">
        <v>107</v>
      </c>
      <c r="B22" s="32">
        <f t="shared" si="0"/>
        <v>25</v>
      </c>
      <c r="C22" s="32">
        <f t="shared" si="1"/>
        <v>140</v>
      </c>
      <c r="D22" s="32">
        <f t="shared" si="2"/>
        <v>92</v>
      </c>
      <c r="E22" s="36">
        <f t="shared" si="3"/>
        <v>35.83</v>
      </c>
      <c r="F22" s="32">
        <f t="shared" si="4"/>
        <v>193.6</v>
      </c>
      <c r="G22" s="34">
        <f t="shared" si="5"/>
        <v>4.6399999999999997</v>
      </c>
      <c r="H22" s="32">
        <f t="shared" si="6"/>
        <v>2.0299999999999998</v>
      </c>
      <c r="I22" s="34">
        <f t="shared" si="7"/>
        <v>5.2</v>
      </c>
      <c r="J22" s="32">
        <f t="shared" si="8"/>
        <v>3000</v>
      </c>
      <c r="K22" s="38">
        <f t="shared" si="9"/>
        <v>16</v>
      </c>
      <c r="L22" s="36">
        <f t="shared" si="10"/>
        <v>49</v>
      </c>
      <c r="M22" s="32">
        <f t="shared" si="11"/>
        <v>3.7</v>
      </c>
      <c r="N22" s="34">
        <f t="shared" si="12"/>
        <v>90</v>
      </c>
      <c r="O22" s="36">
        <f t="shared" si="13"/>
        <v>99</v>
      </c>
      <c r="P22" s="32">
        <f t="shared" si="14"/>
        <v>99</v>
      </c>
      <c r="Q22" s="38">
        <f t="shared" si="15"/>
        <v>5</v>
      </c>
    </row>
    <row r="23" spans="1:17" x14ac:dyDescent="0.25">
      <c r="A23" s="27" t="s">
        <v>108</v>
      </c>
      <c r="B23" s="32">
        <f t="shared" si="0"/>
        <v>27.5</v>
      </c>
      <c r="C23" s="32">
        <f t="shared" si="1"/>
        <v>150</v>
      </c>
      <c r="D23" s="32">
        <f t="shared" si="2"/>
        <v>93</v>
      </c>
      <c r="E23" s="36">
        <f t="shared" si="3"/>
        <v>36.33</v>
      </c>
      <c r="F23" s="32">
        <f t="shared" si="4"/>
        <v>196.8</v>
      </c>
      <c r="G23" s="34">
        <f t="shared" si="5"/>
        <v>4.53</v>
      </c>
      <c r="H23" s="32">
        <f t="shared" si="6"/>
        <v>2.06</v>
      </c>
      <c r="I23" s="34">
        <f t="shared" si="7"/>
        <v>5.5</v>
      </c>
      <c r="J23" s="32">
        <f t="shared" si="8"/>
        <v>3300</v>
      </c>
      <c r="K23" s="38">
        <f t="shared" si="9"/>
        <v>18</v>
      </c>
      <c r="L23" s="36">
        <f t="shared" si="10"/>
        <v>49.5</v>
      </c>
      <c r="M23" s="32">
        <f t="shared" si="11"/>
        <v>3.8</v>
      </c>
      <c r="N23" s="34">
        <f t="shared" si="12"/>
        <v>95</v>
      </c>
      <c r="O23" s="36">
        <f t="shared" si="13"/>
        <v>99.5</v>
      </c>
      <c r="P23" s="32">
        <f t="shared" si="14"/>
        <v>99.5</v>
      </c>
      <c r="Q23" s="38">
        <f t="shared" si="15"/>
        <v>5</v>
      </c>
    </row>
    <row r="24" spans="1:17" x14ac:dyDescent="0.25">
      <c r="A24" s="27" t="s">
        <v>109</v>
      </c>
      <c r="B24" s="32">
        <f t="shared" si="0"/>
        <v>30</v>
      </c>
      <c r="C24" s="32">
        <f t="shared" si="1"/>
        <v>160</v>
      </c>
      <c r="D24" s="32">
        <f t="shared" si="2"/>
        <v>94</v>
      </c>
      <c r="E24" s="36">
        <f t="shared" si="3"/>
        <v>36.82</v>
      </c>
      <c r="F24" s="33">
        <f t="shared" si="4"/>
        <v>200</v>
      </c>
      <c r="G24" s="34">
        <f t="shared" si="5"/>
        <v>4.43</v>
      </c>
      <c r="H24" s="33">
        <f t="shared" si="6"/>
        <v>2.1</v>
      </c>
      <c r="I24" s="34">
        <f t="shared" si="7"/>
        <v>5.8</v>
      </c>
      <c r="J24" s="33">
        <f t="shared" si="8"/>
        <v>3600</v>
      </c>
      <c r="K24" s="38">
        <f t="shared" si="9"/>
        <v>20</v>
      </c>
      <c r="L24" s="36">
        <f t="shared" si="10"/>
        <v>50</v>
      </c>
      <c r="M24" s="33">
        <f t="shared" si="11"/>
        <v>3.9</v>
      </c>
      <c r="N24" s="34">
        <f t="shared" si="12"/>
        <v>100</v>
      </c>
      <c r="O24" s="47">
        <f t="shared" si="13"/>
        <v>100</v>
      </c>
      <c r="P24" s="33">
        <f t="shared" si="14"/>
        <v>100</v>
      </c>
      <c r="Q24" s="38">
        <f t="shared" si="15"/>
        <v>5</v>
      </c>
    </row>
    <row r="25" spans="1:17" x14ac:dyDescent="0.25">
      <c r="A25" s="40"/>
      <c r="B25" s="41"/>
      <c r="C25" s="41"/>
      <c r="D25" s="41"/>
      <c r="E25" s="41"/>
      <c r="F25" s="46"/>
      <c r="G25" s="41"/>
      <c r="H25" s="46"/>
      <c r="I25" s="41"/>
      <c r="J25" s="46"/>
      <c r="K25" s="41"/>
      <c r="L25" s="41"/>
      <c r="M25" s="46"/>
      <c r="N25" s="41"/>
      <c r="O25" s="46"/>
      <c r="P25" s="46"/>
      <c r="Q25" s="41"/>
    </row>
    <row r="26" spans="1:17" x14ac:dyDescent="0.25">
      <c r="A26" s="39" t="s">
        <v>184</v>
      </c>
      <c r="B26" s="39" t="s">
        <v>175</v>
      </c>
      <c r="C26" s="39" t="s">
        <v>176</v>
      </c>
      <c r="D26" s="39" t="s">
        <v>177</v>
      </c>
      <c r="E26" s="39" t="s">
        <v>178</v>
      </c>
      <c r="F26" s="39" t="s">
        <v>179</v>
      </c>
      <c r="G26" s="39" t="s">
        <v>180</v>
      </c>
      <c r="H26" s="39" t="s">
        <v>183</v>
      </c>
      <c r="I26" s="39" t="s">
        <v>182</v>
      </c>
      <c r="J26" s="39" t="s">
        <v>185</v>
      </c>
      <c r="K26" s="39" t="s">
        <v>186</v>
      </c>
      <c r="L26" s="39" t="s">
        <v>187</v>
      </c>
      <c r="M26" s="39" t="s">
        <v>188</v>
      </c>
      <c r="N26" s="39" t="s">
        <v>189</v>
      </c>
      <c r="O26" s="39" t="s">
        <v>190</v>
      </c>
      <c r="P26" s="39" t="s">
        <v>191</v>
      </c>
      <c r="Q26" s="39" t="s">
        <v>192</v>
      </c>
    </row>
    <row r="27" spans="1:17" x14ac:dyDescent="0.25">
      <c r="A27" s="31" t="s">
        <v>29</v>
      </c>
      <c r="B27" s="30">
        <v>4.8</v>
      </c>
      <c r="C27" s="30">
        <v>1.2</v>
      </c>
      <c r="D27" s="30">
        <v>0.85</v>
      </c>
      <c r="E27" s="30">
        <v>0.85</v>
      </c>
      <c r="F27" s="30">
        <v>0.3</v>
      </c>
      <c r="G27" s="30">
        <v>1.25</v>
      </c>
      <c r="H27" s="30">
        <v>60</v>
      </c>
      <c r="I27" s="30">
        <v>15</v>
      </c>
      <c r="J27" s="30">
        <v>15</v>
      </c>
      <c r="K27" s="30">
        <v>150</v>
      </c>
      <c r="L27" s="30">
        <v>15</v>
      </c>
      <c r="M27" s="30">
        <v>4.8</v>
      </c>
      <c r="N27" s="30">
        <v>1</v>
      </c>
      <c r="O27" s="30">
        <v>15</v>
      </c>
      <c r="P27" s="30">
        <v>15</v>
      </c>
      <c r="Q27" s="30">
        <v>1</v>
      </c>
    </row>
    <row r="28" spans="1:17" x14ac:dyDescent="0.25">
      <c r="A28" s="27" t="s">
        <v>31</v>
      </c>
      <c r="B28" s="32">
        <v>7.2</v>
      </c>
      <c r="C28" s="32">
        <v>1.5</v>
      </c>
      <c r="D28" s="32">
        <v>0.75</v>
      </c>
      <c r="E28" s="32">
        <v>0.75</v>
      </c>
      <c r="F28" s="32">
        <v>0.35</v>
      </c>
      <c r="G28" s="32">
        <v>1.5</v>
      </c>
      <c r="H28" s="32">
        <v>40</v>
      </c>
      <c r="I28" s="32">
        <v>12</v>
      </c>
      <c r="J28" s="32">
        <v>12</v>
      </c>
      <c r="K28" s="32">
        <v>225</v>
      </c>
      <c r="L28" s="32">
        <v>12</v>
      </c>
      <c r="M28" s="32">
        <v>7.2</v>
      </c>
      <c r="N28" s="32">
        <v>1</v>
      </c>
      <c r="O28" s="32">
        <v>12</v>
      </c>
      <c r="P28" s="32">
        <v>12</v>
      </c>
      <c r="Q28" s="32">
        <v>1</v>
      </c>
    </row>
    <row r="29" spans="1:17" x14ac:dyDescent="0.25">
      <c r="A29" s="27" t="s">
        <v>33</v>
      </c>
      <c r="B29" s="32">
        <v>3.2</v>
      </c>
      <c r="C29" s="32">
        <v>1</v>
      </c>
      <c r="D29" s="32">
        <v>0.95</v>
      </c>
      <c r="E29" s="32">
        <v>0.95</v>
      </c>
      <c r="F29" s="32">
        <v>0.25</v>
      </c>
      <c r="G29" s="32">
        <v>1</v>
      </c>
      <c r="H29" s="32">
        <v>90</v>
      </c>
      <c r="I29" s="32">
        <v>18</v>
      </c>
      <c r="J29" s="32">
        <v>18</v>
      </c>
      <c r="K29" s="32">
        <v>100</v>
      </c>
      <c r="L29" s="32">
        <v>18</v>
      </c>
      <c r="M29" s="32">
        <v>3.2</v>
      </c>
      <c r="N29" s="32">
        <v>1</v>
      </c>
      <c r="O29" s="32">
        <v>18</v>
      </c>
      <c r="P29" s="32">
        <v>18</v>
      </c>
      <c r="Q29" s="32">
        <v>1</v>
      </c>
    </row>
    <row r="30" spans="1:17" x14ac:dyDescent="0.25">
      <c r="A30" s="27" t="s">
        <v>35</v>
      </c>
      <c r="B30" s="32">
        <v>2.4</v>
      </c>
      <c r="C30" s="32">
        <v>0.8</v>
      </c>
      <c r="D30" s="32">
        <v>1</v>
      </c>
      <c r="E30" s="32">
        <v>1</v>
      </c>
      <c r="F30" s="32">
        <v>0.05</v>
      </c>
      <c r="G30" s="32">
        <v>0.75</v>
      </c>
      <c r="H30" s="32">
        <v>120</v>
      </c>
      <c r="I30" s="32">
        <v>18</v>
      </c>
      <c r="J30" s="32">
        <v>18</v>
      </c>
      <c r="K30" s="32">
        <v>50</v>
      </c>
      <c r="L30" s="32">
        <v>18</v>
      </c>
      <c r="M30" s="32">
        <v>2.4</v>
      </c>
      <c r="N30" s="32">
        <v>1</v>
      </c>
      <c r="O30" s="32">
        <v>18</v>
      </c>
      <c r="P30" s="32">
        <v>18</v>
      </c>
      <c r="Q30" s="32">
        <v>1</v>
      </c>
    </row>
    <row r="31" spans="1:17" x14ac:dyDescent="0.25">
      <c r="A31" s="27" t="s">
        <v>37</v>
      </c>
      <c r="B31" s="32">
        <v>4.8</v>
      </c>
      <c r="C31" s="32">
        <v>1.5</v>
      </c>
      <c r="D31" s="32">
        <v>0.9</v>
      </c>
      <c r="E31" s="32">
        <v>0.9</v>
      </c>
      <c r="F31" s="32">
        <v>0.1</v>
      </c>
      <c r="G31" s="32">
        <v>1</v>
      </c>
      <c r="H31" s="32">
        <v>60</v>
      </c>
      <c r="I31" s="32">
        <v>12</v>
      </c>
      <c r="J31" s="32">
        <v>12</v>
      </c>
      <c r="K31" s="32">
        <v>125</v>
      </c>
      <c r="L31" s="32">
        <v>12</v>
      </c>
      <c r="M31" s="32">
        <v>4.8</v>
      </c>
      <c r="N31" s="32">
        <v>1</v>
      </c>
      <c r="O31" s="32">
        <v>12</v>
      </c>
      <c r="P31" s="32">
        <v>12</v>
      </c>
      <c r="Q31" s="32">
        <v>1</v>
      </c>
    </row>
    <row r="32" spans="1:17" x14ac:dyDescent="0.25">
      <c r="A32" s="27" t="s">
        <v>39</v>
      </c>
      <c r="B32" s="32">
        <v>4.8</v>
      </c>
      <c r="C32" s="32">
        <v>1</v>
      </c>
      <c r="D32" s="32">
        <v>0.8</v>
      </c>
      <c r="E32" s="32">
        <v>0.8</v>
      </c>
      <c r="F32" s="32">
        <v>0.2</v>
      </c>
      <c r="G32" s="32">
        <v>1.25</v>
      </c>
      <c r="H32" s="32">
        <v>60</v>
      </c>
      <c r="I32" s="32">
        <v>15</v>
      </c>
      <c r="J32" s="32">
        <v>15</v>
      </c>
      <c r="K32" s="32">
        <v>100</v>
      </c>
      <c r="L32" s="32">
        <v>15</v>
      </c>
      <c r="M32" s="32">
        <v>4.8</v>
      </c>
      <c r="N32" s="32">
        <v>1</v>
      </c>
      <c r="O32" s="32">
        <v>15</v>
      </c>
      <c r="P32" s="32">
        <v>15</v>
      </c>
      <c r="Q32" s="32">
        <v>1</v>
      </c>
    </row>
    <row r="33" spans="1:19" x14ac:dyDescent="0.25">
      <c r="A33" s="27" t="s">
        <v>41</v>
      </c>
      <c r="B33" s="32">
        <v>5.75</v>
      </c>
      <c r="C33" s="32">
        <v>1.5</v>
      </c>
      <c r="D33" s="32">
        <v>0.75</v>
      </c>
      <c r="E33" s="32">
        <v>0.75</v>
      </c>
      <c r="F33" s="32">
        <v>0.3</v>
      </c>
      <c r="G33" s="32">
        <v>1.2</v>
      </c>
      <c r="H33" s="32">
        <v>50</v>
      </c>
      <c r="I33" s="32">
        <v>12</v>
      </c>
      <c r="J33" s="32">
        <v>12</v>
      </c>
      <c r="K33" s="32">
        <v>200</v>
      </c>
      <c r="L33" s="32">
        <v>12</v>
      </c>
      <c r="M33" s="32">
        <v>5.75</v>
      </c>
      <c r="N33" s="32">
        <v>1</v>
      </c>
      <c r="O33" s="32">
        <v>12</v>
      </c>
      <c r="P33" s="32">
        <v>12</v>
      </c>
      <c r="Q33" s="32">
        <v>1</v>
      </c>
    </row>
    <row r="34" spans="1:19" x14ac:dyDescent="0.25">
      <c r="A34" s="27" t="s">
        <v>43</v>
      </c>
      <c r="B34" s="32">
        <v>9.6</v>
      </c>
      <c r="C34" s="32">
        <v>1.2</v>
      </c>
      <c r="D34" s="32">
        <v>0.75</v>
      </c>
      <c r="E34" s="32">
        <v>0.75</v>
      </c>
      <c r="F34" s="32">
        <v>0.3</v>
      </c>
      <c r="G34" s="32">
        <v>1.5</v>
      </c>
      <c r="H34" s="32">
        <v>30</v>
      </c>
      <c r="I34" s="32">
        <v>9</v>
      </c>
      <c r="J34" s="32">
        <v>9</v>
      </c>
      <c r="K34" s="32">
        <v>200</v>
      </c>
      <c r="L34" s="32">
        <v>9</v>
      </c>
      <c r="M34" s="32">
        <v>9.6</v>
      </c>
      <c r="N34" s="32">
        <v>1</v>
      </c>
      <c r="O34" s="32">
        <v>9</v>
      </c>
      <c r="P34" s="32">
        <v>9</v>
      </c>
      <c r="Q34" s="32">
        <v>1</v>
      </c>
    </row>
    <row r="35" spans="1:19" x14ac:dyDescent="0.25">
      <c r="A35" s="27" t="s">
        <v>45</v>
      </c>
      <c r="B35" s="32">
        <v>7.2</v>
      </c>
      <c r="C35" s="32">
        <v>1.5</v>
      </c>
      <c r="D35" s="32">
        <v>0.7</v>
      </c>
      <c r="E35" s="32">
        <v>0.7</v>
      </c>
      <c r="F35" s="32">
        <v>0.35</v>
      </c>
      <c r="G35" s="32">
        <v>1.5</v>
      </c>
      <c r="H35" s="32">
        <v>40</v>
      </c>
      <c r="I35" s="32">
        <v>12</v>
      </c>
      <c r="J35" s="32">
        <v>12</v>
      </c>
      <c r="K35" s="32">
        <v>225</v>
      </c>
      <c r="L35" s="32">
        <v>12</v>
      </c>
      <c r="M35" s="32">
        <v>7.2</v>
      </c>
      <c r="N35" s="32">
        <v>1</v>
      </c>
      <c r="O35" s="32">
        <v>12</v>
      </c>
      <c r="P35" s="32">
        <v>12</v>
      </c>
      <c r="Q35" s="32">
        <v>1</v>
      </c>
    </row>
    <row r="36" spans="1:19" x14ac:dyDescent="0.25">
      <c r="A36" s="27" t="s">
        <v>47</v>
      </c>
      <c r="B36" s="32">
        <v>3.2</v>
      </c>
      <c r="C36" s="32">
        <v>2</v>
      </c>
      <c r="D36" s="32">
        <v>0.95</v>
      </c>
      <c r="E36" s="32">
        <v>0.95</v>
      </c>
      <c r="F36" s="32">
        <v>0.1</v>
      </c>
      <c r="G36" s="32">
        <v>1.5</v>
      </c>
      <c r="H36" s="32">
        <v>90</v>
      </c>
      <c r="I36" s="32">
        <v>27</v>
      </c>
      <c r="J36" s="32">
        <v>27</v>
      </c>
      <c r="K36" s="32">
        <v>75</v>
      </c>
      <c r="L36" s="32">
        <v>27</v>
      </c>
      <c r="M36" s="32">
        <v>3.2</v>
      </c>
      <c r="N36" s="32">
        <v>1</v>
      </c>
      <c r="O36" s="32">
        <v>27</v>
      </c>
      <c r="P36" s="32">
        <v>27</v>
      </c>
      <c r="Q36" s="32">
        <v>1</v>
      </c>
    </row>
    <row r="37" spans="1:19" x14ac:dyDescent="0.25">
      <c r="A37" s="27" t="s">
        <v>49</v>
      </c>
      <c r="B37" s="32">
        <v>3.8</v>
      </c>
      <c r="C37" s="32">
        <v>1.5</v>
      </c>
      <c r="D37" s="32">
        <v>0.85</v>
      </c>
      <c r="E37" s="32">
        <v>0.85</v>
      </c>
      <c r="F37" s="32">
        <v>0.15</v>
      </c>
      <c r="G37" s="32">
        <v>1.2</v>
      </c>
      <c r="H37" s="32">
        <v>75</v>
      </c>
      <c r="I37" s="32">
        <v>18</v>
      </c>
      <c r="J37" s="32">
        <v>18</v>
      </c>
      <c r="K37" s="32">
        <v>125</v>
      </c>
      <c r="L37" s="32">
        <v>18</v>
      </c>
      <c r="M37" s="32">
        <v>3.8</v>
      </c>
      <c r="N37" s="32">
        <v>1</v>
      </c>
      <c r="O37" s="32">
        <v>18</v>
      </c>
      <c r="P37" s="32">
        <v>18</v>
      </c>
      <c r="Q37" s="32">
        <v>1</v>
      </c>
    </row>
    <row r="38" spans="1:19" x14ac:dyDescent="0.25">
      <c r="A38" s="27" t="s">
        <v>53</v>
      </c>
      <c r="B38" s="32">
        <v>2.4</v>
      </c>
      <c r="C38" s="32">
        <v>0.8</v>
      </c>
      <c r="D38" s="32">
        <v>1</v>
      </c>
      <c r="E38" s="32">
        <v>1</v>
      </c>
      <c r="F38" s="32">
        <v>0.2</v>
      </c>
      <c r="G38" s="32">
        <v>1</v>
      </c>
      <c r="H38" s="32">
        <v>120</v>
      </c>
      <c r="I38" s="32">
        <v>24</v>
      </c>
      <c r="J38" s="32">
        <v>24</v>
      </c>
      <c r="K38" s="32">
        <v>50</v>
      </c>
      <c r="L38" s="32">
        <v>24</v>
      </c>
      <c r="M38" s="32">
        <v>2.4</v>
      </c>
      <c r="N38" s="32">
        <v>1</v>
      </c>
      <c r="O38" s="32">
        <v>24</v>
      </c>
      <c r="P38" s="32">
        <v>24</v>
      </c>
      <c r="Q38" s="32">
        <v>1</v>
      </c>
    </row>
    <row r="39" spans="1:19" x14ac:dyDescent="0.25">
      <c r="A39" s="27" t="s">
        <v>55</v>
      </c>
      <c r="B39" s="32">
        <v>14.4</v>
      </c>
      <c r="C39" s="32">
        <v>0.5</v>
      </c>
      <c r="D39" s="32">
        <v>0.6</v>
      </c>
      <c r="E39" s="32">
        <v>0.6</v>
      </c>
      <c r="F39" s="32">
        <v>0.5</v>
      </c>
      <c r="G39" s="32">
        <v>2.25</v>
      </c>
      <c r="H39" s="32">
        <v>20</v>
      </c>
      <c r="I39" s="32">
        <v>9</v>
      </c>
      <c r="J39" s="32">
        <v>9</v>
      </c>
      <c r="K39" s="32">
        <v>250</v>
      </c>
      <c r="L39" s="32">
        <v>9</v>
      </c>
      <c r="M39" s="32">
        <v>14.4</v>
      </c>
      <c r="N39" s="32">
        <v>1</v>
      </c>
      <c r="O39" s="32">
        <v>9</v>
      </c>
      <c r="P39" s="32">
        <v>9</v>
      </c>
      <c r="Q39" s="32">
        <v>1</v>
      </c>
    </row>
    <row r="40" spans="1:19" x14ac:dyDescent="0.25">
      <c r="A40" s="28" t="s">
        <v>57</v>
      </c>
      <c r="B40" s="33">
        <v>3.8</v>
      </c>
      <c r="C40" s="33">
        <v>2</v>
      </c>
      <c r="D40" s="33">
        <v>0.9</v>
      </c>
      <c r="E40" s="33">
        <v>0.9</v>
      </c>
      <c r="F40" s="33">
        <v>0.1</v>
      </c>
      <c r="G40" s="33">
        <v>1</v>
      </c>
      <c r="H40" s="33">
        <v>75</v>
      </c>
      <c r="I40" s="33">
        <v>15</v>
      </c>
      <c r="J40" s="33">
        <v>15</v>
      </c>
      <c r="K40" s="33">
        <v>75</v>
      </c>
      <c r="L40" s="33">
        <v>15</v>
      </c>
      <c r="M40" s="33">
        <v>3.8</v>
      </c>
      <c r="N40" s="33">
        <v>1</v>
      </c>
      <c r="O40" s="33">
        <v>15</v>
      </c>
      <c r="P40" s="33">
        <v>15</v>
      </c>
      <c r="Q40" s="33">
        <v>1</v>
      </c>
    </row>
    <row r="41" spans="1:19" x14ac:dyDescent="0.25"/>
    <row r="42" spans="1:19" x14ac:dyDescent="0.25">
      <c r="A42" s="111" t="s">
        <v>210</v>
      </c>
      <c r="B42" s="24" t="s">
        <v>138</v>
      </c>
      <c r="C42" s="24" t="s">
        <v>139</v>
      </c>
      <c r="D42" s="24" t="s">
        <v>199</v>
      </c>
    </row>
    <row r="43" spans="1:19" x14ac:dyDescent="0.25">
      <c r="A43" s="115"/>
      <c r="B43" s="64">
        <v>50000</v>
      </c>
      <c r="C43" s="64">
        <v>50000</v>
      </c>
      <c r="D43" s="64">
        <v>50000</v>
      </c>
      <c r="F43" s="104" t="s">
        <v>218</v>
      </c>
      <c r="G43" s="105"/>
      <c r="I43" s="104" t="s">
        <v>252</v>
      </c>
      <c r="J43" s="105"/>
    </row>
    <row r="44" spans="1:19" x14ac:dyDescent="0.25">
      <c r="A44" s="112"/>
      <c r="B44" s="33">
        <f>ROUND(SQRT(B43),2)</f>
        <v>223.61</v>
      </c>
      <c r="C44" s="33">
        <f>B43/C43</f>
        <v>1</v>
      </c>
      <c r="D44" s="33">
        <f>ROUND(3+D43/10000,2)</f>
        <v>8</v>
      </c>
    </row>
    <row r="45" spans="1:19" x14ac:dyDescent="0.25"/>
    <row r="46" spans="1:19" x14ac:dyDescent="0.25">
      <c r="A46" s="111" t="s">
        <v>137</v>
      </c>
      <c r="B46" s="44">
        <v>4.8</v>
      </c>
      <c r="C46" s="44">
        <v>7.2</v>
      </c>
      <c r="D46" s="44">
        <v>3.2</v>
      </c>
      <c r="E46" s="44">
        <v>2.4</v>
      </c>
      <c r="F46" s="44">
        <v>4.8</v>
      </c>
      <c r="G46" s="44">
        <v>4.8</v>
      </c>
      <c r="H46" s="44">
        <v>5.75</v>
      </c>
      <c r="I46" s="44">
        <v>9.6</v>
      </c>
      <c r="J46" s="44">
        <v>7.2</v>
      </c>
      <c r="K46" s="44">
        <v>3.2</v>
      </c>
      <c r="L46" s="44">
        <v>3.8</v>
      </c>
      <c r="M46" s="44">
        <v>2.4</v>
      </c>
      <c r="N46" s="44">
        <v>14.4</v>
      </c>
      <c r="O46" s="44">
        <v>3.8</v>
      </c>
      <c r="Q46" s="60" t="s">
        <v>123</v>
      </c>
      <c r="R46" s="60" t="s">
        <v>200</v>
      </c>
      <c r="S46" s="60" t="s">
        <v>201</v>
      </c>
    </row>
    <row r="47" spans="1:19" x14ac:dyDescent="0.25">
      <c r="A47" s="112"/>
      <c r="B47" s="29" t="s">
        <v>29</v>
      </c>
      <c r="C47" s="29" t="s">
        <v>31</v>
      </c>
      <c r="D47" s="29" t="s">
        <v>33</v>
      </c>
      <c r="E47" s="29" t="s">
        <v>35</v>
      </c>
      <c r="F47" s="29" t="s">
        <v>37</v>
      </c>
      <c r="G47" s="29" t="s">
        <v>39</v>
      </c>
      <c r="H47" s="29" t="s">
        <v>41</v>
      </c>
      <c r="I47" s="29" t="s">
        <v>43</v>
      </c>
      <c r="J47" s="29" t="s">
        <v>45</v>
      </c>
      <c r="K47" s="29" t="s">
        <v>47</v>
      </c>
      <c r="L47" s="29" t="s">
        <v>49</v>
      </c>
      <c r="M47" s="29" t="s">
        <v>53</v>
      </c>
      <c r="N47" s="29" t="s">
        <v>55</v>
      </c>
      <c r="O47" s="29" t="s">
        <v>57</v>
      </c>
      <c r="Q47" s="61">
        <f>$B$2</f>
        <v>100</v>
      </c>
      <c r="R47" s="59">
        <f>$B$43</f>
        <v>50000</v>
      </c>
      <c r="S47" s="59">
        <f>$C$43</f>
        <v>50000</v>
      </c>
    </row>
    <row r="48" spans="1:19" x14ac:dyDescent="0.25">
      <c r="A48" s="42" t="s">
        <v>100</v>
      </c>
      <c r="B48" s="50">
        <f>ROUND($B$44*$B15*$C$44*B$46,0)</f>
        <v>10733</v>
      </c>
      <c r="C48" s="51">
        <f t="shared" ref="C48:O48" si="16">ROUND($B$44*$B15*$C$44*C$46,0)</f>
        <v>16100</v>
      </c>
      <c r="D48" s="51">
        <f t="shared" si="16"/>
        <v>7156</v>
      </c>
      <c r="E48" s="51">
        <f t="shared" si="16"/>
        <v>5367</v>
      </c>
      <c r="F48" s="51">
        <f t="shared" si="16"/>
        <v>10733</v>
      </c>
      <c r="G48" s="51">
        <f t="shared" si="16"/>
        <v>10733</v>
      </c>
      <c r="H48" s="51">
        <f t="shared" si="16"/>
        <v>12858</v>
      </c>
      <c r="I48" s="51">
        <f t="shared" si="16"/>
        <v>21467</v>
      </c>
      <c r="J48" s="51">
        <f t="shared" si="16"/>
        <v>16100</v>
      </c>
      <c r="K48" s="51">
        <f t="shared" si="16"/>
        <v>7156</v>
      </c>
      <c r="L48" s="51">
        <f t="shared" si="16"/>
        <v>8497</v>
      </c>
      <c r="M48" s="51">
        <f t="shared" si="16"/>
        <v>5367</v>
      </c>
      <c r="N48" s="51">
        <f t="shared" si="16"/>
        <v>32200</v>
      </c>
      <c r="O48" s="52">
        <f t="shared" si="16"/>
        <v>8497</v>
      </c>
    </row>
    <row r="49" spans="1:17" x14ac:dyDescent="0.25">
      <c r="A49" s="42" t="s">
        <v>101</v>
      </c>
      <c r="B49" s="53">
        <f t="shared" ref="B49:O49" si="17">ROUND($B$44*$B16*$C$44*B$46,0)</f>
        <v>12880</v>
      </c>
      <c r="C49" s="45">
        <f t="shared" si="17"/>
        <v>19320</v>
      </c>
      <c r="D49" s="45">
        <f t="shared" si="17"/>
        <v>8587</v>
      </c>
      <c r="E49" s="45">
        <f t="shared" si="17"/>
        <v>6440</v>
      </c>
      <c r="F49" s="45">
        <f t="shared" si="17"/>
        <v>12880</v>
      </c>
      <c r="G49" s="45">
        <f t="shared" si="17"/>
        <v>12880</v>
      </c>
      <c r="H49" s="45">
        <f t="shared" si="17"/>
        <v>15429</v>
      </c>
      <c r="I49" s="45">
        <f t="shared" si="17"/>
        <v>25760</v>
      </c>
      <c r="J49" s="45">
        <f t="shared" si="17"/>
        <v>19320</v>
      </c>
      <c r="K49" s="45">
        <f t="shared" si="17"/>
        <v>8587</v>
      </c>
      <c r="L49" s="45">
        <f t="shared" si="17"/>
        <v>10197</v>
      </c>
      <c r="M49" s="45">
        <f t="shared" si="17"/>
        <v>6440</v>
      </c>
      <c r="N49" s="45">
        <f t="shared" si="17"/>
        <v>38640</v>
      </c>
      <c r="O49" s="54">
        <f t="shared" si="17"/>
        <v>10197</v>
      </c>
    </row>
    <row r="50" spans="1:17" x14ac:dyDescent="0.25">
      <c r="A50" s="42" t="s">
        <v>102</v>
      </c>
      <c r="B50" s="53">
        <f t="shared" ref="B50:O50" si="18">ROUND($B$44*$B17*$C$44*B$46,0)</f>
        <v>15027</v>
      </c>
      <c r="C50" s="45">
        <f t="shared" si="18"/>
        <v>22540</v>
      </c>
      <c r="D50" s="45">
        <f t="shared" si="18"/>
        <v>10018</v>
      </c>
      <c r="E50" s="45">
        <f t="shared" si="18"/>
        <v>7513</v>
      </c>
      <c r="F50" s="45">
        <f t="shared" si="18"/>
        <v>15027</v>
      </c>
      <c r="G50" s="45">
        <f t="shared" si="18"/>
        <v>15027</v>
      </c>
      <c r="H50" s="45">
        <f t="shared" si="18"/>
        <v>18001</v>
      </c>
      <c r="I50" s="45">
        <f t="shared" si="18"/>
        <v>30053</v>
      </c>
      <c r="J50" s="45">
        <f t="shared" si="18"/>
        <v>22540</v>
      </c>
      <c r="K50" s="45">
        <f t="shared" si="18"/>
        <v>10018</v>
      </c>
      <c r="L50" s="45">
        <f t="shared" si="18"/>
        <v>11896</v>
      </c>
      <c r="M50" s="45">
        <f t="shared" si="18"/>
        <v>7513</v>
      </c>
      <c r="N50" s="45">
        <f t="shared" si="18"/>
        <v>45080</v>
      </c>
      <c r="O50" s="54">
        <f t="shared" si="18"/>
        <v>11896</v>
      </c>
    </row>
    <row r="51" spans="1:17" x14ac:dyDescent="0.25">
      <c r="A51" s="42" t="s">
        <v>103</v>
      </c>
      <c r="B51" s="53">
        <f t="shared" ref="B51:O51" si="19">ROUND($B$44*$B18*$C$44*B$46,0)</f>
        <v>17173</v>
      </c>
      <c r="C51" s="45">
        <f t="shared" si="19"/>
        <v>25760</v>
      </c>
      <c r="D51" s="45">
        <f t="shared" si="19"/>
        <v>11449</v>
      </c>
      <c r="E51" s="45">
        <f t="shared" si="19"/>
        <v>8587</v>
      </c>
      <c r="F51" s="45">
        <f t="shared" si="19"/>
        <v>17173</v>
      </c>
      <c r="G51" s="45">
        <f t="shared" si="19"/>
        <v>17173</v>
      </c>
      <c r="H51" s="45">
        <f t="shared" si="19"/>
        <v>20572</v>
      </c>
      <c r="I51" s="45">
        <f t="shared" si="19"/>
        <v>34346</v>
      </c>
      <c r="J51" s="45">
        <f t="shared" si="19"/>
        <v>25760</v>
      </c>
      <c r="K51" s="45">
        <f t="shared" si="19"/>
        <v>11449</v>
      </c>
      <c r="L51" s="45">
        <f t="shared" si="19"/>
        <v>13595</v>
      </c>
      <c r="M51" s="45">
        <f t="shared" si="19"/>
        <v>8587</v>
      </c>
      <c r="N51" s="45">
        <f t="shared" si="19"/>
        <v>51520</v>
      </c>
      <c r="O51" s="54">
        <f t="shared" si="19"/>
        <v>13595</v>
      </c>
    </row>
    <row r="52" spans="1:17" x14ac:dyDescent="0.25">
      <c r="A52" s="42" t="s">
        <v>104</v>
      </c>
      <c r="B52" s="53">
        <f t="shared" ref="B52:O52" si="20">ROUND($B$44*$B19*$C$44*B$46,0)</f>
        <v>19320</v>
      </c>
      <c r="C52" s="45">
        <f t="shared" si="20"/>
        <v>28980</v>
      </c>
      <c r="D52" s="45">
        <f t="shared" si="20"/>
        <v>12880</v>
      </c>
      <c r="E52" s="45">
        <f t="shared" si="20"/>
        <v>9660</v>
      </c>
      <c r="F52" s="45">
        <f t="shared" si="20"/>
        <v>19320</v>
      </c>
      <c r="G52" s="45">
        <f t="shared" si="20"/>
        <v>19320</v>
      </c>
      <c r="H52" s="45">
        <f t="shared" si="20"/>
        <v>23144</v>
      </c>
      <c r="I52" s="45">
        <f t="shared" si="20"/>
        <v>38640</v>
      </c>
      <c r="J52" s="45">
        <f t="shared" si="20"/>
        <v>28980</v>
      </c>
      <c r="K52" s="45">
        <f t="shared" si="20"/>
        <v>12880</v>
      </c>
      <c r="L52" s="45">
        <f t="shared" si="20"/>
        <v>15295</v>
      </c>
      <c r="M52" s="45">
        <f t="shared" si="20"/>
        <v>9660</v>
      </c>
      <c r="N52" s="45">
        <f t="shared" si="20"/>
        <v>57960</v>
      </c>
      <c r="O52" s="54">
        <f t="shared" si="20"/>
        <v>15295</v>
      </c>
    </row>
    <row r="53" spans="1:17" x14ac:dyDescent="0.25">
      <c r="A53" s="42" t="s">
        <v>105</v>
      </c>
      <c r="B53" s="53">
        <f t="shared" ref="B53:O53" si="21">ROUND($B$44*$B20*$C$44*B$46,0)</f>
        <v>21467</v>
      </c>
      <c r="C53" s="45">
        <f t="shared" si="21"/>
        <v>32200</v>
      </c>
      <c r="D53" s="45">
        <f t="shared" si="21"/>
        <v>14311</v>
      </c>
      <c r="E53" s="45">
        <f t="shared" si="21"/>
        <v>10733</v>
      </c>
      <c r="F53" s="45">
        <f t="shared" si="21"/>
        <v>21467</v>
      </c>
      <c r="G53" s="45">
        <f t="shared" si="21"/>
        <v>21467</v>
      </c>
      <c r="H53" s="45">
        <f t="shared" si="21"/>
        <v>25715</v>
      </c>
      <c r="I53" s="45">
        <f t="shared" si="21"/>
        <v>42933</v>
      </c>
      <c r="J53" s="45">
        <f t="shared" si="21"/>
        <v>32200</v>
      </c>
      <c r="K53" s="45">
        <f t="shared" si="21"/>
        <v>14311</v>
      </c>
      <c r="L53" s="45">
        <f t="shared" si="21"/>
        <v>16994</v>
      </c>
      <c r="M53" s="45">
        <f t="shared" si="21"/>
        <v>10733</v>
      </c>
      <c r="N53" s="45">
        <f t="shared" si="21"/>
        <v>64400</v>
      </c>
      <c r="O53" s="54">
        <f t="shared" si="21"/>
        <v>16994</v>
      </c>
    </row>
    <row r="54" spans="1:17" x14ac:dyDescent="0.25">
      <c r="A54" s="42" t="s">
        <v>106</v>
      </c>
      <c r="B54" s="53">
        <f t="shared" ref="B54:O54" si="22">ROUND($B$44*$B21*$C$44*B$46,0)</f>
        <v>24150</v>
      </c>
      <c r="C54" s="45">
        <f t="shared" si="22"/>
        <v>36225</v>
      </c>
      <c r="D54" s="45">
        <f t="shared" si="22"/>
        <v>16100</v>
      </c>
      <c r="E54" s="45">
        <f t="shared" si="22"/>
        <v>12075</v>
      </c>
      <c r="F54" s="45">
        <f t="shared" si="22"/>
        <v>24150</v>
      </c>
      <c r="G54" s="45">
        <f t="shared" si="22"/>
        <v>24150</v>
      </c>
      <c r="H54" s="45">
        <f t="shared" si="22"/>
        <v>28930</v>
      </c>
      <c r="I54" s="45">
        <f t="shared" si="22"/>
        <v>48300</v>
      </c>
      <c r="J54" s="45">
        <f t="shared" si="22"/>
        <v>36225</v>
      </c>
      <c r="K54" s="45">
        <f t="shared" si="22"/>
        <v>16100</v>
      </c>
      <c r="L54" s="45">
        <f t="shared" si="22"/>
        <v>19119</v>
      </c>
      <c r="M54" s="45">
        <f t="shared" si="22"/>
        <v>12075</v>
      </c>
      <c r="N54" s="45">
        <f t="shared" si="22"/>
        <v>72450</v>
      </c>
      <c r="O54" s="54">
        <f t="shared" si="22"/>
        <v>19119</v>
      </c>
    </row>
    <row r="55" spans="1:17" x14ac:dyDescent="0.25">
      <c r="A55" s="42" t="s">
        <v>107</v>
      </c>
      <c r="B55" s="53">
        <f t="shared" ref="B55:O55" si="23">ROUND($B$44*$B22*$C$44*B$46,0)</f>
        <v>26833</v>
      </c>
      <c r="C55" s="45">
        <f t="shared" si="23"/>
        <v>40250</v>
      </c>
      <c r="D55" s="45">
        <f t="shared" si="23"/>
        <v>17889</v>
      </c>
      <c r="E55" s="45">
        <f t="shared" si="23"/>
        <v>13417</v>
      </c>
      <c r="F55" s="45">
        <f t="shared" si="23"/>
        <v>26833</v>
      </c>
      <c r="G55" s="45">
        <f t="shared" si="23"/>
        <v>26833</v>
      </c>
      <c r="H55" s="45">
        <f t="shared" si="23"/>
        <v>32144</v>
      </c>
      <c r="I55" s="45">
        <f t="shared" si="23"/>
        <v>53666</v>
      </c>
      <c r="J55" s="45">
        <f t="shared" si="23"/>
        <v>40250</v>
      </c>
      <c r="K55" s="45">
        <f t="shared" si="23"/>
        <v>17889</v>
      </c>
      <c r="L55" s="45">
        <f t="shared" si="23"/>
        <v>21243</v>
      </c>
      <c r="M55" s="45">
        <f t="shared" si="23"/>
        <v>13417</v>
      </c>
      <c r="N55" s="45">
        <f t="shared" si="23"/>
        <v>80500</v>
      </c>
      <c r="O55" s="54">
        <f t="shared" si="23"/>
        <v>21243</v>
      </c>
    </row>
    <row r="56" spans="1:17" x14ac:dyDescent="0.25">
      <c r="A56" s="42" t="s">
        <v>108</v>
      </c>
      <c r="B56" s="53">
        <f t="shared" ref="B56:O56" si="24">ROUND($B$44*$B23*$C$44*B$46,0)</f>
        <v>29517</v>
      </c>
      <c r="C56" s="45">
        <f t="shared" si="24"/>
        <v>44275</v>
      </c>
      <c r="D56" s="45">
        <f t="shared" si="24"/>
        <v>19678</v>
      </c>
      <c r="E56" s="45">
        <f t="shared" si="24"/>
        <v>14758</v>
      </c>
      <c r="F56" s="45">
        <f t="shared" si="24"/>
        <v>29517</v>
      </c>
      <c r="G56" s="45">
        <f t="shared" si="24"/>
        <v>29517</v>
      </c>
      <c r="H56" s="45">
        <f t="shared" si="24"/>
        <v>35358</v>
      </c>
      <c r="I56" s="45">
        <f t="shared" si="24"/>
        <v>59033</v>
      </c>
      <c r="J56" s="45">
        <f t="shared" si="24"/>
        <v>44275</v>
      </c>
      <c r="K56" s="45">
        <f t="shared" si="24"/>
        <v>19678</v>
      </c>
      <c r="L56" s="45">
        <f t="shared" si="24"/>
        <v>23367</v>
      </c>
      <c r="M56" s="45">
        <f t="shared" si="24"/>
        <v>14758</v>
      </c>
      <c r="N56" s="45">
        <f t="shared" si="24"/>
        <v>88550</v>
      </c>
      <c r="O56" s="54">
        <f t="shared" si="24"/>
        <v>23367</v>
      </c>
    </row>
    <row r="57" spans="1:17" x14ac:dyDescent="0.25">
      <c r="A57" s="43" t="s">
        <v>109</v>
      </c>
      <c r="B57" s="55">
        <f t="shared" ref="B57:O57" si="25">ROUND($B$44*$B24*$C$44*B$46,0)</f>
        <v>32200</v>
      </c>
      <c r="C57" s="56">
        <f t="shared" si="25"/>
        <v>48300</v>
      </c>
      <c r="D57" s="56">
        <f t="shared" si="25"/>
        <v>21467</v>
      </c>
      <c r="E57" s="56">
        <f t="shared" si="25"/>
        <v>16100</v>
      </c>
      <c r="F57" s="56">
        <f t="shared" si="25"/>
        <v>32200</v>
      </c>
      <c r="G57" s="56">
        <f t="shared" si="25"/>
        <v>32200</v>
      </c>
      <c r="H57" s="56">
        <f t="shared" si="25"/>
        <v>38573</v>
      </c>
      <c r="I57" s="56">
        <f t="shared" si="25"/>
        <v>64400</v>
      </c>
      <c r="J57" s="56">
        <f t="shared" si="25"/>
        <v>48300</v>
      </c>
      <c r="K57" s="56">
        <f t="shared" si="25"/>
        <v>21467</v>
      </c>
      <c r="L57" s="56">
        <f t="shared" si="25"/>
        <v>25492</v>
      </c>
      <c r="M57" s="56">
        <f t="shared" si="25"/>
        <v>16100</v>
      </c>
      <c r="N57" s="56">
        <f t="shared" si="25"/>
        <v>96600</v>
      </c>
      <c r="O57" s="57">
        <f t="shared" si="25"/>
        <v>25492</v>
      </c>
    </row>
    <row r="58" spans="1:17" x14ac:dyDescent="0.25"/>
    <row r="59" spans="1:17" x14ac:dyDescent="0.25">
      <c r="A59" s="111" t="s">
        <v>168</v>
      </c>
      <c r="B59" s="44">
        <v>1.2</v>
      </c>
      <c r="C59" s="44">
        <v>1.5</v>
      </c>
      <c r="D59" s="44">
        <v>1</v>
      </c>
      <c r="E59" s="44">
        <v>0.8</v>
      </c>
      <c r="F59" s="44">
        <v>1.5</v>
      </c>
      <c r="G59" s="44">
        <v>1</v>
      </c>
      <c r="H59" s="44">
        <v>1.5</v>
      </c>
      <c r="I59" s="44">
        <v>1.2</v>
      </c>
      <c r="J59" s="44">
        <v>1.5</v>
      </c>
      <c r="K59" s="44">
        <v>2</v>
      </c>
      <c r="L59" s="44">
        <v>1.5</v>
      </c>
      <c r="M59" s="44">
        <v>0.8</v>
      </c>
      <c r="N59" s="44">
        <v>0.5</v>
      </c>
      <c r="O59" s="44">
        <v>2</v>
      </c>
      <c r="Q59" s="60" t="s">
        <v>124</v>
      </c>
    </row>
    <row r="60" spans="1:17" x14ac:dyDescent="0.25">
      <c r="A60" s="112"/>
      <c r="B60" s="29" t="s">
        <v>29</v>
      </c>
      <c r="C60" s="29" t="s">
        <v>31</v>
      </c>
      <c r="D60" s="29" t="s">
        <v>33</v>
      </c>
      <c r="E60" s="29" t="s">
        <v>35</v>
      </c>
      <c r="F60" s="29" t="s">
        <v>37</v>
      </c>
      <c r="G60" s="29" t="s">
        <v>39</v>
      </c>
      <c r="H60" s="29" t="s">
        <v>41</v>
      </c>
      <c r="I60" s="29" t="s">
        <v>43</v>
      </c>
      <c r="J60" s="29" t="s">
        <v>45</v>
      </c>
      <c r="K60" s="29" t="s">
        <v>47</v>
      </c>
      <c r="L60" s="29" t="s">
        <v>49</v>
      </c>
      <c r="M60" s="29" t="s">
        <v>53</v>
      </c>
      <c r="N60" s="29" t="s">
        <v>55</v>
      </c>
      <c r="O60" s="29" t="s">
        <v>57</v>
      </c>
      <c r="Q60" s="59">
        <f>$C$2</f>
        <v>100</v>
      </c>
    </row>
    <row r="61" spans="1:17" x14ac:dyDescent="0.25">
      <c r="A61" s="42" t="s">
        <v>100</v>
      </c>
      <c r="B61" s="35">
        <f>ROUND(B$59+($C15/100*B$59),2)</f>
        <v>2.4</v>
      </c>
      <c r="C61" s="49">
        <f t="shared" ref="C61:O61" si="26">ROUND(C$59+($C15/100*C$59),2)</f>
        <v>3</v>
      </c>
      <c r="D61" s="49">
        <f t="shared" si="26"/>
        <v>2</v>
      </c>
      <c r="E61" s="49">
        <f t="shared" si="26"/>
        <v>1.6</v>
      </c>
      <c r="F61" s="49">
        <f t="shared" si="26"/>
        <v>3</v>
      </c>
      <c r="G61" s="49">
        <f t="shared" si="26"/>
        <v>2</v>
      </c>
      <c r="H61" s="49">
        <f t="shared" si="26"/>
        <v>3</v>
      </c>
      <c r="I61" s="49">
        <f t="shared" si="26"/>
        <v>2.4</v>
      </c>
      <c r="J61" s="49">
        <f t="shared" si="26"/>
        <v>3</v>
      </c>
      <c r="K61" s="49">
        <f t="shared" si="26"/>
        <v>4</v>
      </c>
      <c r="L61" s="49">
        <f t="shared" si="26"/>
        <v>3</v>
      </c>
      <c r="M61" s="49">
        <f t="shared" si="26"/>
        <v>1.6</v>
      </c>
      <c r="N61" s="49">
        <f t="shared" si="26"/>
        <v>1</v>
      </c>
      <c r="O61" s="37">
        <f t="shared" si="26"/>
        <v>4</v>
      </c>
    </row>
    <row r="62" spans="1:17" x14ac:dyDescent="0.25">
      <c r="A62" s="42" t="s">
        <v>101</v>
      </c>
      <c r="B62" s="36">
        <f t="shared" ref="B62:O62" si="27">ROUND(B$59+($C16/100*B$59),2)</f>
        <v>2.46</v>
      </c>
      <c r="C62" s="34">
        <f t="shared" si="27"/>
        <v>3.08</v>
      </c>
      <c r="D62" s="34">
        <f t="shared" si="27"/>
        <v>2.0499999999999998</v>
      </c>
      <c r="E62" s="34">
        <f t="shared" si="27"/>
        <v>1.64</v>
      </c>
      <c r="F62" s="34">
        <f t="shared" si="27"/>
        <v>3.08</v>
      </c>
      <c r="G62" s="34">
        <f t="shared" si="27"/>
        <v>2.0499999999999998</v>
      </c>
      <c r="H62" s="34">
        <f t="shared" si="27"/>
        <v>3.08</v>
      </c>
      <c r="I62" s="34">
        <f t="shared" si="27"/>
        <v>2.46</v>
      </c>
      <c r="J62" s="34">
        <f t="shared" si="27"/>
        <v>3.08</v>
      </c>
      <c r="K62" s="34">
        <f t="shared" si="27"/>
        <v>4.0999999999999996</v>
      </c>
      <c r="L62" s="34">
        <f t="shared" si="27"/>
        <v>3.08</v>
      </c>
      <c r="M62" s="34">
        <f t="shared" si="27"/>
        <v>1.64</v>
      </c>
      <c r="N62" s="34">
        <f t="shared" si="27"/>
        <v>1.03</v>
      </c>
      <c r="O62" s="38">
        <f t="shared" si="27"/>
        <v>4.0999999999999996</v>
      </c>
    </row>
    <row r="63" spans="1:17" x14ac:dyDescent="0.25">
      <c r="A63" s="42" t="s">
        <v>102</v>
      </c>
      <c r="B63" s="36">
        <f t="shared" ref="B63:O63" si="28">ROUND(B$59+($C17/100*B$59),2)</f>
        <v>2.52</v>
      </c>
      <c r="C63" s="34">
        <f t="shared" si="28"/>
        <v>3.15</v>
      </c>
      <c r="D63" s="34">
        <f t="shared" si="28"/>
        <v>2.1</v>
      </c>
      <c r="E63" s="34">
        <f t="shared" si="28"/>
        <v>1.68</v>
      </c>
      <c r="F63" s="34">
        <f t="shared" si="28"/>
        <v>3.15</v>
      </c>
      <c r="G63" s="34">
        <f t="shared" si="28"/>
        <v>2.1</v>
      </c>
      <c r="H63" s="34">
        <f t="shared" si="28"/>
        <v>3.15</v>
      </c>
      <c r="I63" s="34">
        <f t="shared" si="28"/>
        <v>2.52</v>
      </c>
      <c r="J63" s="34">
        <f t="shared" si="28"/>
        <v>3.15</v>
      </c>
      <c r="K63" s="34">
        <f t="shared" si="28"/>
        <v>4.2</v>
      </c>
      <c r="L63" s="34">
        <f t="shared" si="28"/>
        <v>3.15</v>
      </c>
      <c r="M63" s="34">
        <f t="shared" si="28"/>
        <v>1.68</v>
      </c>
      <c r="N63" s="34">
        <f t="shared" si="28"/>
        <v>1.05</v>
      </c>
      <c r="O63" s="38">
        <f t="shared" si="28"/>
        <v>4.2</v>
      </c>
    </row>
    <row r="64" spans="1:17" x14ac:dyDescent="0.25">
      <c r="A64" s="42" t="s">
        <v>103</v>
      </c>
      <c r="B64" s="36">
        <f t="shared" ref="B64:O64" si="29">ROUND(B$59+($C18/100*B$59),2)</f>
        <v>2.58</v>
      </c>
      <c r="C64" s="34">
        <f t="shared" si="29"/>
        <v>3.23</v>
      </c>
      <c r="D64" s="34">
        <f t="shared" si="29"/>
        <v>2.15</v>
      </c>
      <c r="E64" s="34">
        <f t="shared" si="29"/>
        <v>1.72</v>
      </c>
      <c r="F64" s="34">
        <f t="shared" si="29"/>
        <v>3.23</v>
      </c>
      <c r="G64" s="34">
        <f t="shared" si="29"/>
        <v>2.15</v>
      </c>
      <c r="H64" s="34">
        <f t="shared" si="29"/>
        <v>3.23</v>
      </c>
      <c r="I64" s="34">
        <f t="shared" si="29"/>
        <v>2.58</v>
      </c>
      <c r="J64" s="34">
        <f t="shared" si="29"/>
        <v>3.23</v>
      </c>
      <c r="K64" s="34">
        <f t="shared" si="29"/>
        <v>4.3</v>
      </c>
      <c r="L64" s="34">
        <f t="shared" si="29"/>
        <v>3.23</v>
      </c>
      <c r="M64" s="34">
        <f t="shared" si="29"/>
        <v>1.72</v>
      </c>
      <c r="N64" s="34">
        <f t="shared" si="29"/>
        <v>1.08</v>
      </c>
      <c r="O64" s="38">
        <f t="shared" si="29"/>
        <v>4.3</v>
      </c>
    </row>
    <row r="65" spans="1:18" x14ac:dyDescent="0.25">
      <c r="A65" s="42" t="s">
        <v>104</v>
      </c>
      <c r="B65" s="36">
        <f t="shared" ref="B65:O65" si="30">ROUND(B$59+($C19/100*B$59),2)</f>
        <v>2.64</v>
      </c>
      <c r="C65" s="34">
        <f t="shared" si="30"/>
        <v>3.3</v>
      </c>
      <c r="D65" s="34">
        <f t="shared" si="30"/>
        <v>2.2000000000000002</v>
      </c>
      <c r="E65" s="34">
        <f t="shared" si="30"/>
        <v>1.76</v>
      </c>
      <c r="F65" s="34">
        <f t="shared" si="30"/>
        <v>3.3</v>
      </c>
      <c r="G65" s="34">
        <f t="shared" si="30"/>
        <v>2.2000000000000002</v>
      </c>
      <c r="H65" s="34">
        <f t="shared" si="30"/>
        <v>3.3</v>
      </c>
      <c r="I65" s="34">
        <f t="shared" si="30"/>
        <v>2.64</v>
      </c>
      <c r="J65" s="34">
        <f t="shared" si="30"/>
        <v>3.3</v>
      </c>
      <c r="K65" s="34">
        <f t="shared" si="30"/>
        <v>4.4000000000000004</v>
      </c>
      <c r="L65" s="34">
        <f t="shared" si="30"/>
        <v>3.3</v>
      </c>
      <c r="M65" s="34">
        <f t="shared" si="30"/>
        <v>1.76</v>
      </c>
      <c r="N65" s="34">
        <f t="shared" si="30"/>
        <v>1.1000000000000001</v>
      </c>
      <c r="O65" s="38">
        <f t="shared" si="30"/>
        <v>4.4000000000000004</v>
      </c>
    </row>
    <row r="66" spans="1:18" x14ac:dyDescent="0.25">
      <c r="A66" s="42" t="s">
        <v>105</v>
      </c>
      <c r="B66" s="36">
        <f t="shared" ref="B66:O66" si="31">ROUND(B$59+($C20/100*B$59),2)</f>
        <v>2.7</v>
      </c>
      <c r="C66" s="34">
        <f t="shared" si="31"/>
        <v>3.38</v>
      </c>
      <c r="D66" s="34">
        <f t="shared" si="31"/>
        <v>2.25</v>
      </c>
      <c r="E66" s="34">
        <f t="shared" si="31"/>
        <v>1.8</v>
      </c>
      <c r="F66" s="34">
        <f t="shared" si="31"/>
        <v>3.38</v>
      </c>
      <c r="G66" s="34">
        <f t="shared" si="31"/>
        <v>2.25</v>
      </c>
      <c r="H66" s="34">
        <f t="shared" si="31"/>
        <v>3.38</v>
      </c>
      <c r="I66" s="34">
        <f t="shared" si="31"/>
        <v>2.7</v>
      </c>
      <c r="J66" s="34">
        <f t="shared" si="31"/>
        <v>3.38</v>
      </c>
      <c r="K66" s="34">
        <f t="shared" si="31"/>
        <v>4.5</v>
      </c>
      <c r="L66" s="34">
        <f t="shared" si="31"/>
        <v>3.38</v>
      </c>
      <c r="M66" s="34">
        <f t="shared" si="31"/>
        <v>1.8</v>
      </c>
      <c r="N66" s="34">
        <f t="shared" si="31"/>
        <v>1.1299999999999999</v>
      </c>
      <c r="O66" s="38">
        <f t="shared" si="31"/>
        <v>4.5</v>
      </c>
    </row>
    <row r="67" spans="1:18" x14ac:dyDescent="0.25">
      <c r="A67" s="42" t="s">
        <v>106</v>
      </c>
      <c r="B67" s="36">
        <f t="shared" ref="B67:O67" si="32">ROUND(B$59+($C21/100*B$59),2)</f>
        <v>2.76</v>
      </c>
      <c r="C67" s="34">
        <f t="shared" si="32"/>
        <v>3.45</v>
      </c>
      <c r="D67" s="34">
        <f t="shared" si="32"/>
        <v>2.2999999999999998</v>
      </c>
      <c r="E67" s="34">
        <f t="shared" si="32"/>
        <v>1.84</v>
      </c>
      <c r="F67" s="34">
        <f t="shared" si="32"/>
        <v>3.45</v>
      </c>
      <c r="G67" s="34">
        <f t="shared" si="32"/>
        <v>2.2999999999999998</v>
      </c>
      <c r="H67" s="34">
        <f t="shared" si="32"/>
        <v>3.45</v>
      </c>
      <c r="I67" s="34">
        <f t="shared" si="32"/>
        <v>2.76</v>
      </c>
      <c r="J67" s="34">
        <f t="shared" si="32"/>
        <v>3.45</v>
      </c>
      <c r="K67" s="34">
        <f t="shared" si="32"/>
        <v>4.5999999999999996</v>
      </c>
      <c r="L67" s="34">
        <f t="shared" si="32"/>
        <v>3.45</v>
      </c>
      <c r="M67" s="34">
        <f t="shared" si="32"/>
        <v>1.84</v>
      </c>
      <c r="N67" s="34">
        <f t="shared" si="32"/>
        <v>1.1499999999999999</v>
      </c>
      <c r="O67" s="38">
        <f t="shared" si="32"/>
        <v>4.5999999999999996</v>
      </c>
    </row>
    <row r="68" spans="1:18" x14ac:dyDescent="0.25">
      <c r="A68" s="42" t="s">
        <v>107</v>
      </c>
      <c r="B68" s="36">
        <f t="shared" ref="B68:O68" si="33">ROUND(B$59+($C22/100*B$59),2)</f>
        <v>2.88</v>
      </c>
      <c r="C68" s="34">
        <f t="shared" si="33"/>
        <v>3.6</v>
      </c>
      <c r="D68" s="34">
        <f t="shared" si="33"/>
        <v>2.4</v>
      </c>
      <c r="E68" s="34">
        <f t="shared" si="33"/>
        <v>1.92</v>
      </c>
      <c r="F68" s="34">
        <f t="shared" si="33"/>
        <v>3.6</v>
      </c>
      <c r="G68" s="34">
        <f t="shared" si="33"/>
        <v>2.4</v>
      </c>
      <c r="H68" s="34">
        <f t="shared" si="33"/>
        <v>3.6</v>
      </c>
      <c r="I68" s="34">
        <f t="shared" si="33"/>
        <v>2.88</v>
      </c>
      <c r="J68" s="34">
        <f t="shared" si="33"/>
        <v>3.6</v>
      </c>
      <c r="K68" s="34">
        <f t="shared" si="33"/>
        <v>4.8</v>
      </c>
      <c r="L68" s="34">
        <f t="shared" si="33"/>
        <v>3.6</v>
      </c>
      <c r="M68" s="34">
        <f t="shared" si="33"/>
        <v>1.92</v>
      </c>
      <c r="N68" s="34">
        <f t="shared" si="33"/>
        <v>1.2</v>
      </c>
      <c r="O68" s="38">
        <f t="shared" si="33"/>
        <v>4.8</v>
      </c>
    </row>
    <row r="69" spans="1:18" x14ac:dyDescent="0.25">
      <c r="A69" s="42" t="s">
        <v>108</v>
      </c>
      <c r="B69" s="36">
        <f t="shared" ref="B69:O69" si="34">ROUND(B$59+($C23/100*B$59),2)</f>
        <v>3</v>
      </c>
      <c r="C69" s="34">
        <f t="shared" si="34"/>
        <v>3.75</v>
      </c>
      <c r="D69" s="34">
        <f t="shared" si="34"/>
        <v>2.5</v>
      </c>
      <c r="E69" s="34">
        <f t="shared" si="34"/>
        <v>2</v>
      </c>
      <c r="F69" s="34">
        <f t="shared" si="34"/>
        <v>3.75</v>
      </c>
      <c r="G69" s="34">
        <f t="shared" si="34"/>
        <v>2.5</v>
      </c>
      <c r="H69" s="34">
        <f t="shared" si="34"/>
        <v>3.75</v>
      </c>
      <c r="I69" s="34">
        <f t="shared" si="34"/>
        <v>3</v>
      </c>
      <c r="J69" s="34">
        <f t="shared" si="34"/>
        <v>3.75</v>
      </c>
      <c r="K69" s="34">
        <f t="shared" si="34"/>
        <v>5</v>
      </c>
      <c r="L69" s="34">
        <f t="shared" si="34"/>
        <v>3.75</v>
      </c>
      <c r="M69" s="34">
        <f t="shared" si="34"/>
        <v>2</v>
      </c>
      <c r="N69" s="34">
        <f t="shared" si="34"/>
        <v>1.25</v>
      </c>
      <c r="O69" s="38">
        <f t="shared" si="34"/>
        <v>5</v>
      </c>
    </row>
    <row r="70" spans="1:18" x14ac:dyDescent="0.25">
      <c r="A70" s="43" t="s">
        <v>109</v>
      </c>
      <c r="B70" s="47">
        <f t="shared" ref="B70:O70" si="35">ROUND(B$59+($C24/100*B$59),2)</f>
        <v>3.12</v>
      </c>
      <c r="C70" s="46">
        <f t="shared" si="35"/>
        <v>3.9</v>
      </c>
      <c r="D70" s="46">
        <f t="shared" si="35"/>
        <v>2.6</v>
      </c>
      <c r="E70" s="46">
        <f t="shared" si="35"/>
        <v>2.08</v>
      </c>
      <c r="F70" s="46">
        <f t="shared" si="35"/>
        <v>3.9</v>
      </c>
      <c r="G70" s="46">
        <f t="shared" si="35"/>
        <v>2.6</v>
      </c>
      <c r="H70" s="46">
        <f t="shared" si="35"/>
        <v>3.9</v>
      </c>
      <c r="I70" s="46">
        <f t="shared" si="35"/>
        <v>3.12</v>
      </c>
      <c r="J70" s="46">
        <f t="shared" si="35"/>
        <v>3.9</v>
      </c>
      <c r="K70" s="46">
        <f t="shared" si="35"/>
        <v>5.2</v>
      </c>
      <c r="L70" s="46">
        <f t="shared" si="35"/>
        <v>3.9</v>
      </c>
      <c r="M70" s="46">
        <f t="shared" si="35"/>
        <v>2.08</v>
      </c>
      <c r="N70" s="46">
        <f t="shared" si="35"/>
        <v>1.3</v>
      </c>
      <c r="O70" s="48">
        <f t="shared" si="35"/>
        <v>5.2</v>
      </c>
    </row>
    <row r="71" spans="1:18" x14ac:dyDescent="0.25"/>
    <row r="72" spans="1:18" x14ac:dyDescent="0.25">
      <c r="A72" s="111" t="s">
        <v>142</v>
      </c>
      <c r="B72" s="44">
        <v>0.85</v>
      </c>
      <c r="C72" s="44">
        <v>0.75</v>
      </c>
      <c r="D72" s="44">
        <v>0.95</v>
      </c>
      <c r="E72" s="44">
        <v>1</v>
      </c>
      <c r="F72" s="44">
        <v>0.9</v>
      </c>
      <c r="G72" s="44">
        <v>0.8</v>
      </c>
      <c r="H72" s="44">
        <v>0.75</v>
      </c>
      <c r="I72" s="44">
        <v>0.75</v>
      </c>
      <c r="J72" s="44">
        <v>0.7</v>
      </c>
      <c r="K72" s="44">
        <v>0.95</v>
      </c>
      <c r="L72" s="44">
        <v>0.85</v>
      </c>
      <c r="M72" s="44">
        <v>1</v>
      </c>
      <c r="N72" s="44">
        <v>0.6</v>
      </c>
      <c r="O72" s="44">
        <v>0.9</v>
      </c>
      <c r="Q72" s="60" t="s">
        <v>111</v>
      </c>
      <c r="R72" s="60" t="s">
        <v>202</v>
      </c>
    </row>
    <row r="73" spans="1:18" x14ac:dyDescent="0.25">
      <c r="A73" s="112"/>
      <c r="B73" s="29" t="s">
        <v>29</v>
      </c>
      <c r="C73" s="29" t="s">
        <v>31</v>
      </c>
      <c r="D73" s="29" t="s">
        <v>33</v>
      </c>
      <c r="E73" s="29" t="s">
        <v>35</v>
      </c>
      <c r="F73" s="29" t="s">
        <v>37</v>
      </c>
      <c r="G73" s="29" t="s">
        <v>39</v>
      </c>
      <c r="H73" s="29" t="s">
        <v>41</v>
      </c>
      <c r="I73" s="29" t="s">
        <v>43</v>
      </c>
      <c r="J73" s="29" t="s">
        <v>45</v>
      </c>
      <c r="K73" s="29" t="s">
        <v>47</v>
      </c>
      <c r="L73" s="29" t="s">
        <v>49</v>
      </c>
      <c r="M73" s="29" t="s">
        <v>53</v>
      </c>
      <c r="N73" s="29" t="s">
        <v>55</v>
      </c>
      <c r="O73" s="29" t="s">
        <v>57</v>
      </c>
      <c r="Q73" s="59">
        <f>$D$2</f>
        <v>100</v>
      </c>
      <c r="R73" s="59">
        <f>$D$43</f>
        <v>50000</v>
      </c>
    </row>
    <row r="74" spans="1:18" x14ac:dyDescent="0.25">
      <c r="A74" s="42" t="s">
        <v>100</v>
      </c>
      <c r="B74" s="35">
        <f>ROUND($D$44*($D15/100)*B$72,2)</f>
        <v>5.78</v>
      </c>
      <c r="C74" s="49">
        <f t="shared" ref="C74:O74" si="36">ROUND($D$44*($D15/100)*C$72,2)</f>
        <v>5.0999999999999996</v>
      </c>
      <c r="D74" s="49">
        <f t="shared" si="36"/>
        <v>6.46</v>
      </c>
      <c r="E74" s="49">
        <f t="shared" si="36"/>
        <v>6.8</v>
      </c>
      <c r="F74" s="49">
        <f t="shared" si="36"/>
        <v>6.12</v>
      </c>
      <c r="G74" s="49">
        <f t="shared" si="36"/>
        <v>5.44</v>
      </c>
      <c r="H74" s="49">
        <f t="shared" si="36"/>
        <v>5.0999999999999996</v>
      </c>
      <c r="I74" s="49">
        <f t="shared" si="36"/>
        <v>5.0999999999999996</v>
      </c>
      <c r="J74" s="49">
        <f t="shared" si="36"/>
        <v>4.76</v>
      </c>
      <c r="K74" s="49">
        <f t="shared" si="36"/>
        <v>6.46</v>
      </c>
      <c r="L74" s="49">
        <f t="shared" si="36"/>
        <v>5.78</v>
      </c>
      <c r="M74" s="49">
        <f t="shared" si="36"/>
        <v>6.8</v>
      </c>
      <c r="N74" s="49">
        <f t="shared" si="36"/>
        <v>4.08</v>
      </c>
      <c r="O74" s="37">
        <f t="shared" si="36"/>
        <v>6.12</v>
      </c>
    </row>
    <row r="75" spans="1:18" x14ac:dyDescent="0.25">
      <c r="A75" s="42" t="s">
        <v>101</v>
      </c>
      <c r="B75" s="36">
        <f t="shared" ref="B75:O75" si="37">ROUND($D$44*($D16/100)*B$72,2)</f>
        <v>5.85</v>
      </c>
      <c r="C75" s="34">
        <f t="shared" si="37"/>
        <v>5.16</v>
      </c>
      <c r="D75" s="34">
        <f t="shared" si="37"/>
        <v>6.54</v>
      </c>
      <c r="E75" s="34">
        <f t="shared" si="37"/>
        <v>6.88</v>
      </c>
      <c r="F75" s="34">
        <f t="shared" si="37"/>
        <v>6.19</v>
      </c>
      <c r="G75" s="34">
        <f t="shared" si="37"/>
        <v>5.5</v>
      </c>
      <c r="H75" s="34">
        <f t="shared" si="37"/>
        <v>5.16</v>
      </c>
      <c r="I75" s="34">
        <f t="shared" si="37"/>
        <v>5.16</v>
      </c>
      <c r="J75" s="34">
        <f t="shared" si="37"/>
        <v>4.82</v>
      </c>
      <c r="K75" s="34">
        <f t="shared" si="37"/>
        <v>6.54</v>
      </c>
      <c r="L75" s="34">
        <f t="shared" si="37"/>
        <v>5.85</v>
      </c>
      <c r="M75" s="34">
        <f t="shared" si="37"/>
        <v>6.88</v>
      </c>
      <c r="N75" s="34">
        <f t="shared" si="37"/>
        <v>4.13</v>
      </c>
      <c r="O75" s="38">
        <f t="shared" si="37"/>
        <v>6.19</v>
      </c>
    </row>
    <row r="76" spans="1:18" x14ac:dyDescent="0.25">
      <c r="A76" s="42" t="s">
        <v>102</v>
      </c>
      <c r="B76" s="36">
        <f t="shared" ref="B76:O76" si="38">ROUND($D$44*($D17/100)*B$72,2)</f>
        <v>5.92</v>
      </c>
      <c r="C76" s="34">
        <f t="shared" si="38"/>
        <v>5.22</v>
      </c>
      <c r="D76" s="34">
        <f t="shared" si="38"/>
        <v>6.61</v>
      </c>
      <c r="E76" s="34">
        <f t="shared" si="38"/>
        <v>6.96</v>
      </c>
      <c r="F76" s="34">
        <f t="shared" si="38"/>
        <v>6.26</v>
      </c>
      <c r="G76" s="34">
        <f t="shared" si="38"/>
        <v>5.57</v>
      </c>
      <c r="H76" s="34">
        <f t="shared" si="38"/>
        <v>5.22</v>
      </c>
      <c r="I76" s="34">
        <f t="shared" si="38"/>
        <v>5.22</v>
      </c>
      <c r="J76" s="34">
        <f t="shared" si="38"/>
        <v>4.87</v>
      </c>
      <c r="K76" s="34">
        <f t="shared" si="38"/>
        <v>6.61</v>
      </c>
      <c r="L76" s="34">
        <f t="shared" si="38"/>
        <v>5.92</v>
      </c>
      <c r="M76" s="34">
        <f t="shared" si="38"/>
        <v>6.96</v>
      </c>
      <c r="N76" s="34">
        <f t="shared" si="38"/>
        <v>4.18</v>
      </c>
      <c r="O76" s="38">
        <f t="shared" si="38"/>
        <v>6.26</v>
      </c>
    </row>
    <row r="77" spans="1:18" x14ac:dyDescent="0.25">
      <c r="A77" s="42" t="s">
        <v>103</v>
      </c>
      <c r="B77" s="36">
        <f t="shared" ref="B77:O77" si="39">ROUND($D$44*($D18/100)*B$72,2)</f>
        <v>5.98</v>
      </c>
      <c r="C77" s="34">
        <f t="shared" si="39"/>
        <v>5.28</v>
      </c>
      <c r="D77" s="34">
        <f t="shared" si="39"/>
        <v>6.69</v>
      </c>
      <c r="E77" s="34">
        <f t="shared" si="39"/>
        <v>7.04</v>
      </c>
      <c r="F77" s="34">
        <f t="shared" si="39"/>
        <v>6.34</v>
      </c>
      <c r="G77" s="34">
        <f t="shared" si="39"/>
        <v>5.63</v>
      </c>
      <c r="H77" s="34">
        <f t="shared" si="39"/>
        <v>5.28</v>
      </c>
      <c r="I77" s="34">
        <f t="shared" si="39"/>
        <v>5.28</v>
      </c>
      <c r="J77" s="34">
        <f t="shared" si="39"/>
        <v>4.93</v>
      </c>
      <c r="K77" s="34">
        <f t="shared" si="39"/>
        <v>6.69</v>
      </c>
      <c r="L77" s="34">
        <f t="shared" si="39"/>
        <v>5.98</v>
      </c>
      <c r="M77" s="34">
        <f t="shared" si="39"/>
        <v>7.04</v>
      </c>
      <c r="N77" s="34">
        <f t="shared" si="39"/>
        <v>4.22</v>
      </c>
      <c r="O77" s="38">
        <f t="shared" si="39"/>
        <v>6.34</v>
      </c>
    </row>
    <row r="78" spans="1:18" x14ac:dyDescent="0.25">
      <c r="A78" s="42" t="s">
        <v>104</v>
      </c>
      <c r="B78" s="36">
        <f t="shared" ref="B78:O78" si="40">ROUND($D$44*($D19/100)*B$72,2)</f>
        <v>6.05</v>
      </c>
      <c r="C78" s="34">
        <f t="shared" si="40"/>
        <v>5.34</v>
      </c>
      <c r="D78" s="34">
        <f t="shared" si="40"/>
        <v>6.76</v>
      </c>
      <c r="E78" s="34">
        <f t="shared" si="40"/>
        <v>7.12</v>
      </c>
      <c r="F78" s="34">
        <f t="shared" si="40"/>
        <v>6.41</v>
      </c>
      <c r="G78" s="34">
        <f t="shared" si="40"/>
        <v>5.7</v>
      </c>
      <c r="H78" s="34">
        <f t="shared" si="40"/>
        <v>5.34</v>
      </c>
      <c r="I78" s="34">
        <f t="shared" si="40"/>
        <v>5.34</v>
      </c>
      <c r="J78" s="34">
        <f t="shared" si="40"/>
        <v>4.9800000000000004</v>
      </c>
      <c r="K78" s="34">
        <f t="shared" si="40"/>
        <v>6.76</v>
      </c>
      <c r="L78" s="34">
        <f t="shared" si="40"/>
        <v>6.05</v>
      </c>
      <c r="M78" s="34">
        <f t="shared" si="40"/>
        <v>7.12</v>
      </c>
      <c r="N78" s="34">
        <f t="shared" si="40"/>
        <v>4.2699999999999996</v>
      </c>
      <c r="O78" s="38">
        <f t="shared" si="40"/>
        <v>6.41</v>
      </c>
    </row>
    <row r="79" spans="1:18" x14ac:dyDescent="0.25">
      <c r="A79" s="42" t="s">
        <v>105</v>
      </c>
      <c r="B79" s="36">
        <f t="shared" ref="B79:O79" si="41">ROUND($D$44*($D20/100)*B$72,2)</f>
        <v>6.12</v>
      </c>
      <c r="C79" s="34">
        <f t="shared" si="41"/>
        <v>5.4</v>
      </c>
      <c r="D79" s="34">
        <f t="shared" si="41"/>
        <v>6.84</v>
      </c>
      <c r="E79" s="34">
        <f t="shared" si="41"/>
        <v>7.2</v>
      </c>
      <c r="F79" s="34">
        <f t="shared" si="41"/>
        <v>6.48</v>
      </c>
      <c r="G79" s="34">
        <f t="shared" si="41"/>
        <v>5.76</v>
      </c>
      <c r="H79" s="34">
        <f t="shared" si="41"/>
        <v>5.4</v>
      </c>
      <c r="I79" s="34">
        <f t="shared" si="41"/>
        <v>5.4</v>
      </c>
      <c r="J79" s="34">
        <f t="shared" si="41"/>
        <v>5.04</v>
      </c>
      <c r="K79" s="34">
        <f t="shared" si="41"/>
        <v>6.84</v>
      </c>
      <c r="L79" s="34">
        <f t="shared" si="41"/>
        <v>6.12</v>
      </c>
      <c r="M79" s="34">
        <f t="shared" si="41"/>
        <v>7.2</v>
      </c>
      <c r="N79" s="34">
        <f t="shared" si="41"/>
        <v>4.32</v>
      </c>
      <c r="O79" s="38">
        <f t="shared" si="41"/>
        <v>6.48</v>
      </c>
    </row>
    <row r="80" spans="1:18" x14ac:dyDescent="0.25">
      <c r="A80" s="42" t="s">
        <v>106</v>
      </c>
      <c r="B80" s="36">
        <f t="shared" ref="B80:O80" si="42">ROUND($D$44*($D21/100)*B$72,2)</f>
        <v>6.19</v>
      </c>
      <c r="C80" s="34">
        <f t="shared" si="42"/>
        <v>5.46</v>
      </c>
      <c r="D80" s="34">
        <f t="shared" si="42"/>
        <v>6.92</v>
      </c>
      <c r="E80" s="34">
        <f t="shared" si="42"/>
        <v>7.28</v>
      </c>
      <c r="F80" s="34">
        <f t="shared" si="42"/>
        <v>6.55</v>
      </c>
      <c r="G80" s="34">
        <f t="shared" si="42"/>
        <v>5.82</v>
      </c>
      <c r="H80" s="34">
        <f t="shared" si="42"/>
        <v>5.46</v>
      </c>
      <c r="I80" s="34">
        <f t="shared" si="42"/>
        <v>5.46</v>
      </c>
      <c r="J80" s="34">
        <f t="shared" si="42"/>
        <v>5.0999999999999996</v>
      </c>
      <c r="K80" s="34">
        <f t="shared" si="42"/>
        <v>6.92</v>
      </c>
      <c r="L80" s="34">
        <f t="shared" si="42"/>
        <v>6.19</v>
      </c>
      <c r="M80" s="34">
        <f t="shared" si="42"/>
        <v>7.28</v>
      </c>
      <c r="N80" s="34">
        <f t="shared" si="42"/>
        <v>4.37</v>
      </c>
      <c r="O80" s="38">
        <f t="shared" si="42"/>
        <v>6.55</v>
      </c>
    </row>
    <row r="81" spans="1:18" x14ac:dyDescent="0.25">
      <c r="A81" s="42" t="s">
        <v>107</v>
      </c>
      <c r="B81" s="36">
        <f t="shared" ref="B81:O81" si="43">ROUND($D$44*($D22/100)*B$72,2)</f>
        <v>6.26</v>
      </c>
      <c r="C81" s="34">
        <f t="shared" si="43"/>
        <v>5.52</v>
      </c>
      <c r="D81" s="34">
        <f t="shared" si="43"/>
        <v>6.99</v>
      </c>
      <c r="E81" s="34">
        <f t="shared" si="43"/>
        <v>7.36</v>
      </c>
      <c r="F81" s="34">
        <f t="shared" si="43"/>
        <v>6.62</v>
      </c>
      <c r="G81" s="34">
        <f t="shared" si="43"/>
        <v>5.89</v>
      </c>
      <c r="H81" s="34">
        <f t="shared" si="43"/>
        <v>5.52</v>
      </c>
      <c r="I81" s="34">
        <f t="shared" si="43"/>
        <v>5.52</v>
      </c>
      <c r="J81" s="34">
        <f t="shared" si="43"/>
        <v>5.15</v>
      </c>
      <c r="K81" s="34">
        <f t="shared" si="43"/>
        <v>6.99</v>
      </c>
      <c r="L81" s="34">
        <f t="shared" si="43"/>
        <v>6.26</v>
      </c>
      <c r="M81" s="34">
        <f t="shared" si="43"/>
        <v>7.36</v>
      </c>
      <c r="N81" s="34">
        <f t="shared" si="43"/>
        <v>4.42</v>
      </c>
      <c r="O81" s="38">
        <f t="shared" si="43"/>
        <v>6.62</v>
      </c>
    </row>
    <row r="82" spans="1:18" x14ac:dyDescent="0.25">
      <c r="A82" s="42" t="s">
        <v>108</v>
      </c>
      <c r="B82" s="36">
        <f t="shared" ref="B82:O82" si="44">ROUND($D$44*($D23/100)*B$72,2)</f>
        <v>6.32</v>
      </c>
      <c r="C82" s="34">
        <f t="shared" si="44"/>
        <v>5.58</v>
      </c>
      <c r="D82" s="34">
        <f t="shared" si="44"/>
        <v>7.07</v>
      </c>
      <c r="E82" s="34">
        <f t="shared" si="44"/>
        <v>7.44</v>
      </c>
      <c r="F82" s="34">
        <f t="shared" si="44"/>
        <v>6.7</v>
      </c>
      <c r="G82" s="34">
        <f t="shared" si="44"/>
        <v>5.95</v>
      </c>
      <c r="H82" s="34">
        <f t="shared" si="44"/>
        <v>5.58</v>
      </c>
      <c r="I82" s="34">
        <f t="shared" si="44"/>
        <v>5.58</v>
      </c>
      <c r="J82" s="34">
        <f t="shared" si="44"/>
        <v>5.21</v>
      </c>
      <c r="K82" s="34">
        <f t="shared" si="44"/>
        <v>7.07</v>
      </c>
      <c r="L82" s="34">
        <f t="shared" si="44"/>
        <v>6.32</v>
      </c>
      <c r="M82" s="34">
        <f t="shared" si="44"/>
        <v>7.44</v>
      </c>
      <c r="N82" s="34">
        <f t="shared" si="44"/>
        <v>4.46</v>
      </c>
      <c r="O82" s="38">
        <f t="shared" si="44"/>
        <v>6.7</v>
      </c>
    </row>
    <row r="83" spans="1:18" x14ac:dyDescent="0.25">
      <c r="A83" s="43" t="s">
        <v>109</v>
      </c>
      <c r="B83" s="47">
        <f t="shared" ref="B83:O83" si="45">ROUND($D$44*($D24/100)*B$72,2)</f>
        <v>6.39</v>
      </c>
      <c r="C83" s="46">
        <f t="shared" si="45"/>
        <v>5.64</v>
      </c>
      <c r="D83" s="46">
        <f t="shared" si="45"/>
        <v>7.14</v>
      </c>
      <c r="E83" s="46">
        <f t="shared" si="45"/>
        <v>7.52</v>
      </c>
      <c r="F83" s="46">
        <f t="shared" si="45"/>
        <v>6.77</v>
      </c>
      <c r="G83" s="46">
        <f t="shared" si="45"/>
        <v>6.02</v>
      </c>
      <c r="H83" s="46">
        <f t="shared" si="45"/>
        <v>5.64</v>
      </c>
      <c r="I83" s="46">
        <f t="shared" si="45"/>
        <v>5.64</v>
      </c>
      <c r="J83" s="46">
        <f t="shared" si="45"/>
        <v>5.26</v>
      </c>
      <c r="K83" s="46">
        <f t="shared" si="45"/>
        <v>7.14</v>
      </c>
      <c r="L83" s="46">
        <f t="shared" si="45"/>
        <v>6.39</v>
      </c>
      <c r="M83" s="46">
        <f t="shared" si="45"/>
        <v>7.52</v>
      </c>
      <c r="N83" s="46">
        <f t="shared" si="45"/>
        <v>4.51</v>
      </c>
      <c r="O83" s="48">
        <f t="shared" si="45"/>
        <v>6.77</v>
      </c>
    </row>
    <row r="84" spans="1:18" x14ac:dyDescent="0.25"/>
    <row r="85" spans="1:18" x14ac:dyDescent="0.25">
      <c r="A85" s="111" t="s">
        <v>143</v>
      </c>
      <c r="B85" s="44">
        <v>0.85</v>
      </c>
      <c r="C85" s="44">
        <v>0.75</v>
      </c>
      <c r="D85" s="44">
        <v>0.95</v>
      </c>
      <c r="E85" s="44">
        <v>1</v>
      </c>
      <c r="F85" s="44">
        <v>0.9</v>
      </c>
      <c r="G85" s="44">
        <v>0.8</v>
      </c>
      <c r="H85" s="44">
        <v>0.75</v>
      </c>
      <c r="I85" s="44">
        <v>0.75</v>
      </c>
      <c r="J85" s="44">
        <v>0.7</v>
      </c>
      <c r="K85" s="44">
        <v>0.95</v>
      </c>
      <c r="L85" s="44">
        <v>0.85</v>
      </c>
      <c r="M85" s="44">
        <v>1</v>
      </c>
      <c r="N85" s="44">
        <v>0.6</v>
      </c>
      <c r="O85" s="44">
        <v>0.9</v>
      </c>
      <c r="Q85" s="60" t="s">
        <v>112</v>
      </c>
      <c r="R85" s="60" t="s">
        <v>202</v>
      </c>
    </row>
    <row r="86" spans="1:18" x14ac:dyDescent="0.25">
      <c r="A86" s="112"/>
      <c r="B86" s="29" t="s">
        <v>29</v>
      </c>
      <c r="C86" s="29" t="s">
        <v>31</v>
      </c>
      <c r="D86" s="29" t="s">
        <v>33</v>
      </c>
      <c r="E86" s="29" t="s">
        <v>35</v>
      </c>
      <c r="F86" s="29" t="s">
        <v>37</v>
      </c>
      <c r="G86" s="29" t="s">
        <v>39</v>
      </c>
      <c r="H86" s="29" t="s">
        <v>41</v>
      </c>
      <c r="I86" s="29" t="s">
        <v>43</v>
      </c>
      <c r="J86" s="29" t="s">
        <v>45</v>
      </c>
      <c r="K86" s="29" t="s">
        <v>47</v>
      </c>
      <c r="L86" s="29" t="s">
        <v>49</v>
      </c>
      <c r="M86" s="29" t="s">
        <v>53</v>
      </c>
      <c r="N86" s="29" t="s">
        <v>55</v>
      </c>
      <c r="O86" s="29" t="s">
        <v>57</v>
      </c>
      <c r="Q86" s="59">
        <f>$E$2</f>
        <v>68</v>
      </c>
      <c r="R86" s="59">
        <f>$D$43</f>
        <v>50000</v>
      </c>
    </row>
    <row r="87" spans="1:18" x14ac:dyDescent="0.25">
      <c r="A87" s="42" t="s">
        <v>100</v>
      </c>
      <c r="B87" s="35">
        <f>ROUND($D$44*($E15/100)*B$85,2)</f>
        <v>2.2000000000000002</v>
      </c>
      <c r="C87" s="49">
        <f t="shared" ref="C87:O87" si="46">ROUND($D$44*($E15/100)*C$85,2)</f>
        <v>1.94</v>
      </c>
      <c r="D87" s="49">
        <f t="shared" si="46"/>
        <v>2.46</v>
      </c>
      <c r="E87" s="49">
        <f t="shared" si="46"/>
        <v>2.59</v>
      </c>
      <c r="F87" s="49">
        <f t="shared" si="46"/>
        <v>2.33</v>
      </c>
      <c r="G87" s="49">
        <f t="shared" si="46"/>
        <v>2.0699999999999998</v>
      </c>
      <c r="H87" s="49">
        <f t="shared" si="46"/>
        <v>1.94</v>
      </c>
      <c r="I87" s="49">
        <f t="shared" si="46"/>
        <v>1.94</v>
      </c>
      <c r="J87" s="49">
        <f t="shared" si="46"/>
        <v>1.81</v>
      </c>
      <c r="K87" s="49">
        <f t="shared" si="46"/>
        <v>2.46</v>
      </c>
      <c r="L87" s="49">
        <f t="shared" si="46"/>
        <v>2.2000000000000002</v>
      </c>
      <c r="M87" s="49">
        <f t="shared" si="46"/>
        <v>2.59</v>
      </c>
      <c r="N87" s="49">
        <f t="shared" si="46"/>
        <v>1.55</v>
      </c>
      <c r="O87" s="37">
        <f t="shared" si="46"/>
        <v>2.33</v>
      </c>
    </row>
    <row r="88" spans="1:18" x14ac:dyDescent="0.25">
      <c r="A88" s="42" t="s">
        <v>101</v>
      </c>
      <c r="B88" s="36">
        <f t="shared" ref="B88:O88" si="47">ROUND($D$44*($E16/100)*B$85,2)</f>
        <v>2.23</v>
      </c>
      <c r="C88" s="34">
        <f t="shared" si="47"/>
        <v>1.97</v>
      </c>
      <c r="D88" s="34">
        <f t="shared" si="47"/>
        <v>2.5</v>
      </c>
      <c r="E88" s="34">
        <f t="shared" si="47"/>
        <v>2.63</v>
      </c>
      <c r="F88" s="34">
        <f t="shared" si="47"/>
        <v>2.37</v>
      </c>
      <c r="G88" s="34">
        <f t="shared" si="47"/>
        <v>2.1</v>
      </c>
      <c r="H88" s="34">
        <f t="shared" si="47"/>
        <v>1.97</v>
      </c>
      <c r="I88" s="34">
        <f t="shared" si="47"/>
        <v>1.97</v>
      </c>
      <c r="J88" s="34">
        <f t="shared" si="47"/>
        <v>1.84</v>
      </c>
      <c r="K88" s="34">
        <f t="shared" si="47"/>
        <v>2.5</v>
      </c>
      <c r="L88" s="34">
        <f t="shared" si="47"/>
        <v>2.23</v>
      </c>
      <c r="M88" s="34">
        <f t="shared" si="47"/>
        <v>2.63</v>
      </c>
      <c r="N88" s="34">
        <f t="shared" si="47"/>
        <v>1.58</v>
      </c>
      <c r="O88" s="38">
        <f t="shared" si="47"/>
        <v>2.37</v>
      </c>
    </row>
    <row r="89" spans="1:18" x14ac:dyDescent="0.25">
      <c r="A89" s="42" t="s">
        <v>102</v>
      </c>
      <c r="B89" s="36">
        <f t="shared" ref="B89:O89" si="48">ROUND($D$44*($E17/100)*B$85,2)</f>
        <v>2.27</v>
      </c>
      <c r="C89" s="34">
        <f t="shared" si="48"/>
        <v>2</v>
      </c>
      <c r="D89" s="34">
        <f t="shared" si="48"/>
        <v>2.54</v>
      </c>
      <c r="E89" s="34">
        <f t="shared" si="48"/>
        <v>2.67</v>
      </c>
      <c r="F89" s="34">
        <f t="shared" si="48"/>
        <v>2.4</v>
      </c>
      <c r="G89" s="34">
        <f t="shared" si="48"/>
        <v>2.14</v>
      </c>
      <c r="H89" s="34">
        <f t="shared" si="48"/>
        <v>2</v>
      </c>
      <c r="I89" s="34">
        <f t="shared" si="48"/>
        <v>2</v>
      </c>
      <c r="J89" s="34">
        <f t="shared" si="48"/>
        <v>1.87</v>
      </c>
      <c r="K89" s="34">
        <f t="shared" si="48"/>
        <v>2.54</v>
      </c>
      <c r="L89" s="34">
        <f t="shared" si="48"/>
        <v>2.27</v>
      </c>
      <c r="M89" s="34">
        <f t="shared" si="48"/>
        <v>2.67</v>
      </c>
      <c r="N89" s="34">
        <f t="shared" si="48"/>
        <v>1.6</v>
      </c>
      <c r="O89" s="38">
        <f t="shared" si="48"/>
        <v>2.4</v>
      </c>
    </row>
    <row r="90" spans="1:18" x14ac:dyDescent="0.25">
      <c r="A90" s="42" t="s">
        <v>103</v>
      </c>
      <c r="B90" s="36">
        <f t="shared" ref="B90:O90" si="49">ROUND($D$44*($E18/100)*B$85,2)</f>
        <v>2.2999999999999998</v>
      </c>
      <c r="C90" s="34">
        <f t="shared" si="49"/>
        <v>2.0299999999999998</v>
      </c>
      <c r="D90" s="34">
        <f t="shared" si="49"/>
        <v>2.57</v>
      </c>
      <c r="E90" s="34">
        <f t="shared" si="49"/>
        <v>2.71</v>
      </c>
      <c r="F90" s="34">
        <f t="shared" si="49"/>
        <v>2.44</v>
      </c>
      <c r="G90" s="34">
        <f t="shared" si="49"/>
        <v>2.17</v>
      </c>
      <c r="H90" s="34">
        <f t="shared" si="49"/>
        <v>2.0299999999999998</v>
      </c>
      <c r="I90" s="34">
        <f t="shared" si="49"/>
        <v>2.0299999999999998</v>
      </c>
      <c r="J90" s="34">
        <f t="shared" si="49"/>
        <v>1.9</v>
      </c>
      <c r="K90" s="34">
        <f t="shared" si="49"/>
        <v>2.57</v>
      </c>
      <c r="L90" s="34">
        <f t="shared" si="49"/>
        <v>2.2999999999999998</v>
      </c>
      <c r="M90" s="34">
        <f t="shared" si="49"/>
        <v>2.71</v>
      </c>
      <c r="N90" s="34">
        <f t="shared" si="49"/>
        <v>1.62</v>
      </c>
      <c r="O90" s="38">
        <f t="shared" si="49"/>
        <v>2.44</v>
      </c>
    </row>
    <row r="91" spans="1:18" x14ac:dyDescent="0.25">
      <c r="A91" s="42" t="s">
        <v>104</v>
      </c>
      <c r="B91" s="36">
        <f t="shared" ref="B91:O91" si="50">ROUND($D$44*($E19/100)*B$85,2)</f>
        <v>2.34</v>
      </c>
      <c r="C91" s="34">
        <f t="shared" si="50"/>
        <v>2.06</v>
      </c>
      <c r="D91" s="34">
        <f t="shared" si="50"/>
        <v>2.61</v>
      </c>
      <c r="E91" s="34">
        <f t="shared" si="50"/>
        <v>2.75</v>
      </c>
      <c r="F91" s="34">
        <f t="shared" si="50"/>
        <v>2.4700000000000002</v>
      </c>
      <c r="G91" s="34">
        <f t="shared" si="50"/>
        <v>2.2000000000000002</v>
      </c>
      <c r="H91" s="34">
        <f t="shared" si="50"/>
        <v>2.06</v>
      </c>
      <c r="I91" s="34">
        <f t="shared" si="50"/>
        <v>2.06</v>
      </c>
      <c r="J91" s="34">
        <f t="shared" si="50"/>
        <v>1.92</v>
      </c>
      <c r="K91" s="34">
        <f t="shared" si="50"/>
        <v>2.61</v>
      </c>
      <c r="L91" s="34">
        <f t="shared" si="50"/>
        <v>2.34</v>
      </c>
      <c r="M91" s="34">
        <f t="shared" si="50"/>
        <v>2.75</v>
      </c>
      <c r="N91" s="34">
        <f t="shared" si="50"/>
        <v>1.65</v>
      </c>
      <c r="O91" s="38">
        <f t="shared" si="50"/>
        <v>2.4700000000000002</v>
      </c>
    </row>
    <row r="92" spans="1:18" x14ac:dyDescent="0.25">
      <c r="A92" s="42" t="s">
        <v>105</v>
      </c>
      <c r="B92" s="36">
        <f t="shared" ref="B92:O92" si="51">ROUND($D$44*($E20/100)*B$85,2)</f>
        <v>2.37</v>
      </c>
      <c r="C92" s="34">
        <f t="shared" si="51"/>
        <v>2.09</v>
      </c>
      <c r="D92" s="34">
        <f t="shared" si="51"/>
        <v>2.65</v>
      </c>
      <c r="E92" s="34">
        <f t="shared" si="51"/>
        <v>2.79</v>
      </c>
      <c r="F92" s="34">
        <f t="shared" si="51"/>
        <v>2.5099999999999998</v>
      </c>
      <c r="G92" s="34">
        <f t="shared" si="51"/>
        <v>2.23</v>
      </c>
      <c r="H92" s="34">
        <f t="shared" si="51"/>
        <v>2.09</v>
      </c>
      <c r="I92" s="34">
        <f t="shared" si="51"/>
        <v>2.09</v>
      </c>
      <c r="J92" s="34">
        <f t="shared" si="51"/>
        <v>1.95</v>
      </c>
      <c r="K92" s="34">
        <f t="shared" si="51"/>
        <v>2.65</v>
      </c>
      <c r="L92" s="34">
        <f t="shared" si="51"/>
        <v>2.37</v>
      </c>
      <c r="M92" s="34">
        <f t="shared" si="51"/>
        <v>2.79</v>
      </c>
      <c r="N92" s="34">
        <f t="shared" si="51"/>
        <v>1.67</v>
      </c>
      <c r="O92" s="38">
        <f t="shared" si="51"/>
        <v>2.5099999999999998</v>
      </c>
    </row>
    <row r="93" spans="1:18" x14ac:dyDescent="0.25">
      <c r="A93" s="42" t="s">
        <v>106</v>
      </c>
      <c r="B93" s="36">
        <f t="shared" ref="B93:O93" si="52">ROUND($D$44*($E21/100)*B$85,2)</f>
        <v>2.4</v>
      </c>
      <c r="C93" s="34">
        <f t="shared" si="52"/>
        <v>2.12</v>
      </c>
      <c r="D93" s="34">
        <f t="shared" si="52"/>
        <v>2.69</v>
      </c>
      <c r="E93" s="34">
        <f t="shared" si="52"/>
        <v>2.83</v>
      </c>
      <c r="F93" s="34">
        <f t="shared" si="52"/>
        <v>2.54</v>
      </c>
      <c r="G93" s="34">
        <f t="shared" si="52"/>
        <v>2.2599999999999998</v>
      </c>
      <c r="H93" s="34">
        <f t="shared" si="52"/>
        <v>2.12</v>
      </c>
      <c r="I93" s="34">
        <f t="shared" si="52"/>
        <v>2.12</v>
      </c>
      <c r="J93" s="34">
        <f t="shared" si="52"/>
        <v>1.98</v>
      </c>
      <c r="K93" s="34">
        <f t="shared" si="52"/>
        <v>2.69</v>
      </c>
      <c r="L93" s="34">
        <f t="shared" si="52"/>
        <v>2.4</v>
      </c>
      <c r="M93" s="34">
        <f t="shared" si="52"/>
        <v>2.83</v>
      </c>
      <c r="N93" s="34">
        <f t="shared" si="52"/>
        <v>1.7</v>
      </c>
      <c r="O93" s="38">
        <f t="shared" si="52"/>
        <v>2.54</v>
      </c>
    </row>
    <row r="94" spans="1:18" x14ac:dyDescent="0.25">
      <c r="A94" s="42" t="s">
        <v>107</v>
      </c>
      <c r="B94" s="36">
        <f t="shared" ref="B94:O94" si="53">ROUND($D$44*($E22/100)*B$85,2)</f>
        <v>2.44</v>
      </c>
      <c r="C94" s="34">
        <f t="shared" si="53"/>
        <v>2.15</v>
      </c>
      <c r="D94" s="34">
        <f t="shared" si="53"/>
        <v>2.72</v>
      </c>
      <c r="E94" s="34">
        <f t="shared" si="53"/>
        <v>2.87</v>
      </c>
      <c r="F94" s="34">
        <f t="shared" si="53"/>
        <v>2.58</v>
      </c>
      <c r="G94" s="34">
        <f t="shared" si="53"/>
        <v>2.29</v>
      </c>
      <c r="H94" s="34">
        <f t="shared" si="53"/>
        <v>2.15</v>
      </c>
      <c r="I94" s="34">
        <f t="shared" si="53"/>
        <v>2.15</v>
      </c>
      <c r="J94" s="34">
        <f t="shared" si="53"/>
        <v>2.0099999999999998</v>
      </c>
      <c r="K94" s="34">
        <f t="shared" si="53"/>
        <v>2.72</v>
      </c>
      <c r="L94" s="34">
        <f t="shared" si="53"/>
        <v>2.44</v>
      </c>
      <c r="M94" s="34">
        <f t="shared" si="53"/>
        <v>2.87</v>
      </c>
      <c r="N94" s="34">
        <f t="shared" si="53"/>
        <v>1.72</v>
      </c>
      <c r="O94" s="38">
        <f t="shared" si="53"/>
        <v>2.58</v>
      </c>
    </row>
    <row r="95" spans="1:18" x14ac:dyDescent="0.25">
      <c r="A95" s="42" t="s">
        <v>108</v>
      </c>
      <c r="B95" s="36">
        <f t="shared" ref="B95:O95" si="54">ROUND($D$44*($E23/100)*B$85,2)</f>
        <v>2.4700000000000002</v>
      </c>
      <c r="C95" s="34">
        <f t="shared" si="54"/>
        <v>2.1800000000000002</v>
      </c>
      <c r="D95" s="34">
        <f t="shared" si="54"/>
        <v>2.76</v>
      </c>
      <c r="E95" s="34">
        <f t="shared" si="54"/>
        <v>2.91</v>
      </c>
      <c r="F95" s="34">
        <f t="shared" si="54"/>
        <v>2.62</v>
      </c>
      <c r="G95" s="34">
        <f t="shared" si="54"/>
        <v>2.33</v>
      </c>
      <c r="H95" s="34">
        <f t="shared" si="54"/>
        <v>2.1800000000000002</v>
      </c>
      <c r="I95" s="34">
        <f t="shared" si="54"/>
        <v>2.1800000000000002</v>
      </c>
      <c r="J95" s="34">
        <f t="shared" si="54"/>
        <v>2.0299999999999998</v>
      </c>
      <c r="K95" s="34">
        <f t="shared" si="54"/>
        <v>2.76</v>
      </c>
      <c r="L95" s="34">
        <f t="shared" si="54"/>
        <v>2.4700000000000002</v>
      </c>
      <c r="M95" s="34">
        <f t="shared" si="54"/>
        <v>2.91</v>
      </c>
      <c r="N95" s="34">
        <f t="shared" si="54"/>
        <v>1.74</v>
      </c>
      <c r="O95" s="38">
        <f t="shared" si="54"/>
        <v>2.62</v>
      </c>
    </row>
    <row r="96" spans="1:18" x14ac:dyDescent="0.25">
      <c r="A96" s="43" t="s">
        <v>109</v>
      </c>
      <c r="B96" s="47">
        <f t="shared" ref="B96:O96" si="55">ROUND($D$44*($E24/100)*B$85,2)</f>
        <v>2.5</v>
      </c>
      <c r="C96" s="46">
        <f t="shared" si="55"/>
        <v>2.21</v>
      </c>
      <c r="D96" s="46">
        <f t="shared" si="55"/>
        <v>2.8</v>
      </c>
      <c r="E96" s="46">
        <f t="shared" si="55"/>
        <v>2.95</v>
      </c>
      <c r="F96" s="46">
        <f t="shared" si="55"/>
        <v>2.65</v>
      </c>
      <c r="G96" s="46">
        <f t="shared" si="55"/>
        <v>2.36</v>
      </c>
      <c r="H96" s="46">
        <f t="shared" si="55"/>
        <v>2.21</v>
      </c>
      <c r="I96" s="46">
        <f t="shared" si="55"/>
        <v>2.21</v>
      </c>
      <c r="J96" s="46">
        <f t="shared" si="55"/>
        <v>2.06</v>
      </c>
      <c r="K96" s="46">
        <f t="shared" si="55"/>
        <v>2.8</v>
      </c>
      <c r="L96" s="46">
        <f t="shared" si="55"/>
        <v>2.5</v>
      </c>
      <c r="M96" s="46">
        <f t="shared" si="55"/>
        <v>2.95</v>
      </c>
      <c r="N96" s="46">
        <f t="shared" si="55"/>
        <v>1.77</v>
      </c>
      <c r="O96" s="48">
        <f t="shared" si="55"/>
        <v>2.65</v>
      </c>
    </row>
    <row r="98" spans="1:18" x14ac:dyDescent="0.25"/>
    <row r="99" spans="1:18" x14ac:dyDescent="0.25">
      <c r="A99" s="111" t="s">
        <v>172</v>
      </c>
      <c r="B99" s="44">
        <v>0.3</v>
      </c>
      <c r="C99" s="44">
        <v>0.35</v>
      </c>
      <c r="D99" s="44">
        <v>0.25</v>
      </c>
      <c r="E99" s="44">
        <v>0.05</v>
      </c>
      <c r="F99" s="44">
        <v>0.1</v>
      </c>
      <c r="G99" s="44">
        <v>0.2</v>
      </c>
      <c r="H99" s="44">
        <v>0.3</v>
      </c>
      <c r="I99" s="44">
        <v>0.3</v>
      </c>
      <c r="J99" s="44">
        <v>0.35</v>
      </c>
      <c r="K99" s="44">
        <v>0.1</v>
      </c>
      <c r="L99" s="44">
        <v>0.15</v>
      </c>
      <c r="M99" s="44">
        <v>0.2</v>
      </c>
      <c r="N99" s="44">
        <v>0.5</v>
      </c>
      <c r="O99" s="44">
        <v>0.1</v>
      </c>
      <c r="Q99" s="60" t="s">
        <v>126</v>
      </c>
    </row>
    <row r="100" spans="1:18" x14ac:dyDescent="0.25">
      <c r="A100" s="112"/>
      <c r="B100" s="29" t="s">
        <v>29</v>
      </c>
      <c r="C100" s="29" t="s">
        <v>31</v>
      </c>
      <c r="D100" s="29" t="s">
        <v>33</v>
      </c>
      <c r="E100" s="29" t="s">
        <v>35</v>
      </c>
      <c r="F100" s="29" t="s">
        <v>37</v>
      </c>
      <c r="G100" s="29" t="s">
        <v>39</v>
      </c>
      <c r="H100" s="29" t="s">
        <v>41</v>
      </c>
      <c r="I100" s="29" t="s">
        <v>43</v>
      </c>
      <c r="J100" s="29" t="s">
        <v>45</v>
      </c>
      <c r="K100" s="29" t="s">
        <v>47</v>
      </c>
      <c r="L100" s="29" t="s">
        <v>49</v>
      </c>
      <c r="M100" s="29" t="s">
        <v>53</v>
      </c>
      <c r="N100" s="29" t="s">
        <v>55</v>
      </c>
      <c r="O100" s="29" t="s">
        <v>57</v>
      </c>
      <c r="Q100" s="59">
        <f>$F$2</f>
        <v>100</v>
      </c>
    </row>
    <row r="101" spans="1:18" x14ac:dyDescent="0.25">
      <c r="A101" s="42" t="s">
        <v>100</v>
      </c>
      <c r="B101" s="35">
        <f>ROUND(B$99*$F15,2)</f>
        <v>51.36</v>
      </c>
      <c r="C101" s="49">
        <f t="shared" ref="C101:O101" si="56">ROUND(C$99*$F15,2)</f>
        <v>59.92</v>
      </c>
      <c r="D101" s="49">
        <f t="shared" si="56"/>
        <v>42.8</v>
      </c>
      <c r="E101" s="49">
        <f t="shared" si="56"/>
        <v>8.56</v>
      </c>
      <c r="F101" s="49">
        <f t="shared" si="56"/>
        <v>17.12</v>
      </c>
      <c r="G101" s="49">
        <f t="shared" si="56"/>
        <v>34.24</v>
      </c>
      <c r="H101" s="49">
        <f t="shared" si="56"/>
        <v>51.36</v>
      </c>
      <c r="I101" s="49">
        <f t="shared" si="56"/>
        <v>51.36</v>
      </c>
      <c r="J101" s="49">
        <f t="shared" si="56"/>
        <v>59.92</v>
      </c>
      <c r="K101" s="49">
        <f t="shared" si="56"/>
        <v>17.12</v>
      </c>
      <c r="L101" s="49">
        <f t="shared" si="56"/>
        <v>25.68</v>
      </c>
      <c r="M101" s="49">
        <f t="shared" si="56"/>
        <v>34.24</v>
      </c>
      <c r="N101" s="49">
        <f t="shared" si="56"/>
        <v>85.6</v>
      </c>
      <c r="O101" s="37">
        <f t="shared" si="56"/>
        <v>17.12</v>
      </c>
    </row>
    <row r="102" spans="1:18" x14ac:dyDescent="0.25">
      <c r="A102" s="42" t="s">
        <v>101</v>
      </c>
      <c r="B102" s="36">
        <f t="shared" ref="B102:O102" si="57">ROUND(B$99*$F16,2)</f>
        <v>52.32</v>
      </c>
      <c r="C102" s="34">
        <f t="shared" si="57"/>
        <v>61.04</v>
      </c>
      <c r="D102" s="34">
        <f t="shared" si="57"/>
        <v>43.6</v>
      </c>
      <c r="E102" s="34">
        <f t="shared" si="57"/>
        <v>8.7200000000000006</v>
      </c>
      <c r="F102" s="34">
        <f t="shared" si="57"/>
        <v>17.440000000000001</v>
      </c>
      <c r="G102" s="34">
        <f t="shared" si="57"/>
        <v>34.880000000000003</v>
      </c>
      <c r="H102" s="34">
        <f t="shared" si="57"/>
        <v>52.32</v>
      </c>
      <c r="I102" s="34">
        <f t="shared" si="57"/>
        <v>52.32</v>
      </c>
      <c r="J102" s="34">
        <f t="shared" si="57"/>
        <v>61.04</v>
      </c>
      <c r="K102" s="34">
        <f t="shared" si="57"/>
        <v>17.440000000000001</v>
      </c>
      <c r="L102" s="34">
        <f t="shared" si="57"/>
        <v>26.16</v>
      </c>
      <c r="M102" s="34">
        <f t="shared" si="57"/>
        <v>34.880000000000003</v>
      </c>
      <c r="N102" s="34">
        <f t="shared" si="57"/>
        <v>87.2</v>
      </c>
      <c r="O102" s="38">
        <f t="shared" si="57"/>
        <v>17.440000000000001</v>
      </c>
    </row>
    <row r="103" spans="1:18" x14ac:dyDescent="0.25">
      <c r="A103" s="42" t="s">
        <v>102</v>
      </c>
      <c r="B103" s="36">
        <f t="shared" ref="B103:O103" si="58">ROUND(B$99*$F17,2)</f>
        <v>53.28</v>
      </c>
      <c r="C103" s="34">
        <f t="shared" si="58"/>
        <v>62.16</v>
      </c>
      <c r="D103" s="34">
        <f t="shared" si="58"/>
        <v>44.4</v>
      </c>
      <c r="E103" s="34">
        <f t="shared" si="58"/>
        <v>8.8800000000000008</v>
      </c>
      <c r="F103" s="34">
        <f t="shared" si="58"/>
        <v>17.760000000000002</v>
      </c>
      <c r="G103" s="34">
        <f t="shared" si="58"/>
        <v>35.520000000000003</v>
      </c>
      <c r="H103" s="34">
        <f t="shared" si="58"/>
        <v>53.28</v>
      </c>
      <c r="I103" s="34">
        <f t="shared" si="58"/>
        <v>53.28</v>
      </c>
      <c r="J103" s="34">
        <f t="shared" si="58"/>
        <v>62.16</v>
      </c>
      <c r="K103" s="34">
        <f t="shared" si="58"/>
        <v>17.760000000000002</v>
      </c>
      <c r="L103" s="34">
        <f t="shared" si="58"/>
        <v>26.64</v>
      </c>
      <c r="M103" s="34">
        <f t="shared" si="58"/>
        <v>35.520000000000003</v>
      </c>
      <c r="N103" s="34">
        <f t="shared" si="58"/>
        <v>88.8</v>
      </c>
      <c r="O103" s="38">
        <f t="shared" si="58"/>
        <v>17.760000000000002</v>
      </c>
    </row>
    <row r="104" spans="1:18" x14ac:dyDescent="0.25">
      <c r="A104" s="42" t="s">
        <v>103</v>
      </c>
      <c r="B104" s="36">
        <f t="shared" ref="B104:O104" si="59">ROUND(B$99*$F18,2)</f>
        <v>54.24</v>
      </c>
      <c r="C104" s="34">
        <f t="shared" si="59"/>
        <v>63.28</v>
      </c>
      <c r="D104" s="34">
        <f t="shared" si="59"/>
        <v>45.2</v>
      </c>
      <c r="E104" s="34">
        <f t="shared" si="59"/>
        <v>9.0399999999999991</v>
      </c>
      <c r="F104" s="34">
        <f t="shared" si="59"/>
        <v>18.079999999999998</v>
      </c>
      <c r="G104" s="34">
        <f t="shared" si="59"/>
        <v>36.159999999999997</v>
      </c>
      <c r="H104" s="34">
        <f t="shared" si="59"/>
        <v>54.24</v>
      </c>
      <c r="I104" s="34">
        <f t="shared" si="59"/>
        <v>54.24</v>
      </c>
      <c r="J104" s="34">
        <f t="shared" si="59"/>
        <v>63.28</v>
      </c>
      <c r="K104" s="34">
        <f t="shared" si="59"/>
        <v>18.079999999999998</v>
      </c>
      <c r="L104" s="34">
        <f t="shared" si="59"/>
        <v>27.12</v>
      </c>
      <c r="M104" s="34">
        <f t="shared" si="59"/>
        <v>36.159999999999997</v>
      </c>
      <c r="N104" s="34">
        <f t="shared" si="59"/>
        <v>90.4</v>
      </c>
      <c r="O104" s="38">
        <f t="shared" si="59"/>
        <v>18.079999999999998</v>
      </c>
    </row>
    <row r="105" spans="1:18" x14ac:dyDescent="0.25">
      <c r="A105" s="42" t="s">
        <v>104</v>
      </c>
      <c r="B105" s="36">
        <f t="shared" ref="B105:O105" si="60">ROUND(B$99*$F19,2)</f>
        <v>55.2</v>
      </c>
      <c r="C105" s="34">
        <f t="shared" si="60"/>
        <v>64.400000000000006</v>
      </c>
      <c r="D105" s="34">
        <f t="shared" si="60"/>
        <v>46</v>
      </c>
      <c r="E105" s="34">
        <f t="shared" si="60"/>
        <v>9.1999999999999993</v>
      </c>
      <c r="F105" s="34">
        <f t="shared" si="60"/>
        <v>18.399999999999999</v>
      </c>
      <c r="G105" s="34">
        <f t="shared" si="60"/>
        <v>36.799999999999997</v>
      </c>
      <c r="H105" s="34">
        <f t="shared" si="60"/>
        <v>55.2</v>
      </c>
      <c r="I105" s="34">
        <f t="shared" si="60"/>
        <v>55.2</v>
      </c>
      <c r="J105" s="34">
        <f t="shared" si="60"/>
        <v>64.400000000000006</v>
      </c>
      <c r="K105" s="34">
        <f t="shared" si="60"/>
        <v>18.399999999999999</v>
      </c>
      <c r="L105" s="34">
        <f t="shared" si="60"/>
        <v>27.6</v>
      </c>
      <c r="M105" s="34">
        <f t="shared" si="60"/>
        <v>36.799999999999997</v>
      </c>
      <c r="N105" s="34">
        <f t="shared" si="60"/>
        <v>92</v>
      </c>
      <c r="O105" s="38">
        <f t="shared" si="60"/>
        <v>18.399999999999999</v>
      </c>
    </row>
    <row r="106" spans="1:18" x14ac:dyDescent="0.25">
      <c r="A106" s="42" t="s">
        <v>105</v>
      </c>
      <c r="B106" s="36">
        <f t="shared" ref="B106:O106" si="61">ROUND(B$99*$F20,2)</f>
        <v>56.16</v>
      </c>
      <c r="C106" s="34">
        <f t="shared" si="61"/>
        <v>65.52</v>
      </c>
      <c r="D106" s="34">
        <f t="shared" si="61"/>
        <v>46.8</v>
      </c>
      <c r="E106" s="34">
        <f t="shared" si="61"/>
        <v>9.36</v>
      </c>
      <c r="F106" s="34">
        <f t="shared" si="61"/>
        <v>18.72</v>
      </c>
      <c r="G106" s="34">
        <f t="shared" si="61"/>
        <v>37.44</v>
      </c>
      <c r="H106" s="34">
        <f t="shared" si="61"/>
        <v>56.16</v>
      </c>
      <c r="I106" s="34">
        <f t="shared" si="61"/>
        <v>56.16</v>
      </c>
      <c r="J106" s="34">
        <f t="shared" si="61"/>
        <v>65.52</v>
      </c>
      <c r="K106" s="34">
        <f t="shared" si="61"/>
        <v>18.72</v>
      </c>
      <c r="L106" s="34">
        <f t="shared" si="61"/>
        <v>28.08</v>
      </c>
      <c r="M106" s="34">
        <f t="shared" si="61"/>
        <v>37.44</v>
      </c>
      <c r="N106" s="34">
        <f t="shared" si="61"/>
        <v>93.6</v>
      </c>
      <c r="O106" s="38">
        <f t="shared" si="61"/>
        <v>18.72</v>
      </c>
    </row>
    <row r="107" spans="1:18" x14ac:dyDescent="0.25">
      <c r="A107" s="42" t="s">
        <v>106</v>
      </c>
      <c r="B107" s="36">
        <f t="shared" ref="B107:O107" si="62">ROUND(B$99*$F21,2)</f>
        <v>57.12</v>
      </c>
      <c r="C107" s="34">
        <f t="shared" si="62"/>
        <v>66.64</v>
      </c>
      <c r="D107" s="34">
        <f t="shared" si="62"/>
        <v>47.6</v>
      </c>
      <c r="E107" s="34">
        <f t="shared" si="62"/>
        <v>9.52</v>
      </c>
      <c r="F107" s="34">
        <f t="shared" si="62"/>
        <v>19.04</v>
      </c>
      <c r="G107" s="34">
        <f t="shared" si="62"/>
        <v>38.08</v>
      </c>
      <c r="H107" s="34">
        <f t="shared" si="62"/>
        <v>57.12</v>
      </c>
      <c r="I107" s="34">
        <f t="shared" si="62"/>
        <v>57.12</v>
      </c>
      <c r="J107" s="34">
        <f t="shared" si="62"/>
        <v>66.64</v>
      </c>
      <c r="K107" s="34">
        <f t="shared" si="62"/>
        <v>19.04</v>
      </c>
      <c r="L107" s="34">
        <f t="shared" si="62"/>
        <v>28.56</v>
      </c>
      <c r="M107" s="34">
        <f t="shared" si="62"/>
        <v>38.08</v>
      </c>
      <c r="N107" s="34">
        <f t="shared" si="62"/>
        <v>95.2</v>
      </c>
      <c r="O107" s="38">
        <f t="shared" si="62"/>
        <v>19.04</v>
      </c>
    </row>
    <row r="108" spans="1:18" x14ac:dyDescent="0.25">
      <c r="A108" s="42" t="s">
        <v>107</v>
      </c>
      <c r="B108" s="36">
        <f t="shared" ref="B108:O108" si="63">ROUND(B$99*$F22,2)</f>
        <v>58.08</v>
      </c>
      <c r="C108" s="34">
        <f t="shared" si="63"/>
        <v>67.760000000000005</v>
      </c>
      <c r="D108" s="34">
        <f t="shared" si="63"/>
        <v>48.4</v>
      </c>
      <c r="E108" s="34">
        <f t="shared" si="63"/>
        <v>9.68</v>
      </c>
      <c r="F108" s="34">
        <f t="shared" si="63"/>
        <v>19.36</v>
      </c>
      <c r="G108" s="34">
        <f t="shared" si="63"/>
        <v>38.72</v>
      </c>
      <c r="H108" s="34">
        <f t="shared" si="63"/>
        <v>58.08</v>
      </c>
      <c r="I108" s="34">
        <f t="shared" si="63"/>
        <v>58.08</v>
      </c>
      <c r="J108" s="34">
        <f t="shared" si="63"/>
        <v>67.760000000000005</v>
      </c>
      <c r="K108" s="34">
        <f t="shared" si="63"/>
        <v>19.36</v>
      </c>
      <c r="L108" s="34">
        <f t="shared" si="63"/>
        <v>29.04</v>
      </c>
      <c r="M108" s="34">
        <f t="shared" si="63"/>
        <v>38.72</v>
      </c>
      <c r="N108" s="34">
        <f t="shared" si="63"/>
        <v>96.8</v>
      </c>
      <c r="O108" s="38">
        <f t="shared" si="63"/>
        <v>19.36</v>
      </c>
    </row>
    <row r="109" spans="1:18" x14ac:dyDescent="0.25">
      <c r="A109" s="42" t="s">
        <v>108</v>
      </c>
      <c r="B109" s="36">
        <f t="shared" ref="B109:O109" si="64">ROUND(B$99*$F23,2)</f>
        <v>59.04</v>
      </c>
      <c r="C109" s="34">
        <f t="shared" si="64"/>
        <v>68.88</v>
      </c>
      <c r="D109" s="34">
        <f t="shared" si="64"/>
        <v>49.2</v>
      </c>
      <c r="E109" s="34">
        <f t="shared" si="64"/>
        <v>9.84</v>
      </c>
      <c r="F109" s="34">
        <f t="shared" si="64"/>
        <v>19.68</v>
      </c>
      <c r="G109" s="34">
        <f t="shared" si="64"/>
        <v>39.36</v>
      </c>
      <c r="H109" s="34">
        <f t="shared" si="64"/>
        <v>59.04</v>
      </c>
      <c r="I109" s="34">
        <f t="shared" si="64"/>
        <v>59.04</v>
      </c>
      <c r="J109" s="34">
        <f t="shared" si="64"/>
        <v>68.88</v>
      </c>
      <c r="K109" s="34">
        <f t="shared" si="64"/>
        <v>19.68</v>
      </c>
      <c r="L109" s="34">
        <f t="shared" si="64"/>
        <v>29.52</v>
      </c>
      <c r="M109" s="34">
        <f t="shared" si="64"/>
        <v>39.36</v>
      </c>
      <c r="N109" s="34">
        <f t="shared" si="64"/>
        <v>98.4</v>
      </c>
      <c r="O109" s="38">
        <f t="shared" si="64"/>
        <v>19.68</v>
      </c>
    </row>
    <row r="110" spans="1:18" x14ac:dyDescent="0.25">
      <c r="A110" s="43" t="s">
        <v>109</v>
      </c>
      <c r="B110" s="47">
        <f t="shared" ref="B110:O110" si="65">ROUND(B$99*$F24,2)</f>
        <v>60</v>
      </c>
      <c r="C110" s="46">
        <f t="shared" si="65"/>
        <v>70</v>
      </c>
      <c r="D110" s="46">
        <f t="shared" si="65"/>
        <v>50</v>
      </c>
      <c r="E110" s="46">
        <f t="shared" si="65"/>
        <v>10</v>
      </c>
      <c r="F110" s="46">
        <f t="shared" si="65"/>
        <v>20</v>
      </c>
      <c r="G110" s="46">
        <f t="shared" si="65"/>
        <v>40</v>
      </c>
      <c r="H110" s="46">
        <f t="shared" si="65"/>
        <v>60</v>
      </c>
      <c r="I110" s="46">
        <f t="shared" si="65"/>
        <v>60</v>
      </c>
      <c r="J110" s="46">
        <f t="shared" si="65"/>
        <v>70</v>
      </c>
      <c r="K110" s="46">
        <f t="shared" si="65"/>
        <v>20</v>
      </c>
      <c r="L110" s="46">
        <f t="shared" si="65"/>
        <v>30</v>
      </c>
      <c r="M110" s="46">
        <f t="shared" si="65"/>
        <v>40</v>
      </c>
      <c r="N110" s="46">
        <f t="shared" si="65"/>
        <v>100</v>
      </c>
      <c r="O110" s="48">
        <f t="shared" si="65"/>
        <v>20</v>
      </c>
    </row>
    <row r="111" spans="1:18" x14ac:dyDescent="0.25"/>
    <row r="112" spans="1:18" x14ac:dyDescent="0.25">
      <c r="A112" s="111" t="s">
        <v>173</v>
      </c>
      <c r="B112" s="44">
        <v>1.25</v>
      </c>
      <c r="C112" s="44">
        <v>1.5</v>
      </c>
      <c r="D112" s="44">
        <v>1</v>
      </c>
      <c r="E112" s="44">
        <v>0.75</v>
      </c>
      <c r="F112" s="44">
        <v>1</v>
      </c>
      <c r="G112" s="44">
        <v>1.25</v>
      </c>
      <c r="H112" s="44">
        <v>1.2</v>
      </c>
      <c r="I112" s="44">
        <v>1.5</v>
      </c>
      <c r="J112" s="44">
        <v>1.5</v>
      </c>
      <c r="K112" s="44">
        <v>1.5</v>
      </c>
      <c r="L112" s="44">
        <v>1.2</v>
      </c>
      <c r="M112" s="44">
        <v>1</v>
      </c>
      <c r="N112" s="44">
        <v>2.25</v>
      </c>
      <c r="O112" s="44">
        <v>1</v>
      </c>
      <c r="Q112" s="60" t="s">
        <v>125</v>
      </c>
      <c r="R112" s="60" t="s">
        <v>112</v>
      </c>
    </row>
    <row r="113" spans="1:18" x14ac:dyDescent="0.25">
      <c r="A113" s="112"/>
      <c r="B113" s="29" t="s">
        <v>29</v>
      </c>
      <c r="C113" s="29" t="s">
        <v>31</v>
      </c>
      <c r="D113" s="29" t="s">
        <v>33</v>
      </c>
      <c r="E113" s="29" t="s">
        <v>35</v>
      </c>
      <c r="F113" s="29" t="s">
        <v>37</v>
      </c>
      <c r="G113" s="29" t="s">
        <v>39</v>
      </c>
      <c r="H113" s="29" t="s">
        <v>41</v>
      </c>
      <c r="I113" s="29" t="s">
        <v>43</v>
      </c>
      <c r="J113" s="29" t="s">
        <v>45</v>
      </c>
      <c r="K113" s="29" t="s">
        <v>47</v>
      </c>
      <c r="L113" s="29" t="s">
        <v>49</v>
      </c>
      <c r="M113" s="29" t="s">
        <v>53</v>
      </c>
      <c r="N113" s="29" t="s">
        <v>55</v>
      </c>
      <c r="O113" s="29" t="s">
        <v>57</v>
      </c>
      <c r="Q113" s="59">
        <f>$G$2</f>
        <v>68</v>
      </c>
      <c r="R113" s="59">
        <f>$E$2</f>
        <v>68</v>
      </c>
    </row>
    <row r="114" spans="1:18" x14ac:dyDescent="0.25">
      <c r="A114" s="42" t="s">
        <v>100</v>
      </c>
      <c r="B114" s="35">
        <f t="shared" ref="B114:B123" si="66">ROUND((($G15)*(B$112/B87)),2)</f>
        <v>3.07</v>
      </c>
      <c r="C114" s="49">
        <f t="shared" ref="C114:O114" si="67">ROUND((($G15)*(C$112/C87)),2)</f>
        <v>4.18</v>
      </c>
      <c r="D114" s="49">
        <f t="shared" si="67"/>
        <v>2.2000000000000002</v>
      </c>
      <c r="E114" s="49">
        <f t="shared" si="67"/>
        <v>1.56</v>
      </c>
      <c r="F114" s="49">
        <f t="shared" si="67"/>
        <v>2.3199999999999998</v>
      </c>
      <c r="G114" s="49">
        <f t="shared" si="67"/>
        <v>3.26</v>
      </c>
      <c r="H114" s="49">
        <f t="shared" si="67"/>
        <v>3.34</v>
      </c>
      <c r="I114" s="49">
        <f t="shared" si="67"/>
        <v>4.18</v>
      </c>
      <c r="J114" s="49">
        <f t="shared" si="67"/>
        <v>4.4800000000000004</v>
      </c>
      <c r="K114" s="49">
        <f t="shared" si="67"/>
        <v>3.29</v>
      </c>
      <c r="L114" s="49">
        <f t="shared" si="67"/>
        <v>2.95</v>
      </c>
      <c r="M114" s="49">
        <f t="shared" si="67"/>
        <v>2.08</v>
      </c>
      <c r="N114" s="49">
        <f t="shared" si="67"/>
        <v>7.84</v>
      </c>
      <c r="O114" s="37">
        <f t="shared" si="67"/>
        <v>2.3199999999999998</v>
      </c>
    </row>
    <row r="115" spans="1:18" x14ac:dyDescent="0.25">
      <c r="A115" s="42" t="s">
        <v>101</v>
      </c>
      <c r="B115" s="36">
        <f t="shared" si="66"/>
        <v>2.97</v>
      </c>
      <c r="C115" s="34">
        <f t="shared" ref="C115:O115" si="68">ROUND((($G16)*(C$112/C88)),2)</f>
        <v>4.03</v>
      </c>
      <c r="D115" s="34">
        <f t="shared" si="68"/>
        <v>2.12</v>
      </c>
      <c r="E115" s="34">
        <f t="shared" si="68"/>
        <v>1.51</v>
      </c>
      <c r="F115" s="34">
        <f t="shared" si="68"/>
        <v>2.23</v>
      </c>
      <c r="G115" s="34">
        <f t="shared" si="68"/>
        <v>3.15</v>
      </c>
      <c r="H115" s="34">
        <f t="shared" si="68"/>
        <v>3.22</v>
      </c>
      <c r="I115" s="34">
        <f t="shared" si="68"/>
        <v>4.03</v>
      </c>
      <c r="J115" s="34">
        <f t="shared" si="68"/>
        <v>4.3099999999999996</v>
      </c>
      <c r="K115" s="34">
        <f t="shared" si="68"/>
        <v>3.17</v>
      </c>
      <c r="L115" s="34">
        <f t="shared" si="68"/>
        <v>2.85</v>
      </c>
      <c r="M115" s="34">
        <f t="shared" si="68"/>
        <v>2.0099999999999998</v>
      </c>
      <c r="N115" s="34">
        <f t="shared" si="68"/>
        <v>7.53</v>
      </c>
      <c r="O115" s="38">
        <f t="shared" si="68"/>
        <v>2.23</v>
      </c>
    </row>
    <row r="116" spans="1:18" x14ac:dyDescent="0.25">
      <c r="A116" s="42" t="s">
        <v>102</v>
      </c>
      <c r="B116" s="36">
        <f t="shared" si="66"/>
        <v>2.85</v>
      </c>
      <c r="C116" s="34">
        <f t="shared" ref="C116:O116" si="69">ROUND((($G17)*(C$112/C89)),2)</f>
        <v>3.89</v>
      </c>
      <c r="D116" s="34">
        <f t="shared" si="69"/>
        <v>2.04</v>
      </c>
      <c r="E116" s="34">
        <f t="shared" si="69"/>
        <v>1.46</v>
      </c>
      <c r="F116" s="34">
        <f t="shared" si="69"/>
        <v>2.16</v>
      </c>
      <c r="G116" s="34">
        <f t="shared" si="69"/>
        <v>3.03</v>
      </c>
      <c r="H116" s="34">
        <f t="shared" si="69"/>
        <v>3.11</v>
      </c>
      <c r="I116" s="34">
        <f t="shared" si="69"/>
        <v>3.89</v>
      </c>
      <c r="J116" s="34">
        <f t="shared" si="69"/>
        <v>4.16</v>
      </c>
      <c r="K116" s="34">
        <f t="shared" si="69"/>
        <v>3.06</v>
      </c>
      <c r="L116" s="34">
        <f t="shared" si="69"/>
        <v>2.74</v>
      </c>
      <c r="M116" s="34">
        <f t="shared" si="69"/>
        <v>1.94</v>
      </c>
      <c r="N116" s="34">
        <f t="shared" si="69"/>
        <v>7.28</v>
      </c>
      <c r="O116" s="38">
        <f t="shared" si="69"/>
        <v>2.16</v>
      </c>
    </row>
    <row r="117" spans="1:18" x14ac:dyDescent="0.25">
      <c r="A117" s="42" t="s">
        <v>103</v>
      </c>
      <c r="B117" s="36">
        <f t="shared" si="66"/>
        <v>2.76</v>
      </c>
      <c r="C117" s="34">
        <f t="shared" ref="C117:O117" si="70">ROUND((($G18)*(C$112/C90)),2)</f>
        <v>3.75</v>
      </c>
      <c r="D117" s="34">
        <f t="shared" si="70"/>
        <v>1.97</v>
      </c>
      <c r="E117" s="34">
        <f t="shared" si="70"/>
        <v>1.4</v>
      </c>
      <c r="F117" s="34">
        <f t="shared" si="70"/>
        <v>2.08</v>
      </c>
      <c r="G117" s="34">
        <f t="shared" si="70"/>
        <v>2.92</v>
      </c>
      <c r="H117" s="34">
        <f t="shared" si="70"/>
        <v>3</v>
      </c>
      <c r="I117" s="34">
        <f t="shared" si="70"/>
        <v>3.75</v>
      </c>
      <c r="J117" s="34">
        <f t="shared" si="70"/>
        <v>4</v>
      </c>
      <c r="K117" s="34">
        <f t="shared" si="70"/>
        <v>2.96</v>
      </c>
      <c r="L117" s="34">
        <f t="shared" si="70"/>
        <v>2.65</v>
      </c>
      <c r="M117" s="34">
        <f t="shared" si="70"/>
        <v>1.87</v>
      </c>
      <c r="N117" s="34">
        <f t="shared" si="70"/>
        <v>7.04</v>
      </c>
      <c r="O117" s="38">
        <f t="shared" si="70"/>
        <v>2.08</v>
      </c>
    </row>
    <row r="118" spans="1:18" x14ac:dyDescent="0.25">
      <c r="A118" s="42" t="s">
        <v>104</v>
      </c>
      <c r="B118" s="36">
        <f t="shared" si="66"/>
        <v>2.65</v>
      </c>
      <c r="C118" s="34">
        <f t="shared" ref="C118:O118" si="71">ROUND((($G19)*(C$112/C91)),2)</f>
        <v>3.62</v>
      </c>
      <c r="D118" s="34">
        <f t="shared" si="71"/>
        <v>1.9</v>
      </c>
      <c r="E118" s="34">
        <f t="shared" si="71"/>
        <v>1.36</v>
      </c>
      <c r="F118" s="34">
        <f t="shared" si="71"/>
        <v>2.0099999999999998</v>
      </c>
      <c r="G118" s="34">
        <f t="shared" si="71"/>
        <v>2.82</v>
      </c>
      <c r="H118" s="34">
        <f t="shared" si="71"/>
        <v>2.9</v>
      </c>
      <c r="I118" s="34">
        <f t="shared" si="71"/>
        <v>3.62</v>
      </c>
      <c r="J118" s="34">
        <f t="shared" si="71"/>
        <v>3.88</v>
      </c>
      <c r="K118" s="34">
        <f t="shared" si="71"/>
        <v>2.86</v>
      </c>
      <c r="L118" s="34">
        <f t="shared" si="71"/>
        <v>2.5499999999999998</v>
      </c>
      <c r="M118" s="34">
        <f t="shared" si="71"/>
        <v>1.81</v>
      </c>
      <c r="N118" s="34">
        <f t="shared" si="71"/>
        <v>6.78</v>
      </c>
      <c r="O118" s="38">
        <f t="shared" si="71"/>
        <v>2.0099999999999998</v>
      </c>
    </row>
    <row r="119" spans="1:18" x14ac:dyDescent="0.25">
      <c r="A119" s="42" t="s">
        <v>105</v>
      </c>
      <c r="B119" s="36">
        <f t="shared" si="66"/>
        <v>2.56</v>
      </c>
      <c r="C119" s="34">
        <f t="shared" ref="C119:O119" si="72">ROUND((($G20)*(C$112/C92)),2)</f>
        <v>3.49</v>
      </c>
      <c r="D119" s="34">
        <f t="shared" si="72"/>
        <v>1.83</v>
      </c>
      <c r="E119" s="34">
        <f t="shared" si="72"/>
        <v>1.31</v>
      </c>
      <c r="F119" s="34">
        <f t="shared" si="72"/>
        <v>1.94</v>
      </c>
      <c r="G119" s="34">
        <f t="shared" si="72"/>
        <v>2.72</v>
      </c>
      <c r="H119" s="34">
        <f t="shared" si="72"/>
        <v>2.79</v>
      </c>
      <c r="I119" s="34">
        <f t="shared" si="72"/>
        <v>3.49</v>
      </c>
      <c r="J119" s="34">
        <f t="shared" si="72"/>
        <v>3.74</v>
      </c>
      <c r="K119" s="34">
        <f t="shared" si="72"/>
        <v>2.75</v>
      </c>
      <c r="L119" s="34">
        <f t="shared" si="72"/>
        <v>2.46</v>
      </c>
      <c r="M119" s="34">
        <f t="shared" si="72"/>
        <v>1.74</v>
      </c>
      <c r="N119" s="34">
        <f t="shared" si="72"/>
        <v>6.55</v>
      </c>
      <c r="O119" s="38">
        <f t="shared" si="72"/>
        <v>1.94</v>
      </c>
    </row>
    <row r="120" spans="1:18" x14ac:dyDescent="0.25">
      <c r="A120" s="42" t="s">
        <v>106</v>
      </c>
      <c r="B120" s="36">
        <f t="shared" si="66"/>
        <v>2.4700000000000002</v>
      </c>
      <c r="C120" s="34">
        <f t="shared" ref="C120:O120" si="73">ROUND((($G21)*(C$112/C93)),2)</f>
        <v>3.36</v>
      </c>
      <c r="D120" s="34">
        <f t="shared" si="73"/>
        <v>1.77</v>
      </c>
      <c r="E120" s="34">
        <f t="shared" si="73"/>
        <v>1.26</v>
      </c>
      <c r="F120" s="34">
        <f t="shared" si="73"/>
        <v>1.87</v>
      </c>
      <c r="G120" s="34">
        <f t="shared" si="73"/>
        <v>2.63</v>
      </c>
      <c r="H120" s="34">
        <f t="shared" si="73"/>
        <v>2.69</v>
      </c>
      <c r="I120" s="34">
        <f t="shared" si="73"/>
        <v>3.36</v>
      </c>
      <c r="J120" s="34">
        <f t="shared" si="73"/>
        <v>3.6</v>
      </c>
      <c r="K120" s="34">
        <f t="shared" si="73"/>
        <v>2.65</v>
      </c>
      <c r="L120" s="34">
        <f t="shared" si="73"/>
        <v>2.38</v>
      </c>
      <c r="M120" s="34">
        <f t="shared" si="73"/>
        <v>1.68</v>
      </c>
      <c r="N120" s="34">
        <f t="shared" si="73"/>
        <v>6.29</v>
      </c>
      <c r="O120" s="38">
        <f t="shared" si="73"/>
        <v>1.87</v>
      </c>
    </row>
    <row r="121" spans="1:18" x14ac:dyDescent="0.25">
      <c r="A121" s="42" t="s">
        <v>107</v>
      </c>
      <c r="B121" s="36">
        <f t="shared" si="66"/>
        <v>2.38</v>
      </c>
      <c r="C121" s="34">
        <f t="shared" ref="C121:O121" si="74">ROUND((($G22)*(C$112/C94)),2)</f>
        <v>3.24</v>
      </c>
      <c r="D121" s="34">
        <f t="shared" si="74"/>
        <v>1.71</v>
      </c>
      <c r="E121" s="34">
        <f t="shared" si="74"/>
        <v>1.21</v>
      </c>
      <c r="F121" s="34">
        <f t="shared" si="74"/>
        <v>1.8</v>
      </c>
      <c r="G121" s="34">
        <f t="shared" si="74"/>
        <v>2.5299999999999998</v>
      </c>
      <c r="H121" s="34">
        <f t="shared" si="74"/>
        <v>2.59</v>
      </c>
      <c r="I121" s="34">
        <f t="shared" si="74"/>
        <v>3.24</v>
      </c>
      <c r="J121" s="34">
        <f t="shared" si="74"/>
        <v>3.46</v>
      </c>
      <c r="K121" s="34">
        <f t="shared" si="74"/>
        <v>2.56</v>
      </c>
      <c r="L121" s="34">
        <f t="shared" si="74"/>
        <v>2.2799999999999998</v>
      </c>
      <c r="M121" s="34">
        <f t="shared" si="74"/>
        <v>1.62</v>
      </c>
      <c r="N121" s="34">
        <f t="shared" si="74"/>
        <v>6.07</v>
      </c>
      <c r="O121" s="38">
        <f t="shared" si="74"/>
        <v>1.8</v>
      </c>
    </row>
    <row r="122" spans="1:18" x14ac:dyDescent="0.25">
      <c r="A122" s="42" t="s">
        <v>108</v>
      </c>
      <c r="B122" s="36">
        <f t="shared" si="66"/>
        <v>2.29</v>
      </c>
      <c r="C122" s="34">
        <f t="shared" ref="C122:O122" si="75">ROUND((($G23)*(C$112/C95)),2)</f>
        <v>3.12</v>
      </c>
      <c r="D122" s="34">
        <f t="shared" si="75"/>
        <v>1.64</v>
      </c>
      <c r="E122" s="34">
        <f t="shared" si="75"/>
        <v>1.17</v>
      </c>
      <c r="F122" s="34">
        <f t="shared" si="75"/>
        <v>1.73</v>
      </c>
      <c r="G122" s="34">
        <f t="shared" si="75"/>
        <v>2.4300000000000002</v>
      </c>
      <c r="H122" s="34">
        <f t="shared" si="75"/>
        <v>2.4900000000000002</v>
      </c>
      <c r="I122" s="34">
        <f t="shared" si="75"/>
        <v>3.12</v>
      </c>
      <c r="J122" s="34">
        <f t="shared" si="75"/>
        <v>3.35</v>
      </c>
      <c r="K122" s="34">
        <f t="shared" si="75"/>
        <v>2.46</v>
      </c>
      <c r="L122" s="34">
        <f t="shared" si="75"/>
        <v>2.2000000000000002</v>
      </c>
      <c r="M122" s="34">
        <f t="shared" si="75"/>
        <v>1.56</v>
      </c>
      <c r="N122" s="34">
        <f t="shared" si="75"/>
        <v>5.86</v>
      </c>
      <c r="O122" s="38">
        <f t="shared" si="75"/>
        <v>1.73</v>
      </c>
    </row>
    <row r="123" spans="1:18" x14ac:dyDescent="0.25">
      <c r="A123" s="43" t="s">
        <v>109</v>
      </c>
      <c r="B123" s="47">
        <f t="shared" si="66"/>
        <v>2.2200000000000002</v>
      </c>
      <c r="C123" s="46">
        <f t="shared" ref="C123:O123" si="76">ROUND((($G24)*(C$112/C96)),2)</f>
        <v>3.01</v>
      </c>
      <c r="D123" s="46">
        <f t="shared" si="76"/>
        <v>1.58</v>
      </c>
      <c r="E123" s="46">
        <f t="shared" si="76"/>
        <v>1.1299999999999999</v>
      </c>
      <c r="F123" s="46">
        <f t="shared" si="76"/>
        <v>1.67</v>
      </c>
      <c r="G123" s="46">
        <f t="shared" si="76"/>
        <v>2.35</v>
      </c>
      <c r="H123" s="46">
        <f t="shared" si="76"/>
        <v>2.41</v>
      </c>
      <c r="I123" s="46">
        <f t="shared" si="76"/>
        <v>3.01</v>
      </c>
      <c r="J123" s="46">
        <f t="shared" si="76"/>
        <v>3.23</v>
      </c>
      <c r="K123" s="46">
        <f t="shared" si="76"/>
        <v>2.37</v>
      </c>
      <c r="L123" s="46">
        <f t="shared" si="76"/>
        <v>2.13</v>
      </c>
      <c r="M123" s="46">
        <f t="shared" si="76"/>
        <v>1.5</v>
      </c>
      <c r="N123" s="46">
        <f t="shared" si="76"/>
        <v>5.63</v>
      </c>
      <c r="O123" s="48">
        <f t="shared" si="76"/>
        <v>1.67</v>
      </c>
    </row>
    <row r="124" spans="1:18" x14ac:dyDescent="0.25"/>
    <row r="125" spans="1:18" x14ac:dyDescent="0.25">
      <c r="A125" s="111" t="s">
        <v>181</v>
      </c>
      <c r="B125" s="44">
        <v>60</v>
      </c>
      <c r="C125" s="44">
        <v>40</v>
      </c>
      <c r="D125" s="44">
        <v>90</v>
      </c>
      <c r="E125" s="44">
        <v>120</v>
      </c>
      <c r="F125" s="44">
        <v>60</v>
      </c>
      <c r="G125" s="44">
        <v>60</v>
      </c>
      <c r="H125" s="44">
        <v>50</v>
      </c>
      <c r="I125" s="44">
        <v>30</v>
      </c>
      <c r="J125" s="44">
        <v>40</v>
      </c>
      <c r="K125" s="44">
        <v>90</v>
      </c>
      <c r="L125" s="44">
        <v>75</v>
      </c>
      <c r="M125" s="44">
        <v>120</v>
      </c>
      <c r="N125" s="44">
        <v>20</v>
      </c>
      <c r="O125" s="44">
        <v>75</v>
      </c>
      <c r="Q125" s="60" t="s">
        <v>216</v>
      </c>
    </row>
    <row r="126" spans="1:18" x14ac:dyDescent="0.25">
      <c r="A126" s="112"/>
      <c r="B126" s="29" t="s">
        <v>29</v>
      </c>
      <c r="C126" s="29" t="s">
        <v>31</v>
      </c>
      <c r="D126" s="29" t="s">
        <v>33</v>
      </c>
      <c r="E126" s="29" t="s">
        <v>35</v>
      </c>
      <c r="F126" s="29" t="s">
        <v>37</v>
      </c>
      <c r="G126" s="29" t="s">
        <v>39</v>
      </c>
      <c r="H126" s="29" t="s">
        <v>41</v>
      </c>
      <c r="I126" s="29" t="s">
        <v>43</v>
      </c>
      <c r="J126" s="29" t="s">
        <v>45</v>
      </c>
      <c r="K126" s="29" t="s">
        <v>47</v>
      </c>
      <c r="L126" s="29" t="s">
        <v>49</v>
      </c>
      <c r="M126" s="29" t="s">
        <v>53</v>
      </c>
      <c r="N126" s="29" t="s">
        <v>55</v>
      </c>
      <c r="O126" s="29" t="s">
        <v>57</v>
      </c>
      <c r="Q126" s="59">
        <f>$H$2</f>
        <v>100</v>
      </c>
    </row>
    <row r="127" spans="1:18" x14ac:dyDescent="0.25">
      <c r="A127" s="42" t="s">
        <v>100</v>
      </c>
      <c r="B127" s="50">
        <f>ROUND($H15*B$125,0)</f>
        <v>107</v>
      </c>
      <c r="C127" s="51">
        <f t="shared" ref="C127:O127" si="77">ROUND($H15*C$125,0)</f>
        <v>71</v>
      </c>
      <c r="D127" s="51">
        <f t="shared" si="77"/>
        <v>160</v>
      </c>
      <c r="E127" s="51">
        <f t="shared" si="77"/>
        <v>214</v>
      </c>
      <c r="F127" s="51">
        <f t="shared" si="77"/>
        <v>107</v>
      </c>
      <c r="G127" s="51">
        <f t="shared" si="77"/>
        <v>107</v>
      </c>
      <c r="H127" s="51">
        <f t="shared" si="77"/>
        <v>89</v>
      </c>
      <c r="I127" s="51">
        <f t="shared" si="77"/>
        <v>53</v>
      </c>
      <c r="J127" s="51">
        <f t="shared" si="77"/>
        <v>71</v>
      </c>
      <c r="K127" s="51">
        <f t="shared" si="77"/>
        <v>160</v>
      </c>
      <c r="L127" s="51">
        <f t="shared" si="77"/>
        <v>134</v>
      </c>
      <c r="M127" s="51">
        <f t="shared" si="77"/>
        <v>214</v>
      </c>
      <c r="N127" s="51">
        <f t="shared" si="77"/>
        <v>36</v>
      </c>
      <c r="O127" s="52">
        <f t="shared" si="77"/>
        <v>134</v>
      </c>
    </row>
    <row r="128" spans="1:18" x14ac:dyDescent="0.25">
      <c r="A128" s="42" t="s">
        <v>101</v>
      </c>
      <c r="B128" s="53">
        <f t="shared" ref="B128:O128" si="78">ROUND($H16*B$125,0)</f>
        <v>109</v>
      </c>
      <c r="C128" s="45">
        <f t="shared" si="78"/>
        <v>72</v>
      </c>
      <c r="D128" s="45">
        <f t="shared" si="78"/>
        <v>163</v>
      </c>
      <c r="E128" s="45">
        <f t="shared" si="78"/>
        <v>217</v>
      </c>
      <c r="F128" s="45">
        <f t="shared" si="78"/>
        <v>109</v>
      </c>
      <c r="G128" s="45">
        <f t="shared" si="78"/>
        <v>109</v>
      </c>
      <c r="H128" s="45">
        <f t="shared" si="78"/>
        <v>91</v>
      </c>
      <c r="I128" s="45">
        <f t="shared" si="78"/>
        <v>54</v>
      </c>
      <c r="J128" s="45">
        <f t="shared" si="78"/>
        <v>72</v>
      </c>
      <c r="K128" s="45">
        <f t="shared" si="78"/>
        <v>163</v>
      </c>
      <c r="L128" s="45">
        <f t="shared" si="78"/>
        <v>136</v>
      </c>
      <c r="M128" s="45">
        <f t="shared" si="78"/>
        <v>217</v>
      </c>
      <c r="N128" s="45">
        <f t="shared" si="78"/>
        <v>36</v>
      </c>
      <c r="O128" s="54">
        <f t="shared" si="78"/>
        <v>136</v>
      </c>
    </row>
    <row r="129" spans="1:17" x14ac:dyDescent="0.25">
      <c r="A129" s="42" t="s">
        <v>102</v>
      </c>
      <c r="B129" s="53">
        <f t="shared" ref="B129:O129" si="79">ROUND($H17*B$125,0)</f>
        <v>111</v>
      </c>
      <c r="C129" s="45">
        <f t="shared" si="79"/>
        <v>74</v>
      </c>
      <c r="D129" s="45">
        <f t="shared" si="79"/>
        <v>167</v>
      </c>
      <c r="E129" s="45">
        <f t="shared" si="79"/>
        <v>222</v>
      </c>
      <c r="F129" s="45">
        <f t="shared" si="79"/>
        <v>111</v>
      </c>
      <c r="G129" s="45">
        <f t="shared" si="79"/>
        <v>111</v>
      </c>
      <c r="H129" s="45">
        <f t="shared" si="79"/>
        <v>93</v>
      </c>
      <c r="I129" s="45">
        <f t="shared" si="79"/>
        <v>56</v>
      </c>
      <c r="J129" s="45">
        <f t="shared" si="79"/>
        <v>74</v>
      </c>
      <c r="K129" s="45">
        <f t="shared" si="79"/>
        <v>167</v>
      </c>
      <c r="L129" s="45">
        <f t="shared" si="79"/>
        <v>139</v>
      </c>
      <c r="M129" s="45">
        <f t="shared" si="79"/>
        <v>222</v>
      </c>
      <c r="N129" s="45">
        <f t="shared" si="79"/>
        <v>37</v>
      </c>
      <c r="O129" s="54">
        <f t="shared" si="79"/>
        <v>139</v>
      </c>
    </row>
    <row r="130" spans="1:17" x14ac:dyDescent="0.25">
      <c r="A130" s="42" t="s">
        <v>103</v>
      </c>
      <c r="B130" s="53">
        <f t="shared" ref="B130:O130" si="80">ROUND($H18*B$125,0)</f>
        <v>113</v>
      </c>
      <c r="C130" s="45">
        <f t="shared" si="80"/>
        <v>75</v>
      </c>
      <c r="D130" s="45">
        <f t="shared" si="80"/>
        <v>169</v>
      </c>
      <c r="E130" s="45">
        <f t="shared" si="80"/>
        <v>226</v>
      </c>
      <c r="F130" s="45">
        <f t="shared" si="80"/>
        <v>113</v>
      </c>
      <c r="G130" s="45">
        <f t="shared" si="80"/>
        <v>113</v>
      </c>
      <c r="H130" s="45">
        <f t="shared" si="80"/>
        <v>94</v>
      </c>
      <c r="I130" s="45">
        <f t="shared" si="80"/>
        <v>56</v>
      </c>
      <c r="J130" s="45">
        <f t="shared" si="80"/>
        <v>75</v>
      </c>
      <c r="K130" s="45">
        <f t="shared" si="80"/>
        <v>169</v>
      </c>
      <c r="L130" s="45">
        <f t="shared" si="80"/>
        <v>141</v>
      </c>
      <c r="M130" s="45">
        <f t="shared" si="80"/>
        <v>226</v>
      </c>
      <c r="N130" s="45">
        <f t="shared" si="80"/>
        <v>38</v>
      </c>
      <c r="O130" s="54">
        <f t="shared" si="80"/>
        <v>141</v>
      </c>
    </row>
    <row r="131" spans="1:17" x14ac:dyDescent="0.25">
      <c r="A131" s="42" t="s">
        <v>104</v>
      </c>
      <c r="B131" s="53">
        <f t="shared" ref="B131:O131" si="81">ROUND($H19*B$125,0)</f>
        <v>115</v>
      </c>
      <c r="C131" s="45">
        <f t="shared" si="81"/>
        <v>77</v>
      </c>
      <c r="D131" s="45">
        <f t="shared" si="81"/>
        <v>173</v>
      </c>
      <c r="E131" s="45">
        <f t="shared" si="81"/>
        <v>230</v>
      </c>
      <c r="F131" s="45">
        <f t="shared" si="81"/>
        <v>115</v>
      </c>
      <c r="G131" s="45">
        <f t="shared" si="81"/>
        <v>115</v>
      </c>
      <c r="H131" s="45">
        <f t="shared" si="81"/>
        <v>96</v>
      </c>
      <c r="I131" s="45">
        <f t="shared" si="81"/>
        <v>58</v>
      </c>
      <c r="J131" s="45">
        <f t="shared" si="81"/>
        <v>77</v>
      </c>
      <c r="K131" s="45">
        <f t="shared" si="81"/>
        <v>173</v>
      </c>
      <c r="L131" s="45">
        <f t="shared" si="81"/>
        <v>144</v>
      </c>
      <c r="M131" s="45">
        <f t="shared" si="81"/>
        <v>230</v>
      </c>
      <c r="N131" s="45">
        <f t="shared" si="81"/>
        <v>38</v>
      </c>
      <c r="O131" s="54">
        <f t="shared" si="81"/>
        <v>144</v>
      </c>
    </row>
    <row r="132" spans="1:17" x14ac:dyDescent="0.25">
      <c r="A132" s="42" t="s">
        <v>105</v>
      </c>
      <c r="B132" s="53">
        <f t="shared" ref="B132:O132" si="82">ROUND($H20*B$125,0)</f>
        <v>118</v>
      </c>
      <c r="C132" s="45">
        <f t="shared" si="82"/>
        <v>78</v>
      </c>
      <c r="D132" s="45">
        <f t="shared" si="82"/>
        <v>176</v>
      </c>
      <c r="E132" s="45">
        <f t="shared" si="82"/>
        <v>235</v>
      </c>
      <c r="F132" s="45">
        <f t="shared" si="82"/>
        <v>118</v>
      </c>
      <c r="G132" s="45">
        <f t="shared" si="82"/>
        <v>118</v>
      </c>
      <c r="H132" s="45">
        <f t="shared" si="82"/>
        <v>98</v>
      </c>
      <c r="I132" s="45">
        <f t="shared" si="82"/>
        <v>59</v>
      </c>
      <c r="J132" s="45">
        <f t="shared" si="82"/>
        <v>78</v>
      </c>
      <c r="K132" s="45">
        <f t="shared" si="82"/>
        <v>176</v>
      </c>
      <c r="L132" s="45">
        <f t="shared" si="82"/>
        <v>147</v>
      </c>
      <c r="M132" s="45">
        <f t="shared" si="82"/>
        <v>235</v>
      </c>
      <c r="N132" s="45">
        <f t="shared" si="82"/>
        <v>39</v>
      </c>
      <c r="O132" s="54">
        <f t="shared" si="82"/>
        <v>147</v>
      </c>
    </row>
    <row r="133" spans="1:17" x14ac:dyDescent="0.25">
      <c r="A133" s="42" t="s">
        <v>106</v>
      </c>
      <c r="B133" s="53">
        <f t="shared" ref="B133:O133" si="83">ROUND($H21*B$125,0)</f>
        <v>119</v>
      </c>
      <c r="C133" s="45">
        <f t="shared" si="83"/>
        <v>80</v>
      </c>
      <c r="D133" s="45">
        <f t="shared" si="83"/>
        <v>179</v>
      </c>
      <c r="E133" s="45">
        <f t="shared" si="83"/>
        <v>239</v>
      </c>
      <c r="F133" s="45">
        <f t="shared" si="83"/>
        <v>119</v>
      </c>
      <c r="G133" s="45">
        <f t="shared" si="83"/>
        <v>119</v>
      </c>
      <c r="H133" s="45">
        <f t="shared" si="83"/>
        <v>100</v>
      </c>
      <c r="I133" s="45">
        <f t="shared" si="83"/>
        <v>60</v>
      </c>
      <c r="J133" s="45">
        <f t="shared" si="83"/>
        <v>80</v>
      </c>
      <c r="K133" s="45">
        <f t="shared" si="83"/>
        <v>179</v>
      </c>
      <c r="L133" s="45">
        <f t="shared" si="83"/>
        <v>149</v>
      </c>
      <c r="M133" s="45">
        <f t="shared" si="83"/>
        <v>239</v>
      </c>
      <c r="N133" s="45">
        <f t="shared" si="83"/>
        <v>40</v>
      </c>
      <c r="O133" s="54">
        <f t="shared" si="83"/>
        <v>149</v>
      </c>
    </row>
    <row r="134" spans="1:17" x14ac:dyDescent="0.25">
      <c r="A134" s="42" t="s">
        <v>107</v>
      </c>
      <c r="B134" s="53">
        <f t="shared" ref="B134:O134" si="84">ROUND($H22*B$125,0)</f>
        <v>122</v>
      </c>
      <c r="C134" s="45">
        <f t="shared" si="84"/>
        <v>81</v>
      </c>
      <c r="D134" s="45">
        <f t="shared" si="84"/>
        <v>183</v>
      </c>
      <c r="E134" s="45">
        <f t="shared" si="84"/>
        <v>244</v>
      </c>
      <c r="F134" s="45">
        <f t="shared" si="84"/>
        <v>122</v>
      </c>
      <c r="G134" s="45">
        <f t="shared" si="84"/>
        <v>122</v>
      </c>
      <c r="H134" s="45">
        <f t="shared" si="84"/>
        <v>102</v>
      </c>
      <c r="I134" s="45">
        <f t="shared" si="84"/>
        <v>61</v>
      </c>
      <c r="J134" s="45">
        <f t="shared" si="84"/>
        <v>81</v>
      </c>
      <c r="K134" s="45">
        <f t="shared" si="84"/>
        <v>183</v>
      </c>
      <c r="L134" s="45">
        <f t="shared" si="84"/>
        <v>152</v>
      </c>
      <c r="M134" s="45">
        <f t="shared" si="84"/>
        <v>244</v>
      </c>
      <c r="N134" s="45">
        <f t="shared" si="84"/>
        <v>41</v>
      </c>
      <c r="O134" s="54">
        <f t="shared" si="84"/>
        <v>152</v>
      </c>
    </row>
    <row r="135" spans="1:17" x14ac:dyDescent="0.25">
      <c r="A135" s="42" t="s">
        <v>108</v>
      </c>
      <c r="B135" s="53">
        <f t="shared" ref="B135:O135" si="85">ROUND($H23*B$125,0)</f>
        <v>124</v>
      </c>
      <c r="C135" s="45">
        <f t="shared" si="85"/>
        <v>82</v>
      </c>
      <c r="D135" s="45">
        <f t="shared" si="85"/>
        <v>185</v>
      </c>
      <c r="E135" s="45">
        <f t="shared" si="85"/>
        <v>247</v>
      </c>
      <c r="F135" s="45">
        <f t="shared" si="85"/>
        <v>124</v>
      </c>
      <c r="G135" s="45">
        <f t="shared" si="85"/>
        <v>124</v>
      </c>
      <c r="H135" s="45">
        <f t="shared" si="85"/>
        <v>103</v>
      </c>
      <c r="I135" s="45">
        <f t="shared" si="85"/>
        <v>62</v>
      </c>
      <c r="J135" s="45">
        <f t="shared" si="85"/>
        <v>82</v>
      </c>
      <c r="K135" s="45">
        <f t="shared" si="85"/>
        <v>185</v>
      </c>
      <c r="L135" s="45">
        <f t="shared" si="85"/>
        <v>155</v>
      </c>
      <c r="M135" s="45">
        <f t="shared" si="85"/>
        <v>247</v>
      </c>
      <c r="N135" s="45">
        <f t="shared" si="85"/>
        <v>41</v>
      </c>
      <c r="O135" s="54">
        <f t="shared" si="85"/>
        <v>155</v>
      </c>
    </row>
    <row r="136" spans="1:17" x14ac:dyDescent="0.25">
      <c r="A136" s="43" t="s">
        <v>109</v>
      </c>
      <c r="B136" s="55">
        <f t="shared" ref="B136:O136" si="86">ROUND($H24*B$125,0)</f>
        <v>126</v>
      </c>
      <c r="C136" s="56">
        <f t="shared" si="86"/>
        <v>84</v>
      </c>
      <c r="D136" s="56">
        <f t="shared" si="86"/>
        <v>189</v>
      </c>
      <c r="E136" s="56">
        <f t="shared" si="86"/>
        <v>252</v>
      </c>
      <c r="F136" s="56">
        <f t="shared" si="86"/>
        <v>126</v>
      </c>
      <c r="G136" s="56">
        <f t="shared" si="86"/>
        <v>126</v>
      </c>
      <c r="H136" s="56">
        <f t="shared" si="86"/>
        <v>105</v>
      </c>
      <c r="I136" s="56">
        <f t="shared" si="86"/>
        <v>63</v>
      </c>
      <c r="J136" s="56">
        <f t="shared" si="86"/>
        <v>84</v>
      </c>
      <c r="K136" s="56">
        <f t="shared" si="86"/>
        <v>189</v>
      </c>
      <c r="L136" s="56">
        <f t="shared" si="86"/>
        <v>158</v>
      </c>
      <c r="M136" s="56">
        <f t="shared" si="86"/>
        <v>252</v>
      </c>
      <c r="N136" s="56">
        <f t="shared" si="86"/>
        <v>42</v>
      </c>
      <c r="O136" s="57">
        <f t="shared" si="86"/>
        <v>158</v>
      </c>
    </row>
    <row r="137" spans="1:17" x14ac:dyDescent="0.25"/>
    <row r="138" spans="1:17" x14ac:dyDescent="0.25">
      <c r="A138" s="111" t="s">
        <v>174</v>
      </c>
      <c r="B138" s="44">
        <v>15</v>
      </c>
      <c r="C138" s="44">
        <v>12</v>
      </c>
      <c r="D138" s="44">
        <v>18</v>
      </c>
      <c r="E138" s="44">
        <v>18</v>
      </c>
      <c r="F138" s="44">
        <v>12</v>
      </c>
      <c r="G138" s="44">
        <v>15</v>
      </c>
      <c r="H138" s="44">
        <v>12</v>
      </c>
      <c r="I138" s="44">
        <v>9</v>
      </c>
      <c r="J138" s="44">
        <v>12</v>
      </c>
      <c r="K138" s="44">
        <v>27</v>
      </c>
      <c r="L138" s="44">
        <v>18</v>
      </c>
      <c r="M138" s="44">
        <v>24</v>
      </c>
      <c r="N138" s="44">
        <v>9</v>
      </c>
      <c r="O138" s="44">
        <v>15</v>
      </c>
      <c r="Q138" s="60" t="s">
        <v>127</v>
      </c>
    </row>
    <row r="139" spans="1:17" x14ac:dyDescent="0.25">
      <c r="A139" s="112"/>
      <c r="B139" s="29" t="s">
        <v>29</v>
      </c>
      <c r="C139" s="29" t="s">
        <v>31</v>
      </c>
      <c r="D139" s="29" t="s">
        <v>33</v>
      </c>
      <c r="E139" s="29" t="s">
        <v>35</v>
      </c>
      <c r="F139" s="29" t="s">
        <v>37</v>
      </c>
      <c r="G139" s="29" t="s">
        <v>39</v>
      </c>
      <c r="H139" s="29" t="s">
        <v>41</v>
      </c>
      <c r="I139" s="29" t="s">
        <v>43</v>
      </c>
      <c r="J139" s="29" t="s">
        <v>45</v>
      </c>
      <c r="K139" s="29" t="s">
        <v>47</v>
      </c>
      <c r="L139" s="29" t="s">
        <v>49</v>
      </c>
      <c r="M139" s="29" t="s">
        <v>53</v>
      </c>
      <c r="N139" s="29" t="s">
        <v>55</v>
      </c>
      <c r="O139" s="29" t="s">
        <v>57</v>
      </c>
      <c r="Q139" s="59">
        <f>$I$2</f>
        <v>100</v>
      </c>
    </row>
    <row r="140" spans="1:17" x14ac:dyDescent="0.25">
      <c r="A140" s="42" t="s">
        <v>100</v>
      </c>
      <c r="B140" s="50">
        <f>ROUND($I15*B$138,0)</f>
        <v>60</v>
      </c>
      <c r="C140" s="51">
        <f t="shared" ref="C140:O140" si="87">ROUND($I15*C$138,0)</f>
        <v>48</v>
      </c>
      <c r="D140" s="51">
        <f t="shared" si="87"/>
        <v>72</v>
      </c>
      <c r="E140" s="51">
        <f t="shared" si="87"/>
        <v>72</v>
      </c>
      <c r="F140" s="51">
        <f t="shared" si="87"/>
        <v>48</v>
      </c>
      <c r="G140" s="51">
        <f t="shared" si="87"/>
        <v>60</v>
      </c>
      <c r="H140" s="51">
        <f t="shared" si="87"/>
        <v>48</v>
      </c>
      <c r="I140" s="51">
        <f t="shared" si="87"/>
        <v>36</v>
      </c>
      <c r="J140" s="51">
        <f t="shared" si="87"/>
        <v>48</v>
      </c>
      <c r="K140" s="51">
        <f t="shared" si="87"/>
        <v>108</v>
      </c>
      <c r="L140" s="51">
        <f t="shared" si="87"/>
        <v>72</v>
      </c>
      <c r="M140" s="51">
        <f t="shared" si="87"/>
        <v>96</v>
      </c>
      <c r="N140" s="51">
        <f t="shared" si="87"/>
        <v>36</v>
      </c>
      <c r="O140" s="52">
        <f t="shared" si="87"/>
        <v>60</v>
      </c>
    </row>
    <row r="141" spans="1:17" x14ac:dyDescent="0.25">
      <c r="A141" s="42" t="s">
        <v>101</v>
      </c>
      <c r="B141" s="53">
        <f t="shared" ref="B141:O141" si="88">ROUND($I16*B$138,0)</f>
        <v>62</v>
      </c>
      <c r="C141" s="45">
        <f t="shared" si="88"/>
        <v>50</v>
      </c>
      <c r="D141" s="45">
        <f t="shared" si="88"/>
        <v>75</v>
      </c>
      <c r="E141" s="45">
        <f t="shared" si="88"/>
        <v>75</v>
      </c>
      <c r="F141" s="45">
        <f t="shared" si="88"/>
        <v>50</v>
      </c>
      <c r="G141" s="45">
        <f t="shared" si="88"/>
        <v>62</v>
      </c>
      <c r="H141" s="45">
        <f t="shared" si="88"/>
        <v>50</v>
      </c>
      <c r="I141" s="45">
        <f t="shared" si="88"/>
        <v>37</v>
      </c>
      <c r="J141" s="45">
        <f t="shared" si="88"/>
        <v>50</v>
      </c>
      <c r="K141" s="45">
        <f t="shared" si="88"/>
        <v>112</v>
      </c>
      <c r="L141" s="45">
        <f t="shared" si="88"/>
        <v>75</v>
      </c>
      <c r="M141" s="45">
        <f t="shared" si="88"/>
        <v>100</v>
      </c>
      <c r="N141" s="45">
        <f t="shared" si="88"/>
        <v>37</v>
      </c>
      <c r="O141" s="54">
        <f t="shared" si="88"/>
        <v>62</v>
      </c>
    </row>
    <row r="142" spans="1:17" x14ac:dyDescent="0.25">
      <c r="A142" s="42" t="s">
        <v>102</v>
      </c>
      <c r="B142" s="53">
        <f t="shared" ref="B142:O142" si="89">ROUND($I17*B$138,0)</f>
        <v>65</v>
      </c>
      <c r="C142" s="45">
        <f t="shared" si="89"/>
        <v>52</v>
      </c>
      <c r="D142" s="45">
        <f t="shared" si="89"/>
        <v>77</v>
      </c>
      <c r="E142" s="45">
        <f t="shared" si="89"/>
        <v>77</v>
      </c>
      <c r="F142" s="45">
        <f t="shared" si="89"/>
        <v>52</v>
      </c>
      <c r="G142" s="45">
        <f t="shared" si="89"/>
        <v>65</v>
      </c>
      <c r="H142" s="45">
        <f t="shared" si="89"/>
        <v>52</v>
      </c>
      <c r="I142" s="45">
        <f t="shared" si="89"/>
        <v>39</v>
      </c>
      <c r="J142" s="45">
        <f t="shared" si="89"/>
        <v>52</v>
      </c>
      <c r="K142" s="45">
        <f t="shared" si="89"/>
        <v>116</v>
      </c>
      <c r="L142" s="45">
        <f t="shared" si="89"/>
        <v>77</v>
      </c>
      <c r="M142" s="45">
        <f t="shared" si="89"/>
        <v>103</v>
      </c>
      <c r="N142" s="45">
        <f t="shared" si="89"/>
        <v>39</v>
      </c>
      <c r="O142" s="54">
        <f t="shared" si="89"/>
        <v>65</v>
      </c>
    </row>
    <row r="143" spans="1:17" x14ac:dyDescent="0.25">
      <c r="A143" s="42" t="s">
        <v>103</v>
      </c>
      <c r="B143" s="53">
        <f t="shared" ref="B143:O143" si="90">ROUND($I18*B$138,0)</f>
        <v>67</v>
      </c>
      <c r="C143" s="45">
        <f t="shared" si="90"/>
        <v>53</v>
      </c>
      <c r="D143" s="45">
        <f t="shared" si="90"/>
        <v>80</v>
      </c>
      <c r="E143" s="45">
        <f t="shared" si="90"/>
        <v>80</v>
      </c>
      <c r="F143" s="45">
        <f t="shared" si="90"/>
        <v>53</v>
      </c>
      <c r="G143" s="45">
        <f t="shared" si="90"/>
        <v>67</v>
      </c>
      <c r="H143" s="45">
        <f t="shared" si="90"/>
        <v>53</v>
      </c>
      <c r="I143" s="45">
        <f t="shared" si="90"/>
        <v>40</v>
      </c>
      <c r="J143" s="45">
        <f t="shared" si="90"/>
        <v>53</v>
      </c>
      <c r="K143" s="45">
        <f t="shared" si="90"/>
        <v>120</v>
      </c>
      <c r="L143" s="45">
        <f t="shared" si="90"/>
        <v>80</v>
      </c>
      <c r="M143" s="45">
        <f t="shared" si="90"/>
        <v>107</v>
      </c>
      <c r="N143" s="45">
        <f t="shared" si="90"/>
        <v>40</v>
      </c>
      <c r="O143" s="54">
        <f t="shared" si="90"/>
        <v>67</v>
      </c>
    </row>
    <row r="144" spans="1:17" x14ac:dyDescent="0.25">
      <c r="A144" s="42" t="s">
        <v>104</v>
      </c>
      <c r="B144" s="53">
        <f t="shared" ref="B144:O144" si="91">ROUND($I19*B$138,0)</f>
        <v>69</v>
      </c>
      <c r="C144" s="45">
        <f t="shared" si="91"/>
        <v>55</v>
      </c>
      <c r="D144" s="45">
        <f t="shared" si="91"/>
        <v>83</v>
      </c>
      <c r="E144" s="45">
        <f t="shared" si="91"/>
        <v>83</v>
      </c>
      <c r="F144" s="45">
        <f t="shared" si="91"/>
        <v>55</v>
      </c>
      <c r="G144" s="45">
        <f t="shared" si="91"/>
        <v>69</v>
      </c>
      <c r="H144" s="45">
        <f t="shared" si="91"/>
        <v>55</v>
      </c>
      <c r="I144" s="45">
        <f t="shared" si="91"/>
        <v>41</v>
      </c>
      <c r="J144" s="45">
        <f t="shared" si="91"/>
        <v>55</v>
      </c>
      <c r="K144" s="45">
        <f t="shared" si="91"/>
        <v>124</v>
      </c>
      <c r="L144" s="45">
        <f t="shared" si="91"/>
        <v>83</v>
      </c>
      <c r="M144" s="45">
        <f t="shared" si="91"/>
        <v>110</v>
      </c>
      <c r="N144" s="45">
        <f t="shared" si="91"/>
        <v>41</v>
      </c>
      <c r="O144" s="54">
        <f t="shared" si="91"/>
        <v>69</v>
      </c>
    </row>
    <row r="145" spans="1:17" x14ac:dyDescent="0.25">
      <c r="A145" s="42" t="s">
        <v>105</v>
      </c>
      <c r="B145" s="53">
        <f t="shared" ref="B145:O145" si="92">ROUND($I20*B$138,0)</f>
        <v>71</v>
      </c>
      <c r="C145" s="45">
        <f t="shared" si="92"/>
        <v>57</v>
      </c>
      <c r="D145" s="45">
        <f t="shared" si="92"/>
        <v>86</v>
      </c>
      <c r="E145" s="45">
        <f t="shared" si="92"/>
        <v>86</v>
      </c>
      <c r="F145" s="45">
        <f t="shared" si="92"/>
        <v>57</v>
      </c>
      <c r="G145" s="45">
        <f t="shared" si="92"/>
        <v>71</v>
      </c>
      <c r="H145" s="45">
        <f t="shared" si="92"/>
        <v>57</v>
      </c>
      <c r="I145" s="45">
        <f t="shared" si="92"/>
        <v>43</v>
      </c>
      <c r="J145" s="45">
        <f t="shared" si="92"/>
        <v>57</v>
      </c>
      <c r="K145" s="45">
        <f t="shared" si="92"/>
        <v>128</v>
      </c>
      <c r="L145" s="45">
        <f t="shared" si="92"/>
        <v>86</v>
      </c>
      <c r="M145" s="45">
        <f t="shared" si="92"/>
        <v>114</v>
      </c>
      <c r="N145" s="45">
        <f t="shared" si="92"/>
        <v>43</v>
      </c>
      <c r="O145" s="54">
        <f t="shared" si="92"/>
        <v>71</v>
      </c>
    </row>
    <row r="146" spans="1:17" x14ac:dyDescent="0.25">
      <c r="A146" s="42" t="s">
        <v>106</v>
      </c>
      <c r="B146" s="53">
        <f t="shared" ref="B146:O146" si="93">ROUND($I21*B$138,0)</f>
        <v>74</v>
      </c>
      <c r="C146" s="45">
        <f t="shared" si="93"/>
        <v>59</v>
      </c>
      <c r="D146" s="45">
        <f t="shared" si="93"/>
        <v>88</v>
      </c>
      <c r="E146" s="45">
        <f t="shared" si="93"/>
        <v>88</v>
      </c>
      <c r="F146" s="45">
        <f t="shared" si="93"/>
        <v>59</v>
      </c>
      <c r="G146" s="45">
        <f t="shared" si="93"/>
        <v>74</v>
      </c>
      <c r="H146" s="45">
        <f t="shared" si="93"/>
        <v>59</v>
      </c>
      <c r="I146" s="45">
        <f t="shared" si="93"/>
        <v>44</v>
      </c>
      <c r="J146" s="45">
        <f t="shared" si="93"/>
        <v>59</v>
      </c>
      <c r="K146" s="45">
        <f t="shared" si="93"/>
        <v>132</v>
      </c>
      <c r="L146" s="45">
        <f t="shared" si="93"/>
        <v>88</v>
      </c>
      <c r="M146" s="45">
        <f t="shared" si="93"/>
        <v>118</v>
      </c>
      <c r="N146" s="45">
        <f t="shared" si="93"/>
        <v>44</v>
      </c>
      <c r="O146" s="54">
        <f t="shared" si="93"/>
        <v>74</v>
      </c>
    </row>
    <row r="147" spans="1:17" x14ac:dyDescent="0.25">
      <c r="A147" s="42" t="s">
        <v>107</v>
      </c>
      <c r="B147" s="53">
        <f t="shared" ref="B147:O147" si="94">ROUND($I22*B$138,0)</f>
        <v>78</v>
      </c>
      <c r="C147" s="45">
        <f t="shared" si="94"/>
        <v>62</v>
      </c>
      <c r="D147" s="45">
        <f t="shared" si="94"/>
        <v>94</v>
      </c>
      <c r="E147" s="45">
        <f t="shared" si="94"/>
        <v>94</v>
      </c>
      <c r="F147" s="45">
        <f t="shared" si="94"/>
        <v>62</v>
      </c>
      <c r="G147" s="45">
        <f t="shared" si="94"/>
        <v>78</v>
      </c>
      <c r="H147" s="45">
        <f t="shared" si="94"/>
        <v>62</v>
      </c>
      <c r="I147" s="45">
        <f t="shared" si="94"/>
        <v>47</v>
      </c>
      <c r="J147" s="45">
        <f t="shared" si="94"/>
        <v>62</v>
      </c>
      <c r="K147" s="45">
        <f t="shared" si="94"/>
        <v>140</v>
      </c>
      <c r="L147" s="45">
        <f t="shared" si="94"/>
        <v>94</v>
      </c>
      <c r="M147" s="45">
        <f t="shared" si="94"/>
        <v>125</v>
      </c>
      <c r="N147" s="45">
        <f t="shared" si="94"/>
        <v>47</v>
      </c>
      <c r="O147" s="54">
        <f t="shared" si="94"/>
        <v>78</v>
      </c>
    </row>
    <row r="148" spans="1:17" x14ac:dyDescent="0.25">
      <c r="A148" s="42" t="s">
        <v>108</v>
      </c>
      <c r="B148" s="53">
        <f t="shared" ref="B148:O148" si="95">ROUND($I23*B$138,0)</f>
        <v>83</v>
      </c>
      <c r="C148" s="45">
        <f t="shared" si="95"/>
        <v>66</v>
      </c>
      <c r="D148" s="45">
        <f t="shared" si="95"/>
        <v>99</v>
      </c>
      <c r="E148" s="45">
        <f t="shared" si="95"/>
        <v>99</v>
      </c>
      <c r="F148" s="45">
        <f t="shared" si="95"/>
        <v>66</v>
      </c>
      <c r="G148" s="45">
        <f t="shared" si="95"/>
        <v>83</v>
      </c>
      <c r="H148" s="45">
        <f t="shared" si="95"/>
        <v>66</v>
      </c>
      <c r="I148" s="45">
        <f t="shared" si="95"/>
        <v>50</v>
      </c>
      <c r="J148" s="45">
        <f t="shared" si="95"/>
        <v>66</v>
      </c>
      <c r="K148" s="45">
        <f t="shared" si="95"/>
        <v>149</v>
      </c>
      <c r="L148" s="45">
        <f t="shared" si="95"/>
        <v>99</v>
      </c>
      <c r="M148" s="45">
        <f t="shared" si="95"/>
        <v>132</v>
      </c>
      <c r="N148" s="45">
        <f t="shared" si="95"/>
        <v>50</v>
      </c>
      <c r="O148" s="54">
        <f t="shared" si="95"/>
        <v>83</v>
      </c>
    </row>
    <row r="149" spans="1:17" x14ac:dyDescent="0.25">
      <c r="A149" s="43" t="s">
        <v>109</v>
      </c>
      <c r="B149" s="55">
        <f t="shared" ref="B149:O149" si="96">ROUND($I24*B$138,0)</f>
        <v>87</v>
      </c>
      <c r="C149" s="56">
        <f t="shared" si="96"/>
        <v>70</v>
      </c>
      <c r="D149" s="56">
        <f t="shared" si="96"/>
        <v>104</v>
      </c>
      <c r="E149" s="56">
        <f t="shared" si="96"/>
        <v>104</v>
      </c>
      <c r="F149" s="56">
        <f t="shared" si="96"/>
        <v>70</v>
      </c>
      <c r="G149" s="56">
        <f t="shared" si="96"/>
        <v>87</v>
      </c>
      <c r="H149" s="56">
        <f t="shared" si="96"/>
        <v>70</v>
      </c>
      <c r="I149" s="56">
        <f t="shared" si="96"/>
        <v>52</v>
      </c>
      <c r="J149" s="56">
        <f t="shared" si="96"/>
        <v>70</v>
      </c>
      <c r="K149" s="56">
        <f t="shared" si="96"/>
        <v>157</v>
      </c>
      <c r="L149" s="56">
        <f t="shared" si="96"/>
        <v>104</v>
      </c>
      <c r="M149" s="56">
        <f t="shared" si="96"/>
        <v>139</v>
      </c>
      <c r="N149" s="56">
        <f t="shared" si="96"/>
        <v>52</v>
      </c>
      <c r="O149" s="57">
        <f t="shared" si="96"/>
        <v>87</v>
      </c>
    </row>
    <row r="150" spans="1:17" x14ac:dyDescent="0.25"/>
    <row r="151" spans="1:17" x14ac:dyDescent="0.25">
      <c r="A151" s="111" t="s">
        <v>148</v>
      </c>
      <c r="B151" s="44">
        <v>15</v>
      </c>
      <c r="C151" s="44">
        <v>12</v>
      </c>
      <c r="D151" s="44">
        <v>18</v>
      </c>
      <c r="E151" s="44">
        <v>18</v>
      </c>
      <c r="F151" s="44">
        <v>12</v>
      </c>
      <c r="G151" s="44">
        <v>15</v>
      </c>
      <c r="H151" s="44">
        <v>12</v>
      </c>
      <c r="I151" s="44">
        <v>9</v>
      </c>
      <c r="J151" s="44">
        <v>12</v>
      </c>
      <c r="K151" s="44">
        <v>27</v>
      </c>
      <c r="L151" s="44">
        <v>18</v>
      </c>
      <c r="M151" s="44">
        <v>24</v>
      </c>
      <c r="N151" s="44">
        <v>9</v>
      </c>
      <c r="O151" s="44">
        <v>15</v>
      </c>
      <c r="Q151" s="60" t="s">
        <v>120</v>
      </c>
    </row>
    <row r="152" spans="1:17" x14ac:dyDescent="0.25">
      <c r="A152" s="112"/>
      <c r="B152" s="29" t="s">
        <v>29</v>
      </c>
      <c r="C152" s="29" t="s">
        <v>31</v>
      </c>
      <c r="D152" s="29" t="s">
        <v>33</v>
      </c>
      <c r="E152" s="29" t="s">
        <v>35</v>
      </c>
      <c r="F152" s="29" t="s">
        <v>37</v>
      </c>
      <c r="G152" s="29" t="s">
        <v>39</v>
      </c>
      <c r="H152" s="29" t="s">
        <v>41</v>
      </c>
      <c r="I152" s="29" t="s">
        <v>43</v>
      </c>
      <c r="J152" s="29" t="s">
        <v>45</v>
      </c>
      <c r="K152" s="29" t="s">
        <v>47</v>
      </c>
      <c r="L152" s="29" t="s">
        <v>49</v>
      </c>
      <c r="M152" s="29" t="s">
        <v>53</v>
      </c>
      <c r="N152" s="29" t="s">
        <v>55</v>
      </c>
      <c r="O152" s="29" t="s">
        <v>57</v>
      </c>
      <c r="Q152" s="59">
        <f>$J$2</f>
        <v>100</v>
      </c>
    </row>
    <row r="153" spans="1:17" x14ac:dyDescent="0.25">
      <c r="A153" s="42" t="s">
        <v>100</v>
      </c>
      <c r="B153" s="50">
        <f t="shared" ref="B153:B162" si="97">ROUND(B$151*$J15,0)</f>
        <v>13500</v>
      </c>
      <c r="C153" s="51">
        <f t="shared" ref="C153:O153" si="98">ROUND(C$151*$J15,0)</f>
        <v>10800</v>
      </c>
      <c r="D153" s="51">
        <f t="shared" si="98"/>
        <v>16200</v>
      </c>
      <c r="E153" s="51">
        <f t="shared" si="98"/>
        <v>16200</v>
      </c>
      <c r="F153" s="51">
        <f t="shared" si="98"/>
        <v>10800</v>
      </c>
      <c r="G153" s="51">
        <f t="shared" si="98"/>
        <v>13500</v>
      </c>
      <c r="H153" s="51">
        <f t="shared" si="98"/>
        <v>10800</v>
      </c>
      <c r="I153" s="51">
        <f t="shared" si="98"/>
        <v>8100</v>
      </c>
      <c r="J153" s="51">
        <f t="shared" si="98"/>
        <v>10800</v>
      </c>
      <c r="K153" s="51">
        <f t="shared" si="98"/>
        <v>24300</v>
      </c>
      <c r="L153" s="51">
        <f t="shared" si="98"/>
        <v>16200</v>
      </c>
      <c r="M153" s="51">
        <f t="shared" si="98"/>
        <v>21600</v>
      </c>
      <c r="N153" s="51">
        <f t="shared" si="98"/>
        <v>8100</v>
      </c>
      <c r="O153" s="52">
        <f t="shared" si="98"/>
        <v>13500</v>
      </c>
    </row>
    <row r="154" spans="1:17" x14ac:dyDescent="0.25">
      <c r="A154" s="42" t="s">
        <v>101</v>
      </c>
      <c r="B154" s="53">
        <f t="shared" si="97"/>
        <v>18000</v>
      </c>
      <c r="C154" s="45">
        <f t="shared" ref="C154:O154" si="99">ROUND(C$151*$J16,0)</f>
        <v>14400</v>
      </c>
      <c r="D154" s="45">
        <f t="shared" si="99"/>
        <v>21600</v>
      </c>
      <c r="E154" s="45">
        <f t="shared" si="99"/>
        <v>21600</v>
      </c>
      <c r="F154" s="45">
        <f t="shared" si="99"/>
        <v>14400</v>
      </c>
      <c r="G154" s="45">
        <f t="shared" si="99"/>
        <v>18000</v>
      </c>
      <c r="H154" s="45">
        <f t="shared" si="99"/>
        <v>14400</v>
      </c>
      <c r="I154" s="45">
        <f t="shared" si="99"/>
        <v>10800</v>
      </c>
      <c r="J154" s="45">
        <f t="shared" si="99"/>
        <v>14400</v>
      </c>
      <c r="K154" s="45">
        <f t="shared" si="99"/>
        <v>32400</v>
      </c>
      <c r="L154" s="45">
        <f t="shared" si="99"/>
        <v>21600</v>
      </c>
      <c r="M154" s="45">
        <f t="shared" si="99"/>
        <v>28800</v>
      </c>
      <c r="N154" s="45">
        <f t="shared" si="99"/>
        <v>10800</v>
      </c>
      <c r="O154" s="54">
        <f t="shared" si="99"/>
        <v>18000</v>
      </c>
    </row>
    <row r="155" spans="1:17" x14ac:dyDescent="0.25">
      <c r="A155" s="42" t="s">
        <v>102</v>
      </c>
      <c r="B155" s="53">
        <f t="shared" si="97"/>
        <v>22500</v>
      </c>
      <c r="C155" s="45">
        <f t="shared" ref="C155:O155" si="100">ROUND(C$151*$J17,0)</f>
        <v>18000</v>
      </c>
      <c r="D155" s="45">
        <f t="shared" si="100"/>
        <v>27000</v>
      </c>
      <c r="E155" s="45">
        <f t="shared" si="100"/>
        <v>27000</v>
      </c>
      <c r="F155" s="45">
        <f t="shared" si="100"/>
        <v>18000</v>
      </c>
      <c r="G155" s="45">
        <f t="shared" si="100"/>
        <v>22500</v>
      </c>
      <c r="H155" s="45">
        <f t="shared" si="100"/>
        <v>18000</v>
      </c>
      <c r="I155" s="45">
        <f t="shared" si="100"/>
        <v>13500</v>
      </c>
      <c r="J155" s="45">
        <f t="shared" si="100"/>
        <v>18000</v>
      </c>
      <c r="K155" s="45">
        <f t="shared" si="100"/>
        <v>40500</v>
      </c>
      <c r="L155" s="45">
        <f t="shared" si="100"/>
        <v>27000</v>
      </c>
      <c r="M155" s="45">
        <f t="shared" si="100"/>
        <v>36000</v>
      </c>
      <c r="N155" s="45">
        <f t="shared" si="100"/>
        <v>13500</v>
      </c>
      <c r="O155" s="54">
        <f t="shared" si="100"/>
        <v>22500</v>
      </c>
    </row>
    <row r="156" spans="1:17" x14ac:dyDescent="0.25">
      <c r="A156" s="42" t="s">
        <v>103</v>
      </c>
      <c r="B156" s="53">
        <f t="shared" si="97"/>
        <v>27000</v>
      </c>
      <c r="C156" s="45">
        <f t="shared" ref="C156:O156" si="101">ROUND(C$151*$J18,0)</f>
        <v>21600</v>
      </c>
      <c r="D156" s="45">
        <f t="shared" si="101"/>
        <v>32400</v>
      </c>
      <c r="E156" s="45">
        <f t="shared" si="101"/>
        <v>32400</v>
      </c>
      <c r="F156" s="45">
        <f t="shared" si="101"/>
        <v>21600</v>
      </c>
      <c r="G156" s="45">
        <f t="shared" si="101"/>
        <v>27000</v>
      </c>
      <c r="H156" s="45">
        <f t="shared" si="101"/>
        <v>21600</v>
      </c>
      <c r="I156" s="45">
        <f t="shared" si="101"/>
        <v>16200</v>
      </c>
      <c r="J156" s="45">
        <f t="shared" si="101"/>
        <v>21600</v>
      </c>
      <c r="K156" s="45">
        <f t="shared" si="101"/>
        <v>48600</v>
      </c>
      <c r="L156" s="45">
        <f t="shared" si="101"/>
        <v>32400</v>
      </c>
      <c r="M156" s="45">
        <f t="shared" si="101"/>
        <v>43200</v>
      </c>
      <c r="N156" s="45">
        <f t="shared" si="101"/>
        <v>16200</v>
      </c>
      <c r="O156" s="54">
        <f t="shared" si="101"/>
        <v>27000</v>
      </c>
    </row>
    <row r="157" spans="1:17" x14ac:dyDescent="0.25">
      <c r="A157" s="42" t="s">
        <v>104</v>
      </c>
      <c r="B157" s="53">
        <f t="shared" si="97"/>
        <v>31500</v>
      </c>
      <c r="C157" s="45">
        <f t="shared" ref="C157:O157" si="102">ROUND(C$151*$J19,0)</f>
        <v>25200</v>
      </c>
      <c r="D157" s="45">
        <f t="shared" si="102"/>
        <v>37800</v>
      </c>
      <c r="E157" s="45">
        <f t="shared" si="102"/>
        <v>37800</v>
      </c>
      <c r="F157" s="45">
        <f t="shared" si="102"/>
        <v>25200</v>
      </c>
      <c r="G157" s="45">
        <f t="shared" si="102"/>
        <v>31500</v>
      </c>
      <c r="H157" s="45">
        <f t="shared" si="102"/>
        <v>25200</v>
      </c>
      <c r="I157" s="45">
        <f t="shared" si="102"/>
        <v>18900</v>
      </c>
      <c r="J157" s="45">
        <f t="shared" si="102"/>
        <v>25200</v>
      </c>
      <c r="K157" s="45">
        <f t="shared" si="102"/>
        <v>56700</v>
      </c>
      <c r="L157" s="45">
        <f t="shared" si="102"/>
        <v>37800</v>
      </c>
      <c r="M157" s="45">
        <f t="shared" si="102"/>
        <v>50400</v>
      </c>
      <c r="N157" s="45">
        <f t="shared" si="102"/>
        <v>18900</v>
      </c>
      <c r="O157" s="54">
        <f t="shared" si="102"/>
        <v>31500</v>
      </c>
    </row>
    <row r="158" spans="1:17" x14ac:dyDescent="0.25">
      <c r="A158" s="42" t="s">
        <v>105</v>
      </c>
      <c r="B158" s="53">
        <f t="shared" si="97"/>
        <v>36000</v>
      </c>
      <c r="C158" s="45">
        <f t="shared" ref="C158:O158" si="103">ROUND(C$151*$J20,0)</f>
        <v>28800</v>
      </c>
      <c r="D158" s="45">
        <f t="shared" si="103"/>
        <v>43200</v>
      </c>
      <c r="E158" s="45">
        <f t="shared" si="103"/>
        <v>43200</v>
      </c>
      <c r="F158" s="45">
        <f t="shared" si="103"/>
        <v>28800</v>
      </c>
      <c r="G158" s="45">
        <f t="shared" si="103"/>
        <v>36000</v>
      </c>
      <c r="H158" s="45">
        <f t="shared" si="103"/>
        <v>28800</v>
      </c>
      <c r="I158" s="45">
        <f t="shared" si="103"/>
        <v>21600</v>
      </c>
      <c r="J158" s="45">
        <f t="shared" si="103"/>
        <v>28800</v>
      </c>
      <c r="K158" s="45">
        <f t="shared" si="103"/>
        <v>64800</v>
      </c>
      <c r="L158" s="45">
        <f t="shared" si="103"/>
        <v>43200</v>
      </c>
      <c r="M158" s="45">
        <f t="shared" si="103"/>
        <v>57600</v>
      </c>
      <c r="N158" s="45">
        <f t="shared" si="103"/>
        <v>21600</v>
      </c>
      <c r="O158" s="54">
        <f t="shared" si="103"/>
        <v>36000</v>
      </c>
    </row>
    <row r="159" spans="1:17" x14ac:dyDescent="0.25">
      <c r="A159" s="42" t="s">
        <v>106</v>
      </c>
      <c r="B159" s="53">
        <f t="shared" si="97"/>
        <v>40500</v>
      </c>
      <c r="C159" s="45">
        <f t="shared" ref="C159:O159" si="104">ROUND(C$151*$J21,0)</f>
        <v>32400</v>
      </c>
      <c r="D159" s="45">
        <f t="shared" si="104"/>
        <v>48600</v>
      </c>
      <c r="E159" s="45">
        <f t="shared" si="104"/>
        <v>48600</v>
      </c>
      <c r="F159" s="45">
        <f t="shared" si="104"/>
        <v>32400</v>
      </c>
      <c r="G159" s="45">
        <f t="shared" si="104"/>
        <v>40500</v>
      </c>
      <c r="H159" s="45">
        <f t="shared" si="104"/>
        <v>32400</v>
      </c>
      <c r="I159" s="45">
        <f t="shared" si="104"/>
        <v>24300</v>
      </c>
      <c r="J159" s="45">
        <f t="shared" si="104"/>
        <v>32400</v>
      </c>
      <c r="K159" s="45">
        <f t="shared" si="104"/>
        <v>72900</v>
      </c>
      <c r="L159" s="45">
        <f t="shared" si="104"/>
        <v>48600</v>
      </c>
      <c r="M159" s="45">
        <f t="shared" si="104"/>
        <v>64800</v>
      </c>
      <c r="N159" s="45">
        <f t="shared" si="104"/>
        <v>24300</v>
      </c>
      <c r="O159" s="54">
        <f t="shared" si="104"/>
        <v>40500</v>
      </c>
    </row>
    <row r="160" spans="1:17" x14ac:dyDescent="0.25">
      <c r="A160" s="42" t="s">
        <v>107</v>
      </c>
      <c r="B160" s="53">
        <f t="shared" si="97"/>
        <v>45000</v>
      </c>
      <c r="C160" s="45">
        <f t="shared" ref="C160:O160" si="105">ROUND(C$151*$J22,0)</f>
        <v>36000</v>
      </c>
      <c r="D160" s="45">
        <f t="shared" si="105"/>
        <v>54000</v>
      </c>
      <c r="E160" s="45">
        <f t="shared" si="105"/>
        <v>54000</v>
      </c>
      <c r="F160" s="45">
        <f t="shared" si="105"/>
        <v>36000</v>
      </c>
      <c r="G160" s="45">
        <f t="shared" si="105"/>
        <v>45000</v>
      </c>
      <c r="H160" s="45">
        <f t="shared" si="105"/>
        <v>36000</v>
      </c>
      <c r="I160" s="45">
        <f t="shared" si="105"/>
        <v>27000</v>
      </c>
      <c r="J160" s="45">
        <f t="shared" si="105"/>
        <v>36000</v>
      </c>
      <c r="K160" s="45">
        <f t="shared" si="105"/>
        <v>81000</v>
      </c>
      <c r="L160" s="45">
        <f t="shared" si="105"/>
        <v>54000</v>
      </c>
      <c r="M160" s="45">
        <f t="shared" si="105"/>
        <v>72000</v>
      </c>
      <c r="N160" s="45">
        <f t="shared" si="105"/>
        <v>27000</v>
      </c>
      <c r="O160" s="54">
        <f t="shared" si="105"/>
        <v>45000</v>
      </c>
    </row>
    <row r="161" spans="1:17" x14ac:dyDescent="0.25">
      <c r="A161" s="42" t="s">
        <v>108</v>
      </c>
      <c r="B161" s="53">
        <f t="shared" si="97"/>
        <v>49500</v>
      </c>
      <c r="C161" s="45">
        <f t="shared" ref="C161:O161" si="106">ROUND(C$151*$J23,0)</f>
        <v>39600</v>
      </c>
      <c r="D161" s="45">
        <f t="shared" si="106"/>
        <v>59400</v>
      </c>
      <c r="E161" s="45">
        <f t="shared" si="106"/>
        <v>59400</v>
      </c>
      <c r="F161" s="45">
        <f t="shared" si="106"/>
        <v>39600</v>
      </c>
      <c r="G161" s="45">
        <f t="shared" si="106"/>
        <v>49500</v>
      </c>
      <c r="H161" s="45">
        <f t="shared" si="106"/>
        <v>39600</v>
      </c>
      <c r="I161" s="45">
        <f t="shared" si="106"/>
        <v>29700</v>
      </c>
      <c r="J161" s="45">
        <f t="shared" si="106"/>
        <v>39600</v>
      </c>
      <c r="K161" s="45">
        <f t="shared" si="106"/>
        <v>89100</v>
      </c>
      <c r="L161" s="45">
        <f t="shared" si="106"/>
        <v>59400</v>
      </c>
      <c r="M161" s="45">
        <f t="shared" si="106"/>
        <v>79200</v>
      </c>
      <c r="N161" s="45">
        <f t="shared" si="106"/>
        <v>29700</v>
      </c>
      <c r="O161" s="54">
        <f t="shared" si="106"/>
        <v>49500</v>
      </c>
    </row>
    <row r="162" spans="1:17" x14ac:dyDescent="0.25">
      <c r="A162" s="43" t="s">
        <v>109</v>
      </c>
      <c r="B162" s="55">
        <f t="shared" si="97"/>
        <v>54000</v>
      </c>
      <c r="C162" s="56">
        <f t="shared" ref="C162:O162" si="107">ROUND(C$151*$J24,0)</f>
        <v>43200</v>
      </c>
      <c r="D162" s="56">
        <f t="shared" si="107"/>
        <v>64800</v>
      </c>
      <c r="E162" s="56">
        <f t="shared" si="107"/>
        <v>64800</v>
      </c>
      <c r="F162" s="56">
        <f t="shared" si="107"/>
        <v>43200</v>
      </c>
      <c r="G162" s="56">
        <f t="shared" si="107"/>
        <v>54000</v>
      </c>
      <c r="H162" s="56">
        <f t="shared" si="107"/>
        <v>43200</v>
      </c>
      <c r="I162" s="56">
        <f t="shared" si="107"/>
        <v>32400</v>
      </c>
      <c r="J162" s="56">
        <f t="shared" si="107"/>
        <v>43200</v>
      </c>
      <c r="K162" s="56">
        <f t="shared" si="107"/>
        <v>97200</v>
      </c>
      <c r="L162" s="56">
        <f t="shared" si="107"/>
        <v>64800</v>
      </c>
      <c r="M162" s="56">
        <f t="shared" si="107"/>
        <v>86400</v>
      </c>
      <c r="N162" s="56">
        <f t="shared" si="107"/>
        <v>32400</v>
      </c>
      <c r="O162" s="57">
        <f t="shared" si="107"/>
        <v>54000</v>
      </c>
    </row>
    <row r="163" spans="1:17" x14ac:dyDescent="0.25"/>
    <row r="164" spans="1:17" x14ac:dyDescent="0.25">
      <c r="A164" s="111" t="s">
        <v>149</v>
      </c>
      <c r="B164" s="44">
        <v>150</v>
      </c>
      <c r="C164" s="44">
        <v>225</v>
      </c>
      <c r="D164" s="44">
        <v>100</v>
      </c>
      <c r="E164" s="44">
        <v>50</v>
      </c>
      <c r="F164" s="44">
        <v>125</v>
      </c>
      <c r="G164" s="44">
        <v>100</v>
      </c>
      <c r="H164" s="44">
        <v>200</v>
      </c>
      <c r="I164" s="44">
        <v>200</v>
      </c>
      <c r="J164" s="44">
        <v>225</v>
      </c>
      <c r="K164" s="44">
        <v>75</v>
      </c>
      <c r="L164" s="44">
        <v>125</v>
      </c>
      <c r="M164" s="44">
        <v>50</v>
      </c>
      <c r="N164" s="44">
        <v>250</v>
      </c>
      <c r="O164" s="44">
        <v>75</v>
      </c>
      <c r="Q164" s="60" t="s">
        <v>122</v>
      </c>
    </row>
    <row r="165" spans="1:17" x14ac:dyDescent="0.25">
      <c r="A165" s="112"/>
      <c r="B165" s="29" t="s">
        <v>29</v>
      </c>
      <c r="C165" s="29" t="s">
        <v>31</v>
      </c>
      <c r="D165" s="29" t="s">
        <v>33</v>
      </c>
      <c r="E165" s="29" t="s">
        <v>35</v>
      </c>
      <c r="F165" s="29" t="s">
        <v>37</v>
      </c>
      <c r="G165" s="29" t="s">
        <v>39</v>
      </c>
      <c r="H165" s="29" t="s">
        <v>41</v>
      </c>
      <c r="I165" s="29" t="s">
        <v>43</v>
      </c>
      <c r="J165" s="29" t="s">
        <v>45</v>
      </c>
      <c r="K165" s="29" t="s">
        <v>47</v>
      </c>
      <c r="L165" s="29" t="s">
        <v>49</v>
      </c>
      <c r="M165" s="29" t="s">
        <v>53</v>
      </c>
      <c r="N165" s="29" t="s">
        <v>55</v>
      </c>
      <c r="O165" s="29" t="s">
        <v>57</v>
      </c>
      <c r="Q165" s="59">
        <f>$K$2</f>
        <v>100</v>
      </c>
    </row>
    <row r="166" spans="1:17" x14ac:dyDescent="0.25">
      <c r="A166" s="42" t="s">
        <v>100</v>
      </c>
      <c r="B166" s="50">
        <f>ROUND($K15*B$164,0)</f>
        <v>300</v>
      </c>
      <c r="C166" s="51">
        <f t="shared" ref="C166:O166" si="108">ROUND($K15*C$164,0)</f>
        <v>450</v>
      </c>
      <c r="D166" s="51">
        <f t="shared" si="108"/>
        <v>200</v>
      </c>
      <c r="E166" s="51">
        <f t="shared" si="108"/>
        <v>100</v>
      </c>
      <c r="F166" s="51">
        <f t="shared" si="108"/>
        <v>250</v>
      </c>
      <c r="G166" s="51">
        <f t="shared" si="108"/>
        <v>200</v>
      </c>
      <c r="H166" s="51">
        <f t="shared" si="108"/>
        <v>400</v>
      </c>
      <c r="I166" s="51">
        <f t="shared" si="108"/>
        <v>400</v>
      </c>
      <c r="J166" s="51">
        <f t="shared" si="108"/>
        <v>450</v>
      </c>
      <c r="K166" s="51">
        <f t="shared" si="108"/>
        <v>150</v>
      </c>
      <c r="L166" s="51">
        <f t="shared" si="108"/>
        <v>250</v>
      </c>
      <c r="M166" s="51">
        <f t="shared" si="108"/>
        <v>100</v>
      </c>
      <c r="N166" s="51">
        <f t="shared" si="108"/>
        <v>500</v>
      </c>
      <c r="O166" s="52">
        <f t="shared" si="108"/>
        <v>150</v>
      </c>
    </row>
    <row r="167" spans="1:17" x14ac:dyDescent="0.25">
      <c r="A167" s="42" t="s">
        <v>101</v>
      </c>
      <c r="B167" s="53">
        <f t="shared" ref="B167:O167" si="109">ROUND($K16*B$164,0)</f>
        <v>600</v>
      </c>
      <c r="C167" s="45">
        <f t="shared" si="109"/>
        <v>900</v>
      </c>
      <c r="D167" s="45">
        <f t="shared" si="109"/>
        <v>400</v>
      </c>
      <c r="E167" s="45">
        <f t="shared" si="109"/>
        <v>200</v>
      </c>
      <c r="F167" s="45">
        <f t="shared" si="109"/>
        <v>500</v>
      </c>
      <c r="G167" s="45">
        <f t="shared" si="109"/>
        <v>400</v>
      </c>
      <c r="H167" s="45">
        <f t="shared" si="109"/>
        <v>800</v>
      </c>
      <c r="I167" s="45">
        <f t="shared" si="109"/>
        <v>800</v>
      </c>
      <c r="J167" s="45">
        <f t="shared" si="109"/>
        <v>900</v>
      </c>
      <c r="K167" s="45">
        <f t="shared" si="109"/>
        <v>300</v>
      </c>
      <c r="L167" s="45">
        <f t="shared" si="109"/>
        <v>500</v>
      </c>
      <c r="M167" s="45">
        <f t="shared" si="109"/>
        <v>200</v>
      </c>
      <c r="N167" s="45">
        <f t="shared" si="109"/>
        <v>1000</v>
      </c>
      <c r="O167" s="54">
        <f t="shared" si="109"/>
        <v>300</v>
      </c>
    </row>
    <row r="168" spans="1:17" x14ac:dyDescent="0.25">
      <c r="A168" s="42" t="s">
        <v>102</v>
      </c>
      <c r="B168" s="53">
        <f t="shared" ref="B168:O168" si="110">ROUND($K17*B$164,0)</f>
        <v>900</v>
      </c>
      <c r="C168" s="45">
        <f t="shared" si="110"/>
        <v>1350</v>
      </c>
      <c r="D168" s="45">
        <f t="shared" si="110"/>
        <v>600</v>
      </c>
      <c r="E168" s="45">
        <f t="shared" si="110"/>
        <v>300</v>
      </c>
      <c r="F168" s="45">
        <f t="shared" si="110"/>
        <v>750</v>
      </c>
      <c r="G168" s="45">
        <f t="shared" si="110"/>
        <v>600</v>
      </c>
      <c r="H168" s="45">
        <f t="shared" si="110"/>
        <v>1200</v>
      </c>
      <c r="I168" s="45">
        <f t="shared" si="110"/>
        <v>1200</v>
      </c>
      <c r="J168" s="45">
        <f t="shared" si="110"/>
        <v>1350</v>
      </c>
      <c r="K168" s="45">
        <f t="shared" si="110"/>
        <v>450</v>
      </c>
      <c r="L168" s="45">
        <f t="shared" si="110"/>
        <v>750</v>
      </c>
      <c r="M168" s="45">
        <f t="shared" si="110"/>
        <v>300</v>
      </c>
      <c r="N168" s="45">
        <f t="shared" si="110"/>
        <v>1500</v>
      </c>
      <c r="O168" s="54">
        <f t="shared" si="110"/>
        <v>450</v>
      </c>
    </row>
    <row r="169" spans="1:17" x14ac:dyDescent="0.25">
      <c r="A169" s="42" t="s">
        <v>103</v>
      </c>
      <c r="B169" s="53">
        <f t="shared" ref="B169:O169" si="111">ROUND($K18*B$164,0)</f>
        <v>1200</v>
      </c>
      <c r="C169" s="45">
        <f t="shared" si="111"/>
        <v>1800</v>
      </c>
      <c r="D169" s="45">
        <f t="shared" si="111"/>
        <v>800</v>
      </c>
      <c r="E169" s="45">
        <f t="shared" si="111"/>
        <v>400</v>
      </c>
      <c r="F169" s="45">
        <f t="shared" si="111"/>
        <v>1000</v>
      </c>
      <c r="G169" s="45">
        <f t="shared" si="111"/>
        <v>800</v>
      </c>
      <c r="H169" s="45">
        <f t="shared" si="111"/>
        <v>1600</v>
      </c>
      <c r="I169" s="45">
        <f t="shared" si="111"/>
        <v>1600</v>
      </c>
      <c r="J169" s="45">
        <f t="shared" si="111"/>
        <v>1800</v>
      </c>
      <c r="K169" s="45">
        <f t="shared" si="111"/>
        <v>600</v>
      </c>
      <c r="L169" s="45">
        <f t="shared" si="111"/>
        <v>1000</v>
      </c>
      <c r="M169" s="45">
        <f t="shared" si="111"/>
        <v>400</v>
      </c>
      <c r="N169" s="45">
        <f t="shared" si="111"/>
        <v>2000</v>
      </c>
      <c r="O169" s="54">
        <f t="shared" si="111"/>
        <v>600</v>
      </c>
    </row>
    <row r="170" spans="1:17" x14ac:dyDescent="0.25">
      <c r="A170" s="42" t="s">
        <v>104</v>
      </c>
      <c r="B170" s="53">
        <f t="shared" ref="B170:O170" si="112">ROUND($K19*B$164,0)</f>
        <v>1500</v>
      </c>
      <c r="C170" s="45">
        <f t="shared" si="112"/>
        <v>2250</v>
      </c>
      <c r="D170" s="45">
        <f t="shared" si="112"/>
        <v>1000</v>
      </c>
      <c r="E170" s="45">
        <f t="shared" si="112"/>
        <v>500</v>
      </c>
      <c r="F170" s="45">
        <f t="shared" si="112"/>
        <v>1250</v>
      </c>
      <c r="G170" s="45">
        <f t="shared" si="112"/>
        <v>1000</v>
      </c>
      <c r="H170" s="45">
        <f t="shared" si="112"/>
        <v>2000</v>
      </c>
      <c r="I170" s="45">
        <f t="shared" si="112"/>
        <v>2000</v>
      </c>
      <c r="J170" s="45">
        <f t="shared" si="112"/>
        <v>2250</v>
      </c>
      <c r="K170" s="45">
        <f t="shared" si="112"/>
        <v>750</v>
      </c>
      <c r="L170" s="45">
        <f t="shared" si="112"/>
        <v>1250</v>
      </c>
      <c r="M170" s="45">
        <f t="shared" si="112"/>
        <v>500</v>
      </c>
      <c r="N170" s="45">
        <f t="shared" si="112"/>
        <v>2500</v>
      </c>
      <c r="O170" s="54">
        <f t="shared" si="112"/>
        <v>750</v>
      </c>
    </row>
    <row r="171" spans="1:17" x14ac:dyDescent="0.25">
      <c r="A171" s="42" t="s">
        <v>105</v>
      </c>
      <c r="B171" s="53">
        <f t="shared" ref="B171:O171" si="113">ROUND($K20*B$164,0)</f>
        <v>1800</v>
      </c>
      <c r="C171" s="45">
        <f t="shared" si="113"/>
        <v>2700</v>
      </c>
      <c r="D171" s="45">
        <f t="shared" si="113"/>
        <v>1200</v>
      </c>
      <c r="E171" s="45">
        <f t="shared" si="113"/>
        <v>600</v>
      </c>
      <c r="F171" s="45">
        <f t="shared" si="113"/>
        <v>1500</v>
      </c>
      <c r="G171" s="45">
        <f t="shared" si="113"/>
        <v>1200</v>
      </c>
      <c r="H171" s="45">
        <f t="shared" si="113"/>
        <v>2400</v>
      </c>
      <c r="I171" s="45">
        <f t="shared" si="113"/>
        <v>2400</v>
      </c>
      <c r="J171" s="45">
        <f t="shared" si="113"/>
        <v>2700</v>
      </c>
      <c r="K171" s="45">
        <f t="shared" si="113"/>
        <v>900</v>
      </c>
      <c r="L171" s="45">
        <f t="shared" si="113"/>
        <v>1500</v>
      </c>
      <c r="M171" s="45">
        <f t="shared" si="113"/>
        <v>600</v>
      </c>
      <c r="N171" s="45">
        <f t="shared" si="113"/>
        <v>3000</v>
      </c>
      <c r="O171" s="54">
        <f t="shared" si="113"/>
        <v>900</v>
      </c>
    </row>
    <row r="172" spans="1:17" x14ac:dyDescent="0.25">
      <c r="A172" s="42" t="s">
        <v>106</v>
      </c>
      <c r="B172" s="53">
        <f t="shared" ref="B172:O172" si="114">ROUND($K21*B$164,0)</f>
        <v>2100</v>
      </c>
      <c r="C172" s="45">
        <f t="shared" si="114"/>
        <v>3150</v>
      </c>
      <c r="D172" s="45">
        <f t="shared" si="114"/>
        <v>1400</v>
      </c>
      <c r="E172" s="45">
        <f t="shared" si="114"/>
        <v>700</v>
      </c>
      <c r="F172" s="45">
        <f t="shared" si="114"/>
        <v>1750</v>
      </c>
      <c r="G172" s="45">
        <f t="shared" si="114"/>
        <v>1400</v>
      </c>
      <c r="H172" s="45">
        <f t="shared" si="114"/>
        <v>2800</v>
      </c>
      <c r="I172" s="45">
        <f t="shared" si="114"/>
        <v>2800</v>
      </c>
      <c r="J172" s="45">
        <f t="shared" si="114"/>
        <v>3150</v>
      </c>
      <c r="K172" s="45">
        <f t="shared" si="114"/>
        <v>1050</v>
      </c>
      <c r="L172" s="45">
        <f t="shared" si="114"/>
        <v>1750</v>
      </c>
      <c r="M172" s="45">
        <f t="shared" si="114"/>
        <v>700</v>
      </c>
      <c r="N172" s="45">
        <f t="shared" si="114"/>
        <v>3500</v>
      </c>
      <c r="O172" s="54">
        <f t="shared" si="114"/>
        <v>1050</v>
      </c>
    </row>
    <row r="173" spans="1:17" x14ac:dyDescent="0.25">
      <c r="A173" s="42" t="s">
        <v>107</v>
      </c>
      <c r="B173" s="53">
        <f t="shared" ref="B173:O173" si="115">ROUND($K22*B$164,0)</f>
        <v>2400</v>
      </c>
      <c r="C173" s="45">
        <f t="shared" si="115"/>
        <v>3600</v>
      </c>
      <c r="D173" s="45">
        <f t="shared" si="115"/>
        <v>1600</v>
      </c>
      <c r="E173" s="45">
        <f t="shared" si="115"/>
        <v>800</v>
      </c>
      <c r="F173" s="45">
        <f t="shared" si="115"/>
        <v>2000</v>
      </c>
      <c r="G173" s="45">
        <f t="shared" si="115"/>
        <v>1600</v>
      </c>
      <c r="H173" s="45">
        <f t="shared" si="115"/>
        <v>3200</v>
      </c>
      <c r="I173" s="45">
        <f t="shared" si="115"/>
        <v>3200</v>
      </c>
      <c r="J173" s="45">
        <f t="shared" si="115"/>
        <v>3600</v>
      </c>
      <c r="K173" s="45">
        <f t="shared" si="115"/>
        <v>1200</v>
      </c>
      <c r="L173" s="45">
        <f t="shared" si="115"/>
        <v>2000</v>
      </c>
      <c r="M173" s="45">
        <f t="shared" si="115"/>
        <v>800</v>
      </c>
      <c r="N173" s="45">
        <f t="shared" si="115"/>
        <v>4000</v>
      </c>
      <c r="O173" s="54">
        <f t="shared" si="115"/>
        <v>1200</v>
      </c>
    </row>
    <row r="174" spans="1:17" x14ac:dyDescent="0.25">
      <c r="A174" s="42" t="s">
        <v>108</v>
      </c>
      <c r="B174" s="53">
        <f t="shared" ref="B174:O174" si="116">ROUND($K23*B$164,0)</f>
        <v>2700</v>
      </c>
      <c r="C174" s="45">
        <f t="shared" si="116"/>
        <v>4050</v>
      </c>
      <c r="D174" s="45">
        <f t="shared" si="116"/>
        <v>1800</v>
      </c>
      <c r="E174" s="45">
        <f t="shared" si="116"/>
        <v>900</v>
      </c>
      <c r="F174" s="45">
        <f t="shared" si="116"/>
        <v>2250</v>
      </c>
      <c r="G174" s="45">
        <f t="shared" si="116"/>
        <v>1800</v>
      </c>
      <c r="H174" s="45">
        <f t="shared" si="116"/>
        <v>3600</v>
      </c>
      <c r="I174" s="45">
        <f t="shared" si="116"/>
        <v>3600</v>
      </c>
      <c r="J174" s="45">
        <f t="shared" si="116"/>
        <v>4050</v>
      </c>
      <c r="K174" s="45">
        <f t="shared" si="116"/>
        <v>1350</v>
      </c>
      <c r="L174" s="45">
        <f t="shared" si="116"/>
        <v>2250</v>
      </c>
      <c r="M174" s="45">
        <f t="shared" si="116"/>
        <v>900</v>
      </c>
      <c r="N174" s="45">
        <f t="shared" si="116"/>
        <v>4500</v>
      </c>
      <c r="O174" s="54">
        <f t="shared" si="116"/>
        <v>1350</v>
      </c>
    </row>
    <row r="175" spans="1:17" x14ac:dyDescent="0.25">
      <c r="A175" s="43" t="s">
        <v>109</v>
      </c>
      <c r="B175" s="55">
        <f t="shared" ref="B175:O175" si="117">ROUND($K24*B$164,0)</f>
        <v>3000</v>
      </c>
      <c r="C175" s="56">
        <f t="shared" si="117"/>
        <v>4500</v>
      </c>
      <c r="D175" s="56">
        <f t="shared" si="117"/>
        <v>2000</v>
      </c>
      <c r="E175" s="56">
        <f t="shared" si="117"/>
        <v>1000</v>
      </c>
      <c r="F175" s="56">
        <f t="shared" si="117"/>
        <v>2500</v>
      </c>
      <c r="G175" s="56">
        <f t="shared" si="117"/>
        <v>2000</v>
      </c>
      <c r="H175" s="56">
        <f t="shared" si="117"/>
        <v>4000</v>
      </c>
      <c r="I175" s="56">
        <f t="shared" si="117"/>
        <v>4000</v>
      </c>
      <c r="J175" s="56">
        <f t="shared" si="117"/>
        <v>4500</v>
      </c>
      <c r="K175" s="56">
        <f t="shared" si="117"/>
        <v>1500</v>
      </c>
      <c r="L175" s="56">
        <f t="shared" si="117"/>
        <v>2500</v>
      </c>
      <c r="M175" s="56">
        <f t="shared" si="117"/>
        <v>1000</v>
      </c>
      <c r="N175" s="56">
        <f t="shared" si="117"/>
        <v>5000</v>
      </c>
      <c r="O175" s="57">
        <f t="shared" si="117"/>
        <v>1500</v>
      </c>
    </row>
    <row r="176" spans="1:17" x14ac:dyDescent="0.25"/>
    <row r="177" spans="1:19" x14ac:dyDescent="0.25">
      <c r="A177" s="111" t="s">
        <v>150</v>
      </c>
      <c r="B177" s="44">
        <v>15</v>
      </c>
      <c r="C177" s="44">
        <v>12</v>
      </c>
      <c r="D177" s="44">
        <v>18</v>
      </c>
      <c r="E177" s="44">
        <v>18</v>
      </c>
      <c r="F177" s="44">
        <v>12</v>
      </c>
      <c r="G177" s="44">
        <v>15</v>
      </c>
      <c r="H177" s="44">
        <v>12</v>
      </c>
      <c r="I177" s="44">
        <v>9</v>
      </c>
      <c r="J177" s="44">
        <v>12</v>
      </c>
      <c r="K177" s="44">
        <v>27</v>
      </c>
      <c r="L177" s="44">
        <v>18</v>
      </c>
      <c r="M177" s="44">
        <v>24</v>
      </c>
      <c r="N177" s="44">
        <v>9</v>
      </c>
      <c r="O177" s="44">
        <v>15</v>
      </c>
      <c r="Q177" s="60" t="s">
        <v>204</v>
      </c>
    </row>
    <row r="178" spans="1:19" x14ac:dyDescent="0.25">
      <c r="A178" s="112"/>
      <c r="B178" s="29" t="s">
        <v>29</v>
      </c>
      <c r="C178" s="29" t="s">
        <v>31</v>
      </c>
      <c r="D178" s="29" t="s">
        <v>33</v>
      </c>
      <c r="E178" s="29" t="s">
        <v>35</v>
      </c>
      <c r="F178" s="29" t="s">
        <v>37</v>
      </c>
      <c r="G178" s="29" t="s">
        <v>39</v>
      </c>
      <c r="H178" s="29" t="s">
        <v>41</v>
      </c>
      <c r="I178" s="29" t="s">
        <v>43</v>
      </c>
      <c r="J178" s="29" t="s">
        <v>45</v>
      </c>
      <c r="K178" s="29" t="s">
        <v>47</v>
      </c>
      <c r="L178" s="29" t="s">
        <v>49</v>
      </c>
      <c r="M178" s="29" t="s">
        <v>53</v>
      </c>
      <c r="N178" s="29" t="s">
        <v>55</v>
      </c>
      <c r="O178" s="29" t="s">
        <v>57</v>
      </c>
      <c r="Q178" s="59">
        <f>$L$2</f>
        <v>100</v>
      </c>
    </row>
    <row r="179" spans="1:19" x14ac:dyDescent="0.25">
      <c r="A179" s="42" t="s">
        <v>100</v>
      </c>
      <c r="B179" s="35">
        <f>ROUND($L15*(1/B$177),2)</f>
        <v>3.03</v>
      </c>
      <c r="C179" s="49">
        <f t="shared" ref="C179:O179" si="118">ROUND($L15*(1/C$177),2)</f>
        <v>3.79</v>
      </c>
      <c r="D179" s="49">
        <f t="shared" si="118"/>
        <v>2.5299999999999998</v>
      </c>
      <c r="E179" s="49">
        <f t="shared" si="118"/>
        <v>2.5299999999999998</v>
      </c>
      <c r="F179" s="49">
        <f t="shared" si="118"/>
        <v>3.79</v>
      </c>
      <c r="G179" s="49">
        <f t="shared" si="118"/>
        <v>3.03</v>
      </c>
      <c r="H179" s="49">
        <f t="shared" si="118"/>
        <v>3.79</v>
      </c>
      <c r="I179" s="49">
        <f t="shared" si="118"/>
        <v>5.0599999999999996</v>
      </c>
      <c r="J179" s="49">
        <f t="shared" si="118"/>
        <v>3.79</v>
      </c>
      <c r="K179" s="49">
        <f t="shared" si="118"/>
        <v>1.69</v>
      </c>
      <c r="L179" s="49">
        <f t="shared" si="118"/>
        <v>2.5299999999999998</v>
      </c>
      <c r="M179" s="49">
        <f t="shared" si="118"/>
        <v>1.9</v>
      </c>
      <c r="N179" s="49">
        <f t="shared" si="118"/>
        <v>5.0599999999999996</v>
      </c>
      <c r="O179" s="37">
        <f t="shared" si="118"/>
        <v>3.03</v>
      </c>
    </row>
    <row r="180" spans="1:19" x14ac:dyDescent="0.25">
      <c r="A180" s="42" t="s">
        <v>101</v>
      </c>
      <c r="B180" s="36">
        <f t="shared" ref="B180:O180" si="119">ROUND($L16*(1/B$177),2)</f>
        <v>3.07</v>
      </c>
      <c r="C180" s="34">
        <f t="shared" si="119"/>
        <v>3.83</v>
      </c>
      <c r="D180" s="34">
        <f t="shared" si="119"/>
        <v>2.56</v>
      </c>
      <c r="E180" s="34">
        <f t="shared" si="119"/>
        <v>2.56</v>
      </c>
      <c r="F180" s="34">
        <f t="shared" si="119"/>
        <v>3.83</v>
      </c>
      <c r="G180" s="34">
        <f t="shared" si="119"/>
        <v>3.07</v>
      </c>
      <c r="H180" s="34">
        <f t="shared" si="119"/>
        <v>3.83</v>
      </c>
      <c r="I180" s="34">
        <f t="shared" si="119"/>
        <v>5.1100000000000003</v>
      </c>
      <c r="J180" s="34">
        <f t="shared" si="119"/>
        <v>3.83</v>
      </c>
      <c r="K180" s="34">
        <f t="shared" si="119"/>
        <v>1.7</v>
      </c>
      <c r="L180" s="34">
        <f t="shared" si="119"/>
        <v>2.56</v>
      </c>
      <c r="M180" s="34">
        <f t="shared" si="119"/>
        <v>1.92</v>
      </c>
      <c r="N180" s="34">
        <f t="shared" si="119"/>
        <v>5.1100000000000003</v>
      </c>
      <c r="O180" s="38">
        <f t="shared" si="119"/>
        <v>3.07</v>
      </c>
    </row>
    <row r="181" spans="1:19" x14ac:dyDescent="0.25">
      <c r="A181" s="42" t="s">
        <v>102</v>
      </c>
      <c r="B181" s="36">
        <f t="shared" ref="B181:O181" si="120">ROUND($L17*(1/B$177),2)</f>
        <v>3.1</v>
      </c>
      <c r="C181" s="34">
        <f t="shared" si="120"/>
        <v>3.88</v>
      </c>
      <c r="D181" s="34">
        <f t="shared" si="120"/>
        <v>2.58</v>
      </c>
      <c r="E181" s="34">
        <f t="shared" si="120"/>
        <v>2.58</v>
      </c>
      <c r="F181" s="34">
        <f t="shared" si="120"/>
        <v>3.88</v>
      </c>
      <c r="G181" s="34">
        <f t="shared" si="120"/>
        <v>3.1</v>
      </c>
      <c r="H181" s="34">
        <f t="shared" si="120"/>
        <v>3.88</v>
      </c>
      <c r="I181" s="34">
        <f t="shared" si="120"/>
        <v>5.17</v>
      </c>
      <c r="J181" s="34">
        <f t="shared" si="120"/>
        <v>3.88</v>
      </c>
      <c r="K181" s="34">
        <f t="shared" si="120"/>
        <v>1.72</v>
      </c>
      <c r="L181" s="34">
        <f t="shared" si="120"/>
        <v>2.58</v>
      </c>
      <c r="M181" s="34">
        <f t="shared" si="120"/>
        <v>1.94</v>
      </c>
      <c r="N181" s="34">
        <f t="shared" si="120"/>
        <v>5.17</v>
      </c>
      <c r="O181" s="38">
        <f t="shared" si="120"/>
        <v>3.1</v>
      </c>
    </row>
    <row r="182" spans="1:19" x14ac:dyDescent="0.25">
      <c r="A182" s="42" t="s">
        <v>103</v>
      </c>
      <c r="B182" s="36">
        <f t="shared" ref="B182:O182" si="121">ROUND($L18*(1/B$177),2)</f>
        <v>3.13</v>
      </c>
      <c r="C182" s="34">
        <f t="shared" si="121"/>
        <v>3.92</v>
      </c>
      <c r="D182" s="34">
        <f t="shared" si="121"/>
        <v>2.61</v>
      </c>
      <c r="E182" s="34">
        <f t="shared" si="121"/>
        <v>2.61</v>
      </c>
      <c r="F182" s="34">
        <f t="shared" si="121"/>
        <v>3.92</v>
      </c>
      <c r="G182" s="34">
        <f t="shared" si="121"/>
        <v>3.13</v>
      </c>
      <c r="H182" s="34">
        <f t="shared" si="121"/>
        <v>3.92</v>
      </c>
      <c r="I182" s="34">
        <f t="shared" si="121"/>
        <v>5.22</v>
      </c>
      <c r="J182" s="34">
        <f t="shared" si="121"/>
        <v>3.92</v>
      </c>
      <c r="K182" s="34">
        <f t="shared" si="121"/>
        <v>1.74</v>
      </c>
      <c r="L182" s="34">
        <f t="shared" si="121"/>
        <v>2.61</v>
      </c>
      <c r="M182" s="34">
        <f t="shared" si="121"/>
        <v>1.96</v>
      </c>
      <c r="N182" s="34">
        <f t="shared" si="121"/>
        <v>5.22</v>
      </c>
      <c r="O182" s="38">
        <f t="shared" si="121"/>
        <v>3.13</v>
      </c>
    </row>
    <row r="183" spans="1:19" x14ac:dyDescent="0.25">
      <c r="A183" s="42" t="s">
        <v>104</v>
      </c>
      <c r="B183" s="36">
        <f t="shared" ref="B183:O183" si="122">ROUND($L19*(1/B$177),2)</f>
        <v>3.17</v>
      </c>
      <c r="C183" s="34">
        <f t="shared" si="122"/>
        <v>3.96</v>
      </c>
      <c r="D183" s="34">
        <f t="shared" si="122"/>
        <v>2.64</v>
      </c>
      <c r="E183" s="34">
        <f t="shared" si="122"/>
        <v>2.64</v>
      </c>
      <c r="F183" s="34">
        <f t="shared" si="122"/>
        <v>3.96</v>
      </c>
      <c r="G183" s="34">
        <f t="shared" si="122"/>
        <v>3.17</v>
      </c>
      <c r="H183" s="34">
        <f t="shared" si="122"/>
        <v>3.96</v>
      </c>
      <c r="I183" s="34">
        <f t="shared" si="122"/>
        <v>5.28</v>
      </c>
      <c r="J183" s="34">
        <f t="shared" si="122"/>
        <v>3.96</v>
      </c>
      <c r="K183" s="34">
        <f t="shared" si="122"/>
        <v>1.76</v>
      </c>
      <c r="L183" s="34">
        <f t="shared" si="122"/>
        <v>2.64</v>
      </c>
      <c r="M183" s="34">
        <f t="shared" si="122"/>
        <v>1.98</v>
      </c>
      <c r="N183" s="34">
        <f t="shared" si="122"/>
        <v>5.28</v>
      </c>
      <c r="O183" s="38">
        <f t="shared" si="122"/>
        <v>3.17</v>
      </c>
    </row>
    <row r="184" spans="1:19" x14ac:dyDescent="0.25">
      <c r="A184" s="42" t="s">
        <v>105</v>
      </c>
      <c r="B184" s="36">
        <f t="shared" ref="B184:O184" si="123">ROUND($L20*(1/B$177),2)</f>
        <v>3.2</v>
      </c>
      <c r="C184" s="34">
        <f t="shared" si="123"/>
        <v>4</v>
      </c>
      <c r="D184" s="34">
        <f t="shared" si="123"/>
        <v>2.67</v>
      </c>
      <c r="E184" s="34">
        <f t="shared" si="123"/>
        <v>2.67</v>
      </c>
      <c r="F184" s="34">
        <f t="shared" si="123"/>
        <v>4</v>
      </c>
      <c r="G184" s="34">
        <f t="shared" si="123"/>
        <v>3.2</v>
      </c>
      <c r="H184" s="34">
        <f t="shared" si="123"/>
        <v>4</v>
      </c>
      <c r="I184" s="34">
        <f t="shared" si="123"/>
        <v>5.33</v>
      </c>
      <c r="J184" s="34">
        <f t="shared" si="123"/>
        <v>4</v>
      </c>
      <c r="K184" s="34">
        <f t="shared" si="123"/>
        <v>1.78</v>
      </c>
      <c r="L184" s="34">
        <f t="shared" si="123"/>
        <v>2.67</v>
      </c>
      <c r="M184" s="34">
        <f t="shared" si="123"/>
        <v>2</v>
      </c>
      <c r="N184" s="34">
        <f t="shared" si="123"/>
        <v>5.33</v>
      </c>
      <c r="O184" s="38">
        <f t="shared" si="123"/>
        <v>3.2</v>
      </c>
    </row>
    <row r="185" spans="1:19" x14ac:dyDescent="0.25">
      <c r="A185" s="42" t="s">
        <v>106</v>
      </c>
      <c r="B185" s="36">
        <f t="shared" ref="B185:O185" si="124">ROUND($L21*(1/B$177),2)</f>
        <v>3.23</v>
      </c>
      <c r="C185" s="34">
        <f t="shared" si="124"/>
        <v>4.04</v>
      </c>
      <c r="D185" s="34">
        <f t="shared" si="124"/>
        <v>2.69</v>
      </c>
      <c r="E185" s="34">
        <f t="shared" si="124"/>
        <v>2.69</v>
      </c>
      <c r="F185" s="34">
        <f t="shared" si="124"/>
        <v>4.04</v>
      </c>
      <c r="G185" s="34">
        <f t="shared" si="124"/>
        <v>3.23</v>
      </c>
      <c r="H185" s="34">
        <f t="shared" si="124"/>
        <v>4.04</v>
      </c>
      <c r="I185" s="34">
        <f t="shared" si="124"/>
        <v>5.39</v>
      </c>
      <c r="J185" s="34">
        <f t="shared" si="124"/>
        <v>4.04</v>
      </c>
      <c r="K185" s="34">
        <f t="shared" si="124"/>
        <v>1.8</v>
      </c>
      <c r="L185" s="34">
        <f t="shared" si="124"/>
        <v>2.69</v>
      </c>
      <c r="M185" s="34">
        <f t="shared" si="124"/>
        <v>2.02</v>
      </c>
      <c r="N185" s="34">
        <f t="shared" si="124"/>
        <v>5.39</v>
      </c>
      <c r="O185" s="38">
        <f t="shared" si="124"/>
        <v>3.23</v>
      </c>
    </row>
    <row r="186" spans="1:19" x14ac:dyDescent="0.25">
      <c r="A186" s="42" t="s">
        <v>107</v>
      </c>
      <c r="B186" s="36">
        <f t="shared" ref="B186:O186" si="125">ROUND($L22*(1/B$177),2)</f>
        <v>3.27</v>
      </c>
      <c r="C186" s="34">
        <f t="shared" si="125"/>
        <v>4.08</v>
      </c>
      <c r="D186" s="34">
        <f t="shared" si="125"/>
        <v>2.72</v>
      </c>
      <c r="E186" s="34">
        <f t="shared" si="125"/>
        <v>2.72</v>
      </c>
      <c r="F186" s="34">
        <f t="shared" si="125"/>
        <v>4.08</v>
      </c>
      <c r="G186" s="34">
        <f t="shared" si="125"/>
        <v>3.27</v>
      </c>
      <c r="H186" s="34">
        <f t="shared" si="125"/>
        <v>4.08</v>
      </c>
      <c r="I186" s="34">
        <f t="shared" si="125"/>
        <v>5.44</v>
      </c>
      <c r="J186" s="34">
        <f t="shared" si="125"/>
        <v>4.08</v>
      </c>
      <c r="K186" s="34">
        <f t="shared" si="125"/>
        <v>1.81</v>
      </c>
      <c r="L186" s="34">
        <f t="shared" si="125"/>
        <v>2.72</v>
      </c>
      <c r="M186" s="34">
        <f t="shared" si="125"/>
        <v>2.04</v>
      </c>
      <c r="N186" s="34">
        <f t="shared" si="125"/>
        <v>5.44</v>
      </c>
      <c r="O186" s="38">
        <f t="shared" si="125"/>
        <v>3.27</v>
      </c>
    </row>
    <row r="187" spans="1:19" x14ac:dyDescent="0.25">
      <c r="A187" s="42" t="s">
        <v>108</v>
      </c>
      <c r="B187" s="36">
        <f t="shared" ref="B187:O187" si="126">ROUND($L23*(1/B$177),2)</f>
        <v>3.3</v>
      </c>
      <c r="C187" s="34">
        <f t="shared" si="126"/>
        <v>4.13</v>
      </c>
      <c r="D187" s="34">
        <f t="shared" si="126"/>
        <v>2.75</v>
      </c>
      <c r="E187" s="34">
        <f t="shared" si="126"/>
        <v>2.75</v>
      </c>
      <c r="F187" s="34">
        <f t="shared" si="126"/>
        <v>4.13</v>
      </c>
      <c r="G187" s="34">
        <f t="shared" si="126"/>
        <v>3.3</v>
      </c>
      <c r="H187" s="34">
        <f t="shared" si="126"/>
        <v>4.13</v>
      </c>
      <c r="I187" s="34">
        <f t="shared" si="126"/>
        <v>5.5</v>
      </c>
      <c r="J187" s="34">
        <f t="shared" si="126"/>
        <v>4.13</v>
      </c>
      <c r="K187" s="34">
        <f t="shared" si="126"/>
        <v>1.83</v>
      </c>
      <c r="L187" s="34">
        <f t="shared" si="126"/>
        <v>2.75</v>
      </c>
      <c r="M187" s="34">
        <f t="shared" si="126"/>
        <v>2.06</v>
      </c>
      <c r="N187" s="34">
        <f t="shared" si="126"/>
        <v>5.5</v>
      </c>
      <c r="O187" s="38">
        <f t="shared" si="126"/>
        <v>3.3</v>
      </c>
    </row>
    <row r="188" spans="1:19" x14ac:dyDescent="0.25">
      <c r="A188" s="43" t="s">
        <v>109</v>
      </c>
      <c r="B188" s="47">
        <f t="shared" ref="B188:O188" si="127">ROUND($L24*(1/B$177),2)</f>
        <v>3.33</v>
      </c>
      <c r="C188" s="46">
        <f t="shared" si="127"/>
        <v>4.17</v>
      </c>
      <c r="D188" s="46">
        <f t="shared" si="127"/>
        <v>2.78</v>
      </c>
      <c r="E188" s="46">
        <f t="shared" si="127"/>
        <v>2.78</v>
      </c>
      <c r="F188" s="46">
        <f t="shared" si="127"/>
        <v>4.17</v>
      </c>
      <c r="G188" s="46">
        <f t="shared" si="127"/>
        <v>3.33</v>
      </c>
      <c r="H188" s="46">
        <f t="shared" si="127"/>
        <v>4.17</v>
      </c>
      <c r="I188" s="46">
        <f t="shared" si="127"/>
        <v>5.56</v>
      </c>
      <c r="J188" s="46">
        <f t="shared" si="127"/>
        <v>4.17</v>
      </c>
      <c r="K188" s="46">
        <f t="shared" si="127"/>
        <v>1.85</v>
      </c>
      <c r="L188" s="46">
        <f t="shared" si="127"/>
        <v>2.78</v>
      </c>
      <c r="M188" s="46">
        <f t="shared" si="127"/>
        <v>2.08</v>
      </c>
      <c r="N188" s="46">
        <f t="shared" si="127"/>
        <v>5.56</v>
      </c>
      <c r="O188" s="48">
        <f t="shared" si="127"/>
        <v>3.33</v>
      </c>
    </row>
    <row r="189" spans="1:19" x14ac:dyDescent="0.25"/>
    <row r="190" spans="1:19" x14ac:dyDescent="0.25">
      <c r="A190" s="111" t="s">
        <v>211</v>
      </c>
      <c r="B190" s="44">
        <v>4.8</v>
      </c>
      <c r="C190" s="44">
        <v>7.2</v>
      </c>
      <c r="D190" s="44">
        <v>3.2</v>
      </c>
      <c r="E190" s="44">
        <v>2.4</v>
      </c>
      <c r="F190" s="44">
        <v>4.8</v>
      </c>
      <c r="G190" s="44">
        <v>4.8</v>
      </c>
      <c r="H190" s="44">
        <v>5.75</v>
      </c>
      <c r="I190" s="44">
        <v>9.6</v>
      </c>
      <c r="J190" s="44">
        <v>7.2</v>
      </c>
      <c r="K190" s="44">
        <v>3.2</v>
      </c>
      <c r="L190" s="44">
        <v>3.8</v>
      </c>
      <c r="M190" s="44">
        <v>2.4</v>
      </c>
      <c r="N190" s="44">
        <v>14.4</v>
      </c>
      <c r="O190" s="44">
        <v>3.8</v>
      </c>
      <c r="Q190" s="60" t="s">
        <v>205</v>
      </c>
      <c r="R190" s="60" t="s">
        <v>99</v>
      </c>
      <c r="S190" s="60" t="s">
        <v>200</v>
      </c>
    </row>
    <row r="191" spans="1:19" x14ac:dyDescent="0.25">
      <c r="A191" s="112"/>
      <c r="B191" s="29" t="s">
        <v>29</v>
      </c>
      <c r="C191" s="29" t="s">
        <v>31</v>
      </c>
      <c r="D191" s="29" t="s">
        <v>33</v>
      </c>
      <c r="E191" s="29" t="s">
        <v>35</v>
      </c>
      <c r="F191" s="29" t="s">
        <v>37</v>
      </c>
      <c r="G191" s="29" t="s">
        <v>39</v>
      </c>
      <c r="H191" s="29" t="s">
        <v>41</v>
      </c>
      <c r="I191" s="29" t="s">
        <v>43</v>
      </c>
      <c r="J191" s="29" t="s">
        <v>45</v>
      </c>
      <c r="K191" s="29" t="s">
        <v>47</v>
      </c>
      <c r="L191" s="29" t="s">
        <v>49</v>
      </c>
      <c r="M191" s="29" t="s">
        <v>53</v>
      </c>
      <c r="N191" s="29" t="s">
        <v>55</v>
      </c>
      <c r="O191" s="29" t="s">
        <v>57</v>
      </c>
      <c r="Q191" s="59">
        <f>$M$2</f>
        <v>100</v>
      </c>
      <c r="R191" s="59">
        <f>$B$2</f>
        <v>100</v>
      </c>
      <c r="S191" s="59">
        <f>$B$43</f>
        <v>50000</v>
      </c>
    </row>
    <row r="192" spans="1:19" x14ac:dyDescent="0.25">
      <c r="A192" s="42" t="s">
        <v>100</v>
      </c>
      <c r="B192" s="50">
        <f>ROUND($B$44*$B15*$C$44*B$190*$M15,0)</f>
        <v>32200</v>
      </c>
      <c r="C192" s="51">
        <f t="shared" ref="C192:O192" si="128">ROUND($B$44*$B15*$C$44*C$190*$M15,0)</f>
        <v>48300</v>
      </c>
      <c r="D192" s="51">
        <f t="shared" si="128"/>
        <v>21467</v>
      </c>
      <c r="E192" s="51">
        <f t="shared" si="128"/>
        <v>16100</v>
      </c>
      <c r="F192" s="51">
        <f t="shared" si="128"/>
        <v>32200</v>
      </c>
      <c r="G192" s="51">
        <f t="shared" si="128"/>
        <v>32200</v>
      </c>
      <c r="H192" s="51">
        <f t="shared" si="128"/>
        <v>38573</v>
      </c>
      <c r="I192" s="51">
        <f t="shared" si="128"/>
        <v>64400</v>
      </c>
      <c r="J192" s="51">
        <f t="shared" si="128"/>
        <v>48300</v>
      </c>
      <c r="K192" s="51">
        <f t="shared" si="128"/>
        <v>21467</v>
      </c>
      <c r="L192" s="51">
        <f t="shared" si="128"/>
        <v>25492</v>
      </c>
      <c r="M192" s="51">
        <f t="shared" si="128"/>
        <v>16100</v>
      </c>
      <c r="N192" s="51">
        <f t="shared" si="128"/>
        <v>96600</v>
      </c>
      <c r="O192" s="52">
        <f t="shared" si="128"/>
        <v>25492</v>
      </c>
    </row>
    <row r="193" spans="1:17" x14ac:dyDescent="0.25">
      <c r="A193" s="42" t="s">
        <v>101</v>
      </c>
      <c r="B193" s="53">
        <f t="shared" ref="B193:O193" si="129">ROUND($B$44*$B16*$C$44*B$190*$M16,0)</f>
        <v>39928</v>
      </c>
      <c r="C193" s="45">
        <f t="shared" si="129"/>
        <v>59892</v>
      </c>
      <c r="D193" s="45">
        <f t="shared" si="129"/>
        <v>26619</v>
      </c>
      <c r="E193" s="45">
        <f t="shared" si="129"/>
        <v>19964</v>
      </c>
      <c r="F193" s="45">
        <f t="shared" si="129"/>
        <v>39928</v>
      </c>
      <c r="G193" s="45">
        <f t="shared" si="129"/>
        <v>39928</v>
      </c>
      <c r="H193" s="45">
        <f t="shared" si="129"/>
        <v>47830</v>
      </c>
      <c r="I193" s="45">
        <f t="shared" si="129"/>
        <v>79856</v>
      </c>
      <c r="J193" s="45">
        <f t="shared" si="129"/>
        <v>59892</v>
      </c>
      <c r="K193" s="45">
        <f t="shared" si="129"/>
        <v>26619</v>
      </c>
      <c r="L193" s="45">
        <f t="shared" si="129"/>
        <v>31610</v>
      </c>
      <c r="M193" s="45">
        <f t="shared" si="129"/>
        <v>19964</v>
      </c>
      <c r="N193" s="45">
        <f t="shared" si="129"/>
        <v>119783</v>
      </c>
      <c r="O193" s="54">
        <f t="shared" si="129"/>
        <v>31610</v>
      </c>
    </row>
    <row r="194" spans="1:17" x14ac:dyDescent="0.25">
      <c r="A194" s="42" t="s">
        <v>102</v>
      </c>
      <c r="B194" s="53">
        <f t="shared" ref="B194:O194" si="130">ROUND($B$44*$B17*$C$44*B$190*$M17,0)</f>
        <v>48085</v>
      </c>
      <c r="C194" s="45">
        <f t="shared" si="130"/>
        <v>72128</v>
      </c>
      <c r="D194" s="45">
        <f t="shared" si="130"/>
        <v>32057</v>
      </c>
      <c r="E194" s="45">
        <f t="shared" si="130"/>
        <v>24043</v>
      </c>
      <c r="F194" s="45">
        <f t="shared" si="130"/>
        <v>48085</v>
      </c>
      <c r="G194" s="45">
        <f t="shared" si="130"/>
        <v>48085</v>
      </c>
      <c r="H194" s="45">
        <f t="shared" si="130"/>
        <v>57602</v>
      </c>
      <c r="I194" s="45">
        <f t="shared" si="130"/>
        <v>96170</v>
      </c>
      <c r="J194" s="45">
        <f t="shared" si="130"/>
        <v>72128</v>
      </c>
      <c r="K194" s="45">
        <f t="shared" si="130"/>
        <v>32057</v>
      </c>
      <c r="L194" s="45">
        <f t="shared" si="130"/>
        <v>38067</v>
      </c>
      <c r="M194" s="45">
        <f t="shared" si="130"/>
        <v>24043</v>
      </c>
      <c r="N194" s="45">
        <f t="shared" si="130"/>
        <v>144255</v>
      </c>
      <c r="O194" s="54">
        <f t="shared" si="130"/>
        <v>38067</v>
      </c>
    </row>
    <row r="195" spans="1:17" x14ac:dyDescent="0.25">
      <c r="A195" s="42" t="s">
        <v>103</v>
      </c>
      <c r="B195" s="53">
        <f t="shared" ref="B195:O195" si="131">ROUND($B$44*$B18*$C$44*B$190*$M18,0)</f>
        <v>56672</v>
      </c>
      <c r="C195" s="45">
        <f t="shared" si="131"/>
        <v>85008</v>
      </c>
      <c r="D195" s="45">
        <f t="shared" si="131"/>
        <v>37781</v>
      </c>
      <c r="E195" s="45">
        <f t="shared" si="131"/>
        <v>28336</v>
      </c>
      <c r="F195" s="45">
        <f t="shared" si="131"/>
        <v>56672</v>
      </c>
      <c r="G195" s="45">
        <f t="shared" si="131"/>
        <v>56672</v>
      </c>
      <c r="H195" s="45">
        <f t="shared" si="131"/>
        <v>67888</v>
      </c>
      <c r="I195" s="45">
        <f t="shared" si="131"/>
        <v>113343</v>
      </c>
      <c r="J195" s="45">
        <f t="shared" si="131"/>
        <v>85008</v>
      </c>
      <c r="K195" s="45">
        <f t="shared" si="131"/>
        <v>37781</v>
      </c>
      <c r="L195" s="45">
        <f t="shared" si="131"/>
        <v>44865</v>
      </c>
      <c r="M195" s="45">
        <f t="shared" si="131"/>
        <v>28336</v>
      </c>
      <c r="N195" s="45">
        <f t="shared" si="131"/>
        <v>170015</v>
      </c>
      <c r="O195" s="54">
        <f t="shared" si="131"/>
        <v>44865</v>
      </c>
    </row>
    <row r="196" spans="1:17" x14ac:dyDescent="0.25">
      <c r="A196" s="42" t="s">
        <v>104</v>
      </c>
      <c r="B196" s="53">
        <f t="shared" ref="B196:O196" si="132">ROUND($B$44*$B19*$C$44*B$190*$M19,0)</f>
        <v>65688</v>
      </c>
      <c r="C196" s="45">
        <f t="shared" si="132"/>
        <v>98532</v>
      </c>
      <c r="D196" s="45">
        <f t="shared" si="132"/>
        <v>43792</v>
      </c>
      <c r="E196" s="45">
        <f t="shared" si="132"/>
        <v>32844</v>
      </c>
      <c r="F196" s="45">
        <f t="shared" si="132"/>
        <v>65688</v>
      </c>
      <c r="G196" s="45">
        <f t="shared" si="132"/>
        <v>65688</v>
      </c>
      <c r="H196" s="45">
        <f t="shared" si="132"/>
        <v>78688</v>
      </c>
      <c r="I196" s="45">
        <f t="shared" si="132"/>
        <v>131375</v>
      </c>
      <c r="J196" s="45">
        <f t="shared" si="132"/>
        <v>98532</v>
      </c>
      <c r="K196" s="45">
        <f t="shared" si="132"/>
        <v>43792</v>
      </c>
      <c r="L196" s="45">
        <f t="shared" si="132"/>
        <v>52003</v>
      </c>
      <c r="M196" s="45">
        <f t="shared" si="132"/>
        <v>32844</v>
      </c>
      <c r="N196" s="45">
        <f t="shared" si="132"/>
        <v>197063</v>
      </c>
      <c r="O196" s="54">
        <f t="shared" si="132"/>
        <v>52003</v>
      </c>
    </row>
    <row r="197" spans="1:17" x14ac:dyDescent="0.25">
      <c r="A197" s="42" t="s">
        <v>105</v>
      </c>
      <c r="B197" s="53">
        <f t="shared" ref="B197:O197" si="133">ROUND($B$44*$B20*$C$44*B$190*$M20,0)</f>
        <v>75133</v>
      </c>
      <c r="C197" s="45">
        <f t="shared" si="133"/>
        <v>112699</v>
      </c>
      <c r="D197" s="45">
        <f t="shared" si="133"/>
        <v>50089</v>
      </c>
      <c r="E197" s="45">
        <f t="shared" si="133"/>
        <v>37566</v>
      </c>
      <c r="F197" s="45">
        <f t="shared" si="133"/>
        <v>75133</v>
      </c>
      <c r="G197" s="45">
        <f t="shared" si="133"/>
        <v>75133</v>
      </c>
      <c r="H197" s="45">
        <f t="shared" si="133"/>
        <v>90003</v>
      </c>
      <c r="I197" s="45">
        <f t="shared" si="133"/>
        <v>150266</v>
      </c>
      <c r="J197" s="45">
        <f t="shared" si="133"/>
        <v>112699</v>
      </c>
      <c r="K197" s="45">
        <f t="shared" si="133"/>
        <v>50089</v>
      </c>
      <c r="L197" s="45">
        <f t="shared" si="133"/>
        <v>59480</v>
      </c>
      <c r="M197" s="45">
        <f t="shared" si="133"/>
        <v>37566</v>
      </c>
      <c r="N197" s="45">
        <f t="shared" si="133"/>
        <v>225399</v>
      </c>
      <c r="O197" s="54">
        <f t="shared" si="133"/>
        <v>59480</v>
      </c>
    </row>
    <row r="198" spans="1:17" x14ac:dyDescent="0.25">
      <c r="A198" s="42" t="s">
        <v>106</v>
      </c>
      <c r="B198" s="53">
        <f t="shared" ref="B198:O198" si="134">ROUND($B$44*$B21*$C$44*B$190*$M21,0)</f>
        <v>86940</v>
      </c>
      <c r="C198" s="45">
        <f t="shared" si="134"/>
        <v>130409</v>
      </c>
      <c r="D198" s="45">
        <f t="shared" si="134"/>
        <v>57960</v>
      </c>
      <c r="E198" s="45">
        <f t="shared" si="134"/>
        <v>43470</v>
      </c>
      <c r="F198" s="45">
        <f t="shared" si="134"/>
        <v>86940</v>
      </c>
      <c r="G198" s="45">
        <f t="shared" si="134"/>
        <v>86940</v>
      </c>
      <c r="H198" s="45">
        <f t="shared" si="134"/>
        <v>104146</v>
      </c>
      <c r="I198" s="45">
        <f t="shared" si="134"/>
        <v>173879</v>
      </c>
      <c r="J198" s="45">
        <f t="shared" si="134"/>
        <v>130409</v>
      </c>
      <c r="K198" s="45">
        <f t="shared" si="134"/>
        <v>57960</v>
      </c>
      <c r="L198" s="45">
        <f t="shared" si="134"/>
        <v>68827</v>
      </c>
      <c r="M198" s="45">
        <f t="shared" si="134"/>
        <v>43470</v>
      </c>
      <c r="N198" s="45">
        <f t="shared" si="134"/>
        <v>260819</v>
      </c>
      <c r="O198" s="54">
        <f t="shared" si="134"/>
        <v>68827</v>
      </c>
    </row>
    <row r="199" spans="1:17" x14ac:dyDescent="0.25">
      <c r="A199" s="42" t="s">
        <v>107</v>
      </c>
      <c r="B199" s="53">
        <f t="shared" ref="B199:O199" si="135">ROUND($B$44*$B22*$C$44*B$190*$M22,0)</f>
        <v>99283</v>
      </c>
      <c r="C199" s="45">
        <f t="shared" si="135"/>
        <v>148924</v>
      </c>
      <c r="D199" s="45">
        <f t="shared" si="135"/>
        <v>66189</v>
      </c>
      <c r="E199" s="45">
        <f t="shared" si="135"/>
        <v>49641</v>
      </c>
      <c r="F199" s="45">
        <f t="shared" si="135"/>
        <v>99283</v>
      </c>
      <c r="G199" s="45">
        <f t="shared" si="135"/>
        <v>99283</v>
      </c>
      <c r="H199" s="45">
        <f t="shared" si="135"/>
        <v>118933</v>
      </c>
      <c r="I199" s="45">
        <f t="shared" si="135"/>
        <v>198566</v>
      </c>
      <c r="J199" s="45">
        <f t="shared" si="135"/>
        <v>148924</v>
      </c>
      <c r="K199" s="45">
        <f t="shared" si="135"/>
        <v>66189</v>
      </c>
      <c r="L199" s="45">
        <f t="shared" si="135"/>
        <v>78599</v>
      </c>
      <c r="M199" s="45">
        <f t="shared" si="135"/>
        <v>49641</v>
      </c>
      <c r="N199" s="45">
        <f t="shared" si="135"/>
        <v>297849</v>
      </c>
      <c r="O199" s="54">
        <f t="shared" si="135"/>
        <v>78599</v>
      </c>
    </row>
    <row r="200" spans="1:17" x14ac:dyDescent="0.25">
      <c r="A200" s="42" t="s">
        <v>108</v>
      </c>
      <c r="B200" s="53">
        <f t="shared" ref="B200:O200" si="136">ROUND($B$44*$B23*$C$44*B$190*$M23,0)</f>
        <v>112163</v>
      </c>
      <c r="C200" s="45">
        <f t="shared" si="136"/>
        <v>168244</v>
      </c>
      <c r="D200" s="45">
        <f t="shared" si="136"/>
        <v>74775</v>
      </c>
      <c r="E200" s="45">
        <f t="shared" si="136"/>
        <v>56081</v>
      </c>
      <c r="F200" s="45">
        <f t="shared" si="136"/>
        <v>112163</v>
      </c>
      <c r="G200" s="45">
        <f t="shared" si="136"/>
        <v>112163</v>
      </c>
      <c r="H200" s="45">
        <f t="shared" si="136"/>
        <v>134362</v>
      </c>
      <c r="I200" s="45">
        <f t="shared" si="136"/>
        <v>224326</v>
      </c>
      <c r="J200" s="45">
        <f t="shared" si="136"/>
        <v>168244</v>
      </c>
      <c r="K200" s="45">
        <f t="shared" si="136"/>
        <v>74775</v>
      </c>
      <c r="L200" s="45">
        <f t="shared" si="136"/>
        <v>88796</v>
      </c>
      <c r="M200" s="45">
        <f t="shared" si="136"/>
        <v>56081</v>
      </c>
      <c r="N200" s="45">
        <f t="shared" si="136"/>
        <v>336488</v>
      </c>
      <c r="O200" s="54">
        <f t="shared" si="136"/>
        <v>88796</v>
      </c>
    </row>
    <row r="201" spans="1:17" x14ac:dyDescent="0.25">
      <c r="A201" s="43" t="s">
        <v>109</v>
      </c>
      <c r="B201" s="55">
        <f t="shared" ref="B201:O201" si="137">ROUND($B$44*$B24*$C$44*B$190*$M24,0)</f>
        <v>125579</v>
      </c>
      <c r="C201" s="56">
        <f t="shared" si="137"/>
        <v>188369</v>
      </c>
      <c r="D201" s="56">
        <f t="shared" si="137"/>
        <v>83720</v>
      </c>
      <c r="E201" s="56">
        <f t="shared" si="137"/>
        <v>62790</v>
      </c>
      <c r="F201" s="56">
        <f t="shared" si="137"/>
        <v>125579</v>
      </c>
      <c r="G201" s="56">
        <f t="shared" si="137"/>
        <v>125579</v>
      </c>
      <c r="H201" s="56">
        <f t="shared" si="137"/>
        <v>150434</v>
      </c>
      <c r="I201" s="56">
        <f t="shared" si="137"/>
        <v>251159</v>
      </c>
      <c r="J201" s="56">
        <f t="shared" si="137"/>
        <v>188369</v>
      </c>
      <c r="K201" s="56">
        <f t="shared" si="137"/>
        <v>83720</v>
      </c>
      <c r="L201" s="56">
        <f t="shared" si="137"/>
        <v>99417</v>
      </c>
      <c r="M201" s="56">
        <f t="shared" si="137"/>
        <v>62790</v>
      </c>
      <c r="N201" s="56">
        <f t="shared" si="137"/>
        <v>376738</v>
      </c>
      <c r="O201" s="57">
        <f t="shared" si="137"/>
        <v>99417</v>
      </c>
    </row>
    <row r="202" spans="1:17" x14ac:dyDescent="0.25"/>
    <row r="203" spans="1:17" x14ac:dyDescent="0.25">
      <c r="A203" s="111" t="s">
        <v>212</v>
      </c>
      <c r="B203" s="44">
        <v>1</v>
      </c>
      <c r="C203" s="44">
        <v>1</v>
      </c>
      <c r="D203" s="44">
        <v>1</v>
      </c>
      <c r="E203" s="44">
        <v>1</v>
      </c>
      <c r="F203" s="44">
        <v>1</v>
      </c>
      <c r="G203" s="44">
        <v>1</v>
      </c>
      <c r="H203" s="44">
        <v>1</v>
      </c>
      <c r="I203" s="44">
        <v>1</v>
      </c>
      <c r="J203" s="44">
        <v>1</v>
      </c>
      <c r="K203" s="44">
        <v>1</v>
      </c>
      <c r="L203" s="44">
        <v>1</v>
      </c>
      <c r="M203" s="44">
        <v>1</v>
      </c>
      <c r="N203" s="44">
        <v>1</v>
      </c>
      <c r="O203" s="44">
        <v>1</v>
      </c>
      <c r="Q203" s="60" t="s">
        <v>206</v>
      </c>
    </row>
    <row r="204" spans="1:17" x14ac:dyDescent="0.25">
      <c r="A204" s="112"/>
      <c r="B204" s="29" t="s">
        <v>29</v>
      </c>
      <c r="C204" s="29" t="s">
        <v>31</v>
      </c>
      <c r="D204" s="29" t="s">
        <v>33</v>
      </c>
      <c r="E204" s="29" t="s">
        <v>35</v>
      </c>
      <c r="F204" s="29" t="s">
        <v>37</v>
      </c>
      <c r="G204" s="29" t="s">
        <v>39</v>
      </c>
      <c r="H204" s="29" t="s">
        <v>41</v>
      </c>
      <c r="I204" s="29" t="s">
        <v>43</v>
      </c>
      <c r="J204" s="29" t="s">
        <v>45</v>
      </c>
      <c r="K204" s="29" t="s">
        <v>47</v>
      </c>
      <c r="L204" s="29" t="s">
        <v>49</v>
      </c>
      <c r="M204" s="29" t="s">
        <v>53</v>
      </c>
      <c r="N204" s="29" t="s">
        <v>55</v>
      </c>
      <c r="O204" s="29" t="s">
        <v>57</v>
      </c>
      <c r="Q204" s="59">
        <f>$N$2</f>
        <v>100</v>
      </c>
    </row>
    <row r="205" spans="1:17" x14ac:dyDescent="0.25">
      <c r="A205" s="42" t="s">
        <v>100</v>
      </c>
      <c r="B205" s="35">
        <f>ROUND($N15,2)</f>
        <v>55</v>
      </c>
      <c r="C205" s="49">
        <f t="shared" ref="C205:O205" si="138">ROUND($N15,2)</f>
        <v>55</v>
      </c>
      <c r="D205" s="49">
        <f t="shared" si="138"/>
        <v>55</v>
      </c>
      <c r="E205" s="49">
        <f t="shared" si="138"/>
        <v>55</v>
      </c>
      <c r="F205" s="49">
        <f t="shared" si="138"/>
        <v>55</v>
      </c>
      <c r="G205" s="49">
        <f t="shared" si="138"/>
        <v>55</v>
      </c>
      <c r="H205" s="49">
        <f t="shared" si="138"/>
        <v>55</v>
      </c>
      <c r="I205" s="49">
        <f t="shared" si="138"/>
        <v>55</v>
      </c>
      <c r="J205" s="49">
        <f t="shared" si="138"/>
        <v>55</v>
      </c>
      <c r="K205" s="49">
        <f t="shared" si="138"/>
        <v>55</v>
      </c>
      <c r="L205" s="49">
        <f t="shared" si="138"/>
        <v>55</v>
      </c>
      <c r="M205" s="49">
        <f t="shared" si="138"/>
        <v>55</v>
      </c>
      <c r="N205" s="49">
        <f t="shared" si="138"/>
        <v>55</v>
      </c>
      <c r="O205" s="37">
        <f t="shared" si="138"/>
        <v>55</v>
      </c>
    </row>
    <row r="206" spans="1:17" x14ac:dyDescent="0.25">
      <c r="A206" s="42" t="s">
        <v>101</v>
      </c>
      <c r="B206" s="36">
        <f t="shared" ref="B206:O206" si="139">ROUND($N16,2)</f>
        <v>60</v>
      </c>
      <c r="C206" s="34">
        <f t="shared" si="139"/>
        <v>60</v>
      </c>
      <c r="D206" s="34">
        <f t="shared" si="139"/>
        <v>60</v>
      </c>
      <c r="E206" s="34">
        <f t="shared" si="139"/>
        <v>60</v>
      </c>
      <c r="F206" s="34">
        <f t="shared" si="139"/>
        <v>60</v>
      </c>
      <c r="G206" s="34">
        <f t="shared" si="139"/>
        <v>60</v>
      </c>
      <c r="H206" s="34">
        <f t="shared" si="139"/>
        <v>60</v>
      </c>
      <c r="I206" s="34">
        <f t="shared" si="139"/>
        <v>60</v>
      </c>
      <c r="J206" s="34">
        <f t="shared" si="139"/>
        <v>60</v>
      </c>
      <c r="K206" s="34">
        <f t="shared" si="139"/>
        <v>60</v>
      </c>
      <c r="L206" s="34">
        <f t="shared" si="139"/>
        <v>60</v>
      </c>
      <c r="M206" s="34">
        <f t="shared" si="139"/>
        <v>60</v>
      </c>
      <c r="N206" s="34">
        <f t="shared" si="139"/>
        <v>60</v>
      </c>
      <c r="O206" s="38">
        <f t="shared" si="139"/>
        <v>60</v>
      </c>
    </row>
    <row r="207" spans="1:17" x14ac:dyDescent="0.25">
      <c r="A207" s="42" t="s">
        <v>102</v>
      </c>
      <c r="B207" s="36">
        <f t="shared" ref="B207:O207" si="140">ROUND($N17,2)</f>
        <v>65</v>
      </c>
      <c r="C207" s="34">
        <f t="shared" si="140"/>
        <v>65</v>
      </c>
      <c r="D207" s="34">
        <f t="shared" si="140"/>
        <v>65</v>
      </c>
      <c r="E207" s="34">
        <f t="shared" si="140"/>
        <v>65</v>
      </c>
      <c r="F207" s="34">
        <f t="shared" si="140"/>
        <v>65</v>
      </c>
      <c r="G207" s="34">
        <f t="shared" si="140"/>
        <v>65</v>
      </c>
      <c r="H207" s="34">
        <f t="shared" si="140"/>
        <v>65</v>
      </c>
      <c r="I207" s="34">
        <f t="shared" si="140"/>
        <v>65</v>
      </c>
      <c r="J207" s="34">
        <f t="shared" si="140"/>
        <v>65</v>
      </c>
      <c r="K207" s="34">
        <f t="shared" si="140"/>
        <v>65</v>
      </c>
      <c r="L207" s="34">
        <f t="shared" si="140"/>
        <v>65</v>
      </c>
      <c r="M207" s="34">
        <f t="shared" si="140"/>
        <v>65</v>
      </c>
      <c r="N207" s="34">
        <f t="shared" si="140"/>
        <v>65</v>
      </c>
      <c r="O207" s="38">
        <f t="shared" si="140"/>
        <v>65</v>
      </c>
    </row>
    <row r="208" spans="1:17" x14ac:dyDescent="0.25">
      <c r="A208" s="42" t="s">
        <v>103</v>
      </c>
      <c r="B208" s="36">
        <f t="shared" ref="B208:O208" si="141">ROUND($N18,2)</f>
        <v>70</v>
      </c>
      <c r="C208" s="34">
        <f t="shared" si="141"/>
        <v>70</v>
      </c>
      <c r="D208" s="34">
        <f t="shared" si="141"/>
        <v>70</v>
      </c>
      <c r="E208" s="34">
        <f t="shared" si="141"/>
        <v>70</v>
      </c>
      <c r="F208" s="34">
        <f t="shared" si="141"/>
        <v>70</v>
      </c>
      <c r="G208" s="34">
        <f t="shared" si="141"/>
        <v>70</v>
      </c>
      <c r="H208" s="34">
        <f t="shared" si="141"/>
        <v>70</v>
      </c>
      <c r="I208" s="34">
        <f t="shared" si="141"/>
        <v>70</v>
      </c>
      <c r="J208" s="34">
        <f t="shared" si="141"/>
        <v>70</v>
      </c>
      <c r="K208" s="34">
        <f t="shared" si="141"/>
        <v>70</v>
      </c>
      <c r="L208" s="34">
        <f t="shared" si="141"/>
        <v>70</v>
      </c>
      <c r="M208" s="34">
        <f t="shared" si="141"/>
        <v>70</v>
      </c>
      <c r="N208" s="34">
        <f t="shared" si="141"/>
        <v>70</v>
      </c>
      <c r="O208" s="38">
        <f t="shared" si="141"/>
        <v>70</v>
      </c>
    </row>
    <row r="209" spans="1:17" x14ac:dyDescent="0.25">
      <c r="A209" s="42" t="s">
        <v>104</v>
      </c>
      <c r="B209" s="36">
        <f t="shared" ref="B209:O209" si="142">ROUND($N19,2)</f>
        <v>75</v>
      </c>
      <c r="C209" s="34">
        <f t="shared" si="142"/>
        <v>75</v>
      </c>
      <c r="D209" s="34">
        <f t="shared" si="142"/>
        <v>75</v>
      </c>
      <c r="E209" s="34">
        <f t="shared" si="142"/>
        <v>75</v>
      </c>
      <c r="F209" s="34">
        <f t="shared" si="142"/>
        <v>75</v>
      </c>
      <c r="G209" s="34">
        <f t="shared" si="142"/>
        <v>75</v>
      </c>
      <c r="H209" s="34">
        <f t="shared" si="142"/>
        <v>75</v>
      </c>
      <c r="I209" s="34">
        <f t="shared" si="142"/>
        <v>75</v>
      </c>
      <c r="J209" s="34">
        <f t="shared" si="142"/>
        <v>75</v>
      </c>
      <c r="K209" s="34">
        <f t="shared" si="142"/>
        <v>75</v>
      </c>
      <c r="L209" s="34">
        <f t="shared" si="142"/>
        <v>75</v>
      </c>
      <c r="M209" s="34">
        <f t="shared" si="142"/>
        <v>75</v>
      </c>
      <c r="N209" s="34">
        <f t="shared" si="142"/>
        <v>75</v>
      </c>
      <c r="O209" s="38">
        <f t="shared" si="142"/>
        <v>75</v>
      </c>
    </row>
    <row r="210" spans="1:17" x14ac:dyDescent="0.25">
      <c r="A210" s="42" t="s">
        <v>105</v>
      </c>
      <c r="B210" s="36">
        <f t="shared" ref="B210:O210" si="143">ROUND($N20,2)</f>
        <v>80</v>
      </c>
      <c r="C210" s="34">
        <f t="shared" si="143"/>
        <v>80</v>
      </c>
      <c r="D210" s="34">
        <f t="shared" si="143"/>
        <v>80</v>
      </c>
      <c r="E210" s="34">
        <f t="shared" si="143"/>
        <v>80</v>
      </c>
      <c r="F210" s="34">
        <f t="shared" si="143"/>
        <v>80</v>
      </c>
      <c r="G210" s="34">
        <f t="shared" si="143"/>
        <v>80</v>
      </c>
      <c r="H210" s="34">
        <f t="shared" si="143"/>
        <v>80</v>
      </c>
      <c r="I210" s="34">
        <f t="shared" si="143"/>
        <v>80</v>
      </c>
      <c r="J210" s="34">
        <f t="shared" si="143"/>
        <v>80</v>
      </c>
      <c r="K210" s="34">
        <f t="shared" si="143"/>
        <v>80</v>
      </c>
      <c r="L210" s="34">
        <f t="shared" si="143"/>
        <v>80</v>
      </c>
      <c r="M210" s="34">
        <f t="shared" si="143"/>
        <v>80</v>
      </c>
      <c r="N210" s="34">
        <f t="shared" si="143"/>
        <v>80</v>
      </c>
      <c r="O210" s="38">
        <f t="shared" si="143"/>
        <v>80</v>
      </c>
    </row>
    <row r="211" spans="1:17" x14ac:dyDescent="0.25">
      <c r="A211" s="42" t="s">
        <v>106</v>
      </c>
      <c r="B211" s="36">
        <f t="shared" ref="B211:O211" si="144">ROUND($N21,2)</f>
        <v>85</v>
      </c>
      <c r="C211" s="34">
        <f t="shared" si="144"/>
        <v>85</v>
      </c>
      <c r="D211" s="34">
        <f t="shared" si="144"/>
        <v>85</v>
      </c>
      <c r="E211" s="34">
        <f t="shared" si="144"/>
        <v>85</v>
      </c>
      <c r="F211" s="34">
        <f t="shared" si="144"/>
        <v>85</v>
      </c>
      <c r="G211" s="34">
        <f t="shared" si="144"/>
        <v>85</v>
      </c>
      <c r="H211" s="34">
        <f t="shared" si="144"/>
        <v>85</v>
      </c>
      <c r="I211" s="34">
        <f t="shared" si="144"/>
        <v>85</v>
      </c>
      <c r="J211" s="34">
        <f t="shared" si="144"/>
        <v>85</v>
      </c>
      <c r="K211" s="34">
        <f t="shared" si="144"/>
        <v>85</v>
      </c>
      <c r="L211" s="34">
        <f t="shared" si="144"/>
        <v>85</v>
      </c>
      <c r="M211" s="34">
        <f t="shared" si="144"/>
        <v>85</v>
      </c>
      <c r="N211" s="34">
        <f t="shared" si="144"/>
        <v>85</v>
      </c>
      <c r="O211" s="38">
        <f t="shared" si="144"/>
        <v>85</v>
      </c>
    </row>
    <row r="212" spans="1:17" x14ac:dyDescent="0.25">
      <c r="A212" s="42" t="s">
        <v>107</v>
      </c>
      <c r="B212" s="36">
        <f t="shared" ref="B212:O212" si="145">ROUND($N22,2)</f>
        <v>90</v>
      </c>
      <c r="C212" s="34">
        <f t="shared" si="145"/>
        <v>90</v>
      </c>
      <c r="D212" s="34">
        <f t="shared" si="145"/>
        <v>90</v>
      </c>
      <c r="E212" s="34">
        <f t="shared" si="145"/>
        <v>90</v>
      </c>
      <c r="F212" s="34">
        <f t="shared" si="145"/>
        <v>90</v>
      </c>
      <c r="G212" s="34">
        <f t="shared" si="145"/>
        <v>90</v>
      </c>
      <c r="H212" s="34">
        <f t="shared" si="145"/>
        <v>90</v>
      </c>
      <c r="I212" s="34">
        <f t="shared" si="145"/>
        <v>90</v>
      </c>
      <c r="J212" s="34">
        <f t="shared" si="145"/>
        <v>90</v>
      </c>
      <c r="K212" s="34">
        <f t="shared" si="145"/>
        <v>90</v>
      </c>
      <c r="L212" s="34">
        <f t="shared" si="145"/>
        <v>90</v>
      </c>
      <c r="M212" s="34">
        <f t="shared" si="145"/>
        <v>90</v>
      </c>
      <c r="N212" s="34">
        <f t="shared" si="145"/>
        <v>90</v>
      </c>
      <c r="O212" s="38">
        <f t="shared" si="145"/>
        <v>90</v>
      </c>
    </row>
    <row r="213" spans="1:17" x14ac:dyDescent="0.25">
      <c r="A213" s="42" t="s">
        <v>108</v>
      </c>
      <c r="B213" s="36">
        <f t="shared" ref="B213:O213" si="146">ROUND($N23,2)</f>
        <v>95</v>
      </c>
      <c r="C213" s="34">
        <f t="shared" si="146"/>
        <v>95</v>
      </c>
      <c r="D213" s="34">
        <f t="shared" si="146"/>
        <v>95</v>
      </c>
      <c r="E213" s="34">
        <f t="shared" si="146"/>
        <v>95</v>
      </c>
      <c r="F213" s="34">
        <f t="shared" si="146"/>
        <v>95</v>
      </c>
      <c r="G213" s="34">
        <f t="shared" si="146"/>
        <v>95</v>
      </c>
      <c r="H213" s="34">
        <f t="shared" si="146"/>
        <v>95</v>
      </c>
      <c r="I213" s="34">
        <f t="shared" si="146"/>
        <v>95</v>
      </c>
      <c r="J213" s="34">
        <f t="shared" si="146"/>
        <v>95</v>
      </c>
      <c r="K213" s="34">
        <f t="shared" si="146"/>
        <v>95</v>
      </c>
      <c r="L213" s="34">
        <f t="shared" si="146"/>
        <v>95</v>
      </c>
      <c r="M213" s="34">
        <f t="shared" si="146"/>
        <v>95</v>
      </c>
      <c r="N213" s="34">
        <f t="shared" si="146"/>
        <v>95</v>
      </c>
      <c r="O213" s="38">
        <f t="shared" si="146"/>
        <v>95</v>
      </c>
    </row>
    <row r="214" spans="1:17" x14ac:dyDescent="0.25">
      <c r="A214" s="43" t="s">
        <v>109</v>
      </c>
      <c r="B214" s="47">
        <f t="shared" ref="B214:O214" si="147">ROUND($N24,2)</f>
        <v>100</v>
      </c>
      <c r="C214" s="46">
        <f t="shared" si="147"/>
        <v>100</v>
      </c>
      <c r="D214" s="46">
        <f t="shared" si="147"/>
        <v>100</v>
      </c>
      <c r="E214" s="46">
        <f t="shared" si="147"/>
        <v>100</v>
      </c>
      <c r="F214" s="46">
        <f t="shared" si="147"/>
        <v>100</v>
      </c>
      <c r="G214" s="46">
        <f t="shared" si="147"/>
        <v>100</v>
      </c>
      <c r="H214" s="46">
        <f t="shared" si="147"/>
        <v>100</v>
      </c>
      <c r="I214" s="46">
        <f t="shared" si="147"/>
        <v>100</v>
      </c>
      <c r="J214" s="46">
        <f t="shared" si="147"/>
        <v>100</v>
      </c>
      <c r="K214" s="46">
        <f t="shared" si="147"/>
        <v>100</v>
      </c>
      <c r="L214" s="46">
        <f t="shared" si="147"/>
        <v>100</v>
      </c>
      <c r="M214" s="46">
        <f t="shared" si="147"/>
        <v>100</v>
      </c>
      <c r="N214" s="46">
        <f t="shared" si="147"/>
        <v>100</v>
      </c>
      <c r="O214" s="48">
        <f t="shared" si="147"/>
        <v>100</v>
      </c>
    </row>
    <row r="215" spans="1:17" x14ac:dyDescent="0.25"/>
    <row r="216" spans="1:17" x14ac:dyDescent="0.25">
      <c r="A216" s="111" t="s">
        <v>213</v>
      </c>
      <c r="B216" s="44">
        <v>15</v>
      </c>
      <c r="C216" s="44">
        <v>12</v>
      </c>
      <c r="D216" s="44">
        <v>18</v>
      </c>
      <c r="E216" s="44">
        <v>18</v>
      </c>
      <c r="F216" s="44">
        <v>12</v>
      </c>
      <c r="G216" s="44">
        <v>15</v>
      </c>
      <c r="H216" s="44">
        <v>12</v>
      </c>
      <c r="I216" s="44">
        <v>9</v>
      </c>
      <c r="J216" s="44">
        <v>12</v>
      </c>
      <c r="K216" s="44">
        <v>27</v>
      </c>
      <c r="L216" s="44">
        <v>18</v>
      </c>
      <c r="M216" s="44">
        <v>24</v>
      </c>
      <c r="N216" s="44">
        <v>9</v>
      </c>
      <c r="O216" s="44">
        <v>15</v>
      </c>
      <c r="Q216" s="60" t="s">
        <v>207</v>
      </c>
    </row>
    <row r="217" spans="1:17" x14ac:dyDescent="0.25">
      <c r="A217" s="112"/>
      <c r="B217" s="29" t="s">
        <v>29</v>
      </c>
      <c r="C217" s="29" t="s">
        <v>31</v>
      </c>
      <c r="D217" s="29" t="s">
        <v>33</v>
      </c>
      <c r="E217" s="29" t="s">
        <v>35</v>
      </c>
      <c r="F217" s="29" t="s">
        <v>37</v>
      </c>
      <c r="G217" s="29" t="s">
        <v>39</v>
      </c>
      <c r="H217" s="29" t="s">
        <v>41</v>
      </c>
      <c r="I217" s="29" t="s">
        <v>43</v>
      </c>
      <c r="J217" s="29" t="s">
        <v>45</v>
      </c>
      <c r="K217" s="29" t="s">
        <v>47</v>
      </c>
      <c r="L217" s="29" t="s">
        <v>49</v>
      </c>
      <c r="M217" s="29" t="s">
        <v>53</v>
      </c>
      <c r="N217" s="29" t="s">
        <v>55</v>
      </c>
      <c r="O217" s="29" t="s">
        <v>57</v>
      </c>
      <c r="Q217" s="59">
        <f>$O$2</f>
        <v>100</v>
      </c>
    </row>
    <row r="218" spans="1:17" x14ac:dyDescent="0.25">
      <c r="A218" s="42" t="s">
        <v>100</v>
      </c>
      <c r="B218" s="35">
        <f>ROUND($O15*(1/B$216),2)</f>
        <v>6.37</v>
      </c>
      <c r="C218" s="49">
        <f t="shared" ref="C218:O218" si="148">ROUND($O15*(1/C$216),2)</f>
        <v>7.96</v>
      </c>
      <c r="D218" s="49">
        <f t="shared" si="148"/>
        <v>5.31</v>
      </c>
      <c r="E218" s="49">
        <f t="shared" si="148"/>
        <v>5.31</v>
      </c>
      <c r="F218" s="49">
        <f t="shared" si="148"/>
        <v>7.96</v>
      </c>
      <c r="G218" s="49">
        <f t="shared" si="148"/>
        <v>6.37</v>
      </c>
      <c r="H218" s="49">
        <f t="shared" si="148"/>
        <v>7.96</v>
      </c>
      <c r="I218" s="49">
        <f t="shared" si="148"/>
        <v>10.61</v>
      </c>
      <c r="J218" s="49">
        <f t="shared" si="148"/>
        <v>7.96</v>
      </c>
      <c r="K218" s="49">
        <f t="shared" si="148"/>
        <v>3.54</v>
      </c>
      <c r="L218" s="49">
        <f t="shared" si="148"/>
        <v>5.31</v>
      </c>
      <c r="M218" s="49">
        <f t="shared" si="148"/>
        <v>3.98</v>
      </c>
      <c r="N218" s="49">
        <f t="shared" si="148"/>
        <v>10.61</v>
      </c>
      <c r="O218" s="37">
        <f t="shared" si="148"/>
        <v>6.37</v>
      </c>
    </row>
    <row r="219" spans="1:17" x14ac:dyDescent="0.25">
      <c r="A219" s="42" t="s">
        <v>101</v>
      </c>
      <c r="B219" s="36">
        <f t="shared" ref="B219:O219" si="149">ROUND($O16*(1/B$216),2)</f>
        <v>6.4</v>
      </c>
      <c r="C219" s="34">
        <f t="shared" si="149"/>
        <v>8</v>
      </c>
      <c r="D219" s="34">
        <f t="shared" si="149"/>
        <v>5.33</v>
      </c>
      <c r="E219" s="34">
        <f t="shared" si="149"/>
        <v>5.33</v>
      </c>
      <c r="F219" s="34">
        <f t="shared" si="149"/>
        <v>8</v>
      </c>
      <c r="G219" s="34">
        <f t="shared" si="149"/>
        <v>6.4</v>
      </c>
      <c r="H219" s="34">
        <f t="shared" si="149"/>
        <v>8</v>
      </c>
      <c r="I219" s="34">
        <f t="shared" si="149"/>
        <v>10.67</v>
      </c>
      <c r="J219" s="34">
        <f t="shared" si="149"/>
        <v>8</v>
      </c>
      <c r="K219" s="34">
        <f t="shared" si="149"/>
        <v>3.56</v>
      </c>
      <c r="L219" s="34">
        <f t="shared" si="149"/>
        <v>5.33</v>
      </c>
      <c r="M219" s="34">
        <f t="shared" si="149"/>
        <v>4</v>
      </c>
      <c r="N219" s="34">
        <f t="shared" si="149"/>
        <v>10.67</v>
      </c>
      <c r="O219" s="38">
        <f t="shared" si="149"/>
        <v>6.4</v>
      </c>
    </row>
    <row r="220" spans="1:17" x14ac:dyDescent="0.25">
      <c r="A220" s="42" t="s">
        <v>102</v>
      </c>
      <c r="B220" s="36">
        <f t="shared" ref="B220:O220" si="150">ROUND($O17*(1/B$216),2)</f>
        <v>6.43</v>
      </c>
      <c r="C220" s="34">
        <f t="shared" si="150"/>
        <v>8.0399999999999991</v>
      </c>
      <c r="D220" s="34">
        <f t="shared" si="150"/>
        <v>5.36</v>
      </c>
      <c r="E220" s="34">
        <f t="shared" si="150"/>
        <v>5.36</v>
      </c>
      <c r="F220" s="34">
        <f t="shared" si="150"/>
        <v>8.0399999999999991</v>
      </c>
      <c r="G220" s="34">
        <f t="shared" si="150"/>
        <v>6.43</v>
      </c>
      <c r="H220" s="34">
        <f t="shared" si="150"/>
        <v>8.0399999999999991</v>
      </c>
      <c r="I220" s="34">
        <f t="shared" si="150"/>
        <v>10.72</v>
      </c>
      <c r="J220" s="34">
        <f t="shared" si="150"/>
        <v>8.0399999999999991</v>
      </c>
      <c r="K220" s="34">
        <f t="shared" si="150"/>
        <v>3.57</v>
      </c>
      <c r="L220" s="34">
        <f t="shared" si="150"/>
        <v>5.36</v>
      </c>
      <c r="M220" s="34">
        <f t="shared" si="150"/>
        <v>4.0199999999999996</v>
      </c>
      <c r="N220" s="34">
        <f t="shared" si="150"/>
        <v>10.72</v>
      </c>
      <c r="O220" s="38">
        <f t="shared" si="150"/>
        <v>6.43</v>
      </c>
    </row>
    <row r="221" spans="1:17" x14ac:dyDescent="0.25">
      <c r="A221" s="42" t="s">
        <v>103</v>
      </c>
      <c r="B221" s="36">
        <f t="shared" ref="B221:O221" si="151">ROUND($O18*(1/B$216),2)</f>
        <v>6.47</v>
      </c>
      <c r="C221" s="34">
        <f t="shared" si="151"/>
        <v>8.08</v>
      </c>
      <c r="D221" s="34">
        <f t="shared" si="151"/>
        <v>5.39</v>
      </c>
      <c r="E221" s="34">
        <f t="shared" si="151"/>
        <v>5.39</v>
      </c>
      <c r="F221" s="34">
        <f t="shared" si="151"/>
        <v>8.08</v>
      </c>
      <c r="G221" s="34">
        <f t="shared" si="151"/>
        <v>6.47</v>
      </c>
      <c r="H221" s="34">
        <f t="shared" si="151"/>
        <v>8.08</v>
      </c>
      <c r="I221" s="34">
        <f t="shared" si="151"/>
        <v>10.78</v>
      </c>
      <c r="J221" s="34">
        <f t="shared" si="151"/>
        <v>8.08</v>
      </c>
      <c r="K221" s="34">
        <f t="shared" si="151"/>
        <v>3.59</v>
      </c>
      <c r="L221" s="34">
        <f t="shared" si="151"/>
        <v>5.39</v>
      </c>
      <c r="M221" s="34">
        <f t="shared" si="151"/>
        <v>4.04</v>
      </c>
      <c r="N221" s="34">
        <f t="shared" si="151"/>
        <v>10.78</v>
      </c>
      <c r="O221" s="38">
        <f t="shared" si="151"/>
        <v>6.47</v>
      </c>
    </row>
    <row r="222" spans="1:17" x14ac:dyDescent="0.25">
      <c r="A222" s="42" t="s">
        <v>104</v>
      </c>
      <c r="B222" s="36">
        <f t="shared" ref="B222:O222" si="152">ROUND($O19*(1/B$216),2)</f>
        <v>6.5</v>
      </c>
      <c r="C222" s="34">
        <f t="shared" si="152"/>
        <v>8.1300000000000008</v>
      </c>
      <c r="D222" s="34">
        <f t="shared" si="152"/>
        <v>5.42</v>
      </c>
      <c r="E222" s="34">
        <f t="shared" si="152"/>
        <v>5.42</v>
      </c>
      <c r="F222" s="34">
        <f t="shared" si="152"/>
        <v>8.1300000000000008</v>
      </c>
      <c r="G222" s="34">
        <f t="shared" si="152"/>
        <v>6.5</v>
      </c>
      <c r="H222" s="34">
        <f t="shared" si="152"/>
        <v>8.1300000000000008</v>
      </c>
      <c r="I222" s="34">
        <f t="shared" si="152"/>
        <v>10.83</v>
      </c>
      <c r="J222" s="34">
        <f t="shared" si="152"/>
        <v>8.1300000000000008</v>
      </c>
      <c r="K222" s="34">
        <f t="shared" si="152"/>
        <v>3.61</v>
      </c>
      <c r="L222" s="34">
        <f t="shared" si="152"/>
        <v>5.42</v>
      </c>
      <c r="M222" s="34">
        <f t="shared" si="152"/>
        <v>4.0599999999999996</v>
      </c>
      <c r="N222" s="34">
        <f t="shared" si="152"/>
        <v>10.83</v>
      </c>
      <c r="O222" s="38">
        <f t="shared" si="152"/>
        <v>6.5</v>
      </c>
    </row>
    <row r="223" spans="1:17" x14ac:dyDescent="0.25">
      <c r="A223" s="42" t="s">
        <v>105</v>
      </c>
      <c r="B223" s="36">
        <f t="shared" ref="B223:O223" si="153">ROUND($O20*(1/B$216),2)</f>
        <v>6.53</v>
      </c>
      <c r="C223" s="34">
        <f t="shared" si="153"/>
        <v>8.17</v>
      </c>
      <c r="D223" s="34">
        <f t="shared" si="153"/>
        <v>5.44</v>
      </c>
      <c r="E223" s="34">
        <f t="shared" si="153"/>
        <v>5.44</v>
      </c>
      <c r="F223" s="34">
        <f t="shared" si="153"/>
        <v>8.17</v>
      </c>
      <c r="G223" s="34">
        <f t="shared" si="153"/>
        <v>6.53</v>
      </c>
      <c r="H223" s="34">
        <f t="shared" si="153"/>
        <v>8.17</v>
      </c>
      <c r="I223" s="34">
        <f t="shared" si="153"/>
        <v>10.89</v>
      </c>
      <c r="J223" s="34">
        <f t="shared" si="153"/>
        <v>8.17</v>
      </c>
      <c r="K223" s="34">
        <f t="shared" si="153"/>
        <v>3.63</v>
      </c>
      <c r="L223" s="34">
        <f t="shared" si="153"/>
        <v>5.44</v>
      </c>
      <c r="M223" s="34">
        <f t="shared" si="153"/>
        <v>4.08</v>
      </c>
      <c r="N223" s="34">
        <f t="shared" si="153"/>
        <v>10.89</v>
      </c>
      <c r="O223" s="38">
        <f t="shared" si="153"/>
        <v>6.53</v>
      </c>
    </row>
    <row r="224" spans="1:17" x14ac:dyDescent="0.25">
      <c r="A224" s="42" t="s">
        <v>106</v>
      </c>
      <c r="B224" s="36">
        <f t="shared" ref="B224:O224" si="154">ROUND($O21*(1/B$216),2)</f>
        <v>6.57</v>
      </c>
      <c r="C224" s="34">
        <f t="shared" si="154"/>
        <v>8.2100000000000009</v>
      </c>
      <c r="D224" s="34">
        <f t="shared" si="154"/>
        <v>5.47</v>
      </c>
      <c r="E224" s="34">
        <f t="shared" si="154"/>
        <v>5.47</v>
      </c>
      <c r="F224" s="34">
        <f t="shared" si="154"/>
        <v>8.2100000000000009</v>
      </c>
      <c r="G224" s="34">
        <f t="shared" si="154"/>
        <v>6.57</v>
      </c>
      <c r="H224" s="34">
        <f t="shared" si="154"/>
        <v>8.2100000000000009</v>
      </c>
      <c r="I224" s="34">
        <f t="shared" si="154"/>
        <v>10.94</v>
      </c>
      <c r="J224" s="34">
        <f t="shared" si="154"/>
        <v>8.2100000000000009</v>
      </c>
      <c r="K224" s="34">
        <f t="shared" si="154"/>
        <v>3.65</v>
      </c>
      <c r="L224" s="34">
        <f t="shared" si="154"/>
        <v>5.47</v>
      </c>
      <c r="M224" s="34">
        <f t="shared" si="154"/>
        <v>4.0999999999999996</v>
      </c>
      <c r="N224" s="34">
        <f t="shared" si="154"/>
        <v>10.94</v>
      </c>
      <c r="O224" s="38">
        <f t="shared" si="154"/>
        <v>6.57</v>
      </c>
    </row>
    <row r="225" spans="1:17" x14ac:dyDescent="0.25">
      <c r="A225" s="42" t="s">
        <v>107</v>
      </c>
      <c r="B225" s="36">
        <f t="shared" ref="B225:O225" si="155">ROUND($O22*(1/B$216),2)</f>
        <v>6.6</v>
      </c>
      <c r="C225" s="34">
        <f t="shared" si="155"/>
        <v>8.25</v>
      </c>
      <c r="D225" s="34">
        <f t="shared" si="155"/>
        <v>5.5</v>
      </c>
      <c r="E225" s="34">
        <f t="shared" si="155"/>
        <v>5.5</v>
      </c>
      <c r="F225" s="34">
        <f t="shared" si="155"/>
        <v>8.25</v>
      </c>
      <c r="G225" s="34">
        <f t="shared" si="155"/>
        <v>6.6</v>
      </c>
      <c r="H225" s="34">
        <f t="shared" si="155"/>
        <v>8.25</v>
      </c>
      <c r="I225" s="34">
        <f t="shared" si="155"/>
        <v>11</v>
      </c>
      <c r="J225" s="34">
        <f t="shared" si="155"/>
        <v>8.25</v>
      </c>
      <c r="K225" s="34">
        <f t="shared" si="155"/>
        <v>3.67</v>
      </c>
      <c r="L225" s="34">
        <f t="shared" si="155"/>
        <v>5.5</v>
      </c>
      <c r="M225" s="34">
        <f t="shared" si="155"/>
        <v>4.13</v>
      </c>
      <c r="N225" s="34">
        <f t="shared" si="155"/>
        <v>11</v>
      </c>
      <c r="O225" s="38">
        <f t="shared" si="155"/>
        <v>6.6</v>
      </c>
    </row>
    <row r="226" spans="1:17" x14ac:dyDescent="0.25">
      <c r="A226" s="42" t="s">
        <v>108</v>
      </c>
      <c r="B226" s="36">
        <f t="shared" ref="B226:O226" si="156">ROUND($O23*(1/B$216),2)</f>
        <v>6.63</v>
      </c>
      <c r="C226" s="34">
        <f t="shared" si="156"/>
        <v>8.2899999999999991</v>
      </c>
      <c r="D226" s="34">
        <f t="shared" si="156"/>
        <v>5.53</v>
      </c>
      <c r="E226" s="34">
        <f t="shared" si="156"/>
        <v>5.53</v>
      </c>
      <c r="F226" s="34">
        <f t="shared" si="156"/>
        <v>8.2899999999999991</v>
      </c>
      <c r="G226" s="34">
        <f t="shared" si="156"/>
        <v>6.63</v>
      </c>
      <c r="H226" s="34">
        <f t="shared" si="156"/>
        <v>8.2899999999999991</v>
      </c>
      <c r="I226" s="34">
        <f t="shared" si="156"/>
        <v>11.06</v>
      </c>
      <c r="J226" s="34">
        <f t="shared" si="156"/>
        <v>8.2899999999999991</v>
      </c>
      <c r="K226" s="34">
        <f t="shared" si="156"/>
        <v>3.69</v>
      </c>
      <c r="L226" s="34">
        <f t="shared" si="156"/>
        <v>5.53</v>
      </c>
      <c r="M226" s="34">
        <f t="shared" si="156"/>
        <v>4.1500000000000004</v>
      </c>
      <c r="N226" s="34">
        <f t="shared" si="156"/>
        <v>11.06</v>
      </c>
      <c r="O226" s="38">
        <f t="shared" si="156"/>
        <v>6.63</v>
      </c>
    </row>
    <row r="227" spans="1:17" x14ac:dyDescent="0.25">
      <c r="A227" s="43" t="s">
        <v>109</v>
      </c>
      <c r="B227" s="47">
        <f t="shared" ref="B227:O227" si="157">ROUND($O24*(1/B$216),2)</f>
        <v>6.67</v>
      </c>
      <c r="C227" s="46">
        <f t="shared" si="157"/>
        <v>8.33</v>
      </c>
      <c r="D227" s="46">
        <f t="shared" si="157"/>
        <v>5.56</v>
      </c>
      <c r="E227" s="46">
        <f t="shared" si="157"/>
        <v>5.56</v>
      </c>
      <c r="F227" s="46">
        <f t="shared" si="157"/>
        <v>8.33</v>
      </c>
      <c r="G227" s="46">
        <f t="shared" si="157"/>
        <v>6.67</v>
      </c>
      <c r="H227" s="46">
        <f t="shared" si="157"/>
        <v>8.33</v>
      </c>
      <c r="I227" s="46">
        <f t="shared" si="157"/>
        <v>11.11</v>
      </c>
      <c r="J227" s="46">
        <f t="shared" si="157"/>
        <v>8.33</v>
      </c>
      <c r="K227" s="46">
        <f t="shared" si="157"/>
        <v>3.7</v>
      </c>
      <c r="L227" s="46">
        <f t="shared" si="157"/>
        <v>5.56</v>
      </c>
      <c r="M227" s="46">
        <f t="shared" si="157"/>
        <v>4.17</v>
      </c>
      <c r="N227" s="46">
        <f t="shared" si="157"/>
        <v>11.11</v>
      </c>
      <c r="O227" s="48">
        <f t="shared" si="157"/>
        <v>6.67</v>
      </c>
    </row>
    <row r="228" spans="1:17" x14ac:dyDescent="0.25"/>
    <row r="229" spans="1:17" x14ac:dyDescent="0.25">
      <c r="A229" s="111" t="s">
        <v>214</v>
      </c>
      <c r="B229" s="44">
        <v>15</v>
      </c>
      <c r="C229" s="44">
        <v>12</v>
      </c>
      <c r="D229" s="44">
        <v>18</v>
      </c>
      <c r="E229" s="44">
        <v>18</v>
      </c>
      <c r="F229" s="44">
        <v>12</v>
      </c>
      <c r="G229" s="44">
        <v>15</v>
      </c>
      <c r="H229" s="44">
        <v>12</v>
      </c>
      <c r="I229" s="44">
        <v>9</v>
      </c>
      <c r="J229" s="44">
        <v>12</v>
      </c>
      <c r="K229" s="44">
        <v>27</v>
      </c>
      <c r="L229" s="44">
        <v>18</v>
      </c>
      <c r="M229" s="44">
        <v>24</v>
      </c>
      <c r="N229" s="44">
        <v>9</v>
      </c>
      <c r="O229" s="44">
        <v>15</v>
      </c>
      <c r="Q229" s="60" t="s">
        <v>208</v>
      </c>
    </row>
    <row r="230" spans="1:17" x14ac:dyDescent="0.25">
      <c r="A230" s="112"/>
      <c r="B230" s="29" t="s">
        <v>29</v>
      </c>
      <c r="C230" s="29" t="s">
        <v>31</v>
      </c>
      <c r="D230" s="29" t="s">
        <v>33</v>
      </c>
      <c r="E230" s="29" t="s">
        <v>35</v>
      </c>
      <c r="F230" s="29" t="s">
        <v>37</v>
      </c>
      <c r="G230" s="29" t="s">
        <v>39</v>
      </c>
      <c r="H230" s="29" t="s">
        <v>41</v>
      </c>
      <c r="I230" s="29" t="s">
        <v>43</v>
      </c>
      <c r="J230" s="29" t="s">
        <v>45</v>
      </c>
      <c r="K230" s="29" t="s">
        <v>47</v>
      </c>
      <c r="L230" s="29" t="s">
        <v>49</v>
      </c>
      <c r="M230" s="29" t="s">
        <v>53</v>
      </c>
      <c r="N230" s="29" t="s">
        <v>55</v>
      </c>
      <c r="O230" s="29" t="s">
        <v>57</v>
      </c>
      <c r="Q230" s="59">
        <f>$P$2</f>
        <v>100</v>
      </c>
    </row>
    <row r="231" spans="1:17" x14ac:dyDescent="0.25">
      <c r="A231" s="42" t="s">
        <v>100</v>
      </c>
      <c r="B231" s="35">
        <f>ROUND($P15*(1/B$229),2)</f>
        <v>6.37</v>
      </c>
      <c r="C231" s="49">
        <f t="shared" ref="C231:O231" si="158">ROUND($P15*(1/C$229),2)</f>
        <v>7.96</v>
      </c>
      <c r="D231" s="49">
        <f t="shared" si="158"/>
        <v>5.31</v>
      </c>
      <c r="E231" s="49">
        <f t="shared" si="158"/>
        <v>5.31</v>
      </c>
      <c r="F231" s="49">
        <f t="shared" si="158"/>
        <v>7.96</v>
      </c>
      <c r="G231" s="49">
        <f t="shared" si="158"/>
        <v>6.37</v>
      </c>
      <c r="H231" s="49">
        <f t="shared" si="158"/>
        <v>7.96</v>
      </c>
      <c r="I231" s="49">
        <f t="shared" si="158"/>
        <v>10.61</v>
      </c>
      <c r="J231" s="49">
        <f t="shared" si="158"/>
        <v>7.96</v>
      </c>
      <c r="K231" s="49">
        <f t="shared" si="158"/>
        <v>3.54</v>
      </c>
      <c r="L231" s="49">
        <f t="shared" si="158"/>
        <v>5.31</v>
      </c>
      <c r="M231" s="49">
        <f t="shared" si="158"/>
        <v>3.98</v>
      </c>
      <c r="N231" s="49">
        <f t="shared" si="158"/>
        <v>10.61</v>
      </c>
      <c r="O231" s="37">
        <f t="shared" si="158"/>
        <v>6.37</v>
      </c>
    </row>
    <row r="232" spans="1:17" x14ac:dyDescent="0.25">
      <c r="A232" s="42" t="s">
        <v>101</v>
      </c>
      <c r="B232" s="36">
        <f t="shared" ref="B232:O232" si="159">ROUND($P16*(1/B$229),2)</f>
        <v>6.4</v>
      </c>
      <c r="C232" s="34">
        <f t="shared" si="159"/>
        <v>8</v>
      </c>
      <c r="D232" s="34">
        <f t="shared" si="159"/>
        <v>5.33</v>
      </c>
      <c r="E232" s="34">
        <f t="shared" si="159"/>
        <v>5.33</v>
      </c>
      <c r="F232" s="34">
        <f t="shared" si="159"/>
        <v>8</v>
      </c>
      <c r="G232" s="34">
        <f t="shared" si="159"/>
        <v>6.4</v>
      </c>
      <c r="H232" s="34">
        <f t="shared" si="159"/>
        <v>8</v>
      </c>
      <c r="I232" s="34">
        <f t="shared" si="159"/>
        <v>10.67</v>
      </c>
      <c r="J232" s="34">
        <f t="shared" si="159"/>
        <v>8</v>
      </c>
      <c r="K232" s="34">
        <f t="shared" si="159"/>
        <v>3.56</v>
      </c>
      <c r="L232" s="34">
        <f t="shared" si="159"/>
        <v>5.33</v>
      </c>
      <c r="M232" s="34">
        <f t="shared" si="159"/>
        <v>4</v>
      </c>
      <c r="N232" s="34">
        <f t="shared" si="159"/>
        <v>10.67</v>
      </c>
      <c r="O232" s="38">
        <f t="shared" si="159"/>
        <v>6.4</v>
      </c>
    </row>
    <row r="233" spans="1:17" x14ac:dyDescent="0.25">
      <c r="A233" s="42" t="s">
        <v>102</v>
      </c>
      <c r="B233" s="36">
        <f t="shared" ref="B233:O233" si="160">ROUND($P17*(1/B$229),2)</f>
        <v>6.43</v>
      </c>
      <c r="C233" s="34">
        <f t="shared" si="160"/>
        <v>8.0399999999999991</v>
      </c>
      <c r="D233" s="34">
        <f t="shared" si="160"/>
        <v>5.36</v>
      </c>
      <c r="E233" s="34">
        <f t="shared" si="160"/>
        <v>5.36</v>
      </c>
      <c r="F233" s="34">
        <f t="shared" si="160"/>
        <v>8.0399999999999991</v>
      </c>
      <c r="G233" s="34">
        <f t="shared" si="160"/>
        <v>6.43</v>
      </c>
      <c r="H233" s="34">
        <f t="shared" si="160"/>
        <v>8.0399999999999991</v>
      </c>
      <c r="I233" s="34">
        <f t="shared" si="160"/>
        <v>10.72</v>
      </c>
      <c r="J233" s="34">
        <f t="shared" si="160"/>
        <v>8.0399999999999991</v>
      </c>
      <c r="K233" s="34">
        <f t="shared" si="160"/>
        <v>3.57</v>
      </c>
      <c r="L233" s="34">
        <f t="shared" si="160"/>
        <v>5.36</v>
      </c>
      <c r="M233" s="34">
        <f t="shared" si="160"/>
        <v>4.0199999999999996</v>
      </c>
      <c r="N233" s="34">
        <f t="shared" si="160"/>
        <v>10.72</v>
      </c>
      <c r="O233" s="38">
        <f t="shared" si="160"/>
        <v>6.43</v>
      </c>
    </row>
    <row r="234" spans="1:17" x14ac:dyDescent="0.25">
      <c r="A234" s="42" t="s">
        <v>103</v>
      </c>
      <c r="B234" s="36">
        <f t="shared" ref="B234:O234" si="161">ROUND($P18*(1/B$229),2)</f>
        <v>6.47</v>
      </c>
      <c r="C234" s="34">
        <f t="shared" si="161"/>
        <v>8.08</v>
      </c>
      <c r="D234" s="34">
        <f t="shared" si="161"/>
        <v>5.39</v>
      </c>
      <c r="E234" s="34">
        <f t="shared" si="161"/>
        <v>5.39</v>
      </c>
      <c r="F234" s="34">
        <f t="shared" si="161"/>
        <v>8.08</v>
      </c>
      <c r="G234" s="34">
        <f t="shared" si="161"/>
        <v>6.47</v>
      </c>
      <c r="H234" s="34">
        <f t="shared" si="161"/>
        <v>8.08</v>
      </c>
      <c r="I234" s="34">
        <f t="shared" si="161"/>
        <v>10.78</v>
      </c>
      <c r="J234" s="34">
        <f t="shared" si="161"/>
        <v>8.08</v>
      </c>
      <c r="K234" s="34">
        <f t="shared" si="161"/>
        <v>3.59</v>
      </c>
      <c r="L234" s="34">
        <f t="shared" si="161"/>
        <v>5.39</v>
      </c>
      <c r="M234" s="34">
        <f t="shared" si="161"/>
        <v>4.04</v>
      </c>
      <c r="N234" s="34">
        <f t="shared" si="161"/>
        <v>10.78</v>
      </c>
      <c r="O234" s="38">
        <f t="shared" si="161"/>
        <v>6.47</v>
      </c>
    </row>
    <row r="235" spans="1:17" x14ac:dyDescent="0.25">
      <c r="A235" s="42" t="s">
        <v>104</v>
      </c>
      <c r="B235" s="36">
        <f t="shared" ref="B235:O235" si="162">ROUND($P19*(1/B$229),2)</f>
        <v>6.5</v>
      </c>
      <c r="C235" s="34">
        <f t="shared" si="162"/>
        <v>8.1300000000000008</v>
      </c>
      <c r="D235" s="34">
        <f t="shared" si="162"/>
        <v>5.42</v>
      </c>
      <c r="E235" s="34">
        <f t="shared" si="162"/>
        <v>5.42</v>
      </c>
      <c r="F235" s="34">
        <f t="shared" si="162"/>
        <v>8.1300000000000008</v>
      </c>
      <c r="G235" s="34">
        <f t="shared" si="162"/>
        <v>6.5</v>
      </c>
      <c r="H235" s="34">
        <f t="shared" si="162"/>
        <v>8.1300000000000008</v>
      </c>
      <c r="I235" s="34">
        <f t="shared" si="162"/>
        <v>10.83</v>
      </c>
      <c r="J235" s="34">
        <f t="shared" si="162"/>
        <v>8.1300000000000008</v>
      </c>
      <c r="K235" s="34">
        <f t="shared" si="162"/>
        <v>3.61</v>
      </c>
      <c r="L235" s="34">
        <f t="shared" si="162"/>
        <v>5.42</v>
      </c>
      <c r="M235" s="34">
        <f t="shared" si="162"/>
        <v>4.0599999999999996</v>
      </c>
      <c r="N235" s="34">
        <f t="shared" si="162"/>
        <v>10.83</v>
      </c>
      <c r="O235" s="38">
        <f t="shared" si="162"/>
        <v>6.5</v>
      </c>
    </row>
    <row r="236" spans="1:17" x14ac:dyDescent="0.25">
      <c r="A236" s="42" t="s">
        <v>105</v>
      </c>
      <c r="B236" s="36">
        <f t="shared" ref="B236:O236" si="163">ROUND($P20*(1/B$229),2)</f>
        <v>6.53</v>
      </c>
      <c r="C236" s="34">
        <f t="shared" si="163"/>
        <v>8.17</v>
      </c>
      <c r="D236" s="34">
        <f t="shared" si="163"/>
        <v>5.44</v>
      </c>
      <c r="E236" s="34">
        <f t="shared" si="163"/>
        <v>5.44</v>
      </c>
      <c r="F236" s="34">
        <f t="shared" si="163"/>
        <v>8.17</v>
      </c>
      <c r="G236" s="34">
        <f t="shared" si="163"/>
        <v>6.53</v>
      </c>
      <c r="H236" s="34">
        <f t="shared" si="163"/>
        <v>8.17</v>
      </c>
      <c r="I236" s="34">
        <f t="shared" si="163"/>
        <v>10.89</v>
      </c>
      <c r="J236" s="34">
        <f t="shared" si="163"/>
        <v>8.17</v>
      </c>
      <c r="K236" s="34">
        <f t="shared" si="163"/>
        <v>3.63</v>
      </c>
      <c r="L236" s="34">
        <f t="shared" si="163"/>
        <v>5.44</v>
      </c>
      <c r="M236" s="34">
        <f t="shared" si="163"/>
        <v>4.08</v>
      </c>
      <c r="N236" s="34">
        <f t="shared" si="163"/>
        <v>10.89</v>
      </c>
      <c r="O236" s="38">
        <f t="shared" si="163"/>
        <v>6.53</v>
      </c>
    </row>
    <row r="237" spans="1:17" x14ac:dyDescent="0.25">
      <c r="A237" s="42" t="s">
        <v>106</v>
      </c>
      <c r="B237" s="36">
        <f t="shared" ref="B237:O237" si="164">ROUND($P21*(1/B$229),2)</f>
        <v>6.57</v>
      </c>
      <c r="C237" s="34">
        <f t="shared" si="164"/>
        <v>8.2100000000000009</v>
      </c>
      <c r="D237" s="34">
        <f t="shared" si="164"/>
        <v>5.47</v>
      </c>
      <c r="E237" s="34">
        <f t="shared" si="164"/>
        <v>5.47</v>
      </c>
      <c r="F237" s="34">
        <f t="shared" si="164"/>
        <v>8.2100000000000009</v>
      </c>
      <c r="G237" s="34">
        <f t="shared" si="164"/>
        <v>6.57</v>
      </c>
      <c r="H237" s="34">
        <f t="shared" si="164"/>
        <v>8.2100000000000009</v>
      </c>
      <c r="I237" s="34">
        <f t="shared" si="164"/>
        <v>10.94</v>
      </c>
      <c r="J237" s="34">
        <f t="shared" si="164"/>
        <v>8.2100000000000009</v>
      </c>
      <c r="K237" s="34">
        <f t="shared" si="164"/>
        <v>3.65</v>
      </c>
      <c r="L237" s="34">
        <f t="shared" si="164"/>
        <v>5.47</v>
      </c>
      <c r="M237" s="34">
        <f t="shared" si="164"/>
        <v>4.0999999999999996</v>
      </c>
      <c r="N237" s="34">
        <f t="shared" si="164"/>
        <v>10.94</v>
      </c>
      <c r="O237" s="38">
        <f t="shared" si="164"/>
        <v>6.57</v>
      </c>
    </row>
    <row r="238" spans="1:17" x14ac:dyDescent="0.25">
      <c r="A238" s="42" t="s">
        <v>107</v>
      </c>
      <c r="B238" s="36">
        <f t="shared" ref="B238:O238" si="165">ROUND($P22*(1/B$229),2)</f>
        <v>6.6</v>
      </c>
      <c r="C238" s="34">
        <f t="shared" si="165"/>
        <v>8.25</v>
      </c>
      <c r="D238" s="34">
        <f t="shared" si="165"/>
        <v>5.5</v>
      </c>
      <c r="E238" s="34">
        <f t="shared" si="165"/>
        <v>5.5</v>
      </c>
      <c r="F238" s="34">
        <f t="shared" si="165"/>
        <v>8.25</v>
      </c>
      <c r="G238" s="34">
        <f t="shared" si="165"/>
        <v>6.6</v>
      </c>
      <c r="H238" s="34">
        <f t="shared" si="165"/>
        <v>8.25</v>
      </c>
      <c r="I238" s="34">
        <f t="shared" si="165"/>
        <v>11</v>
      </c>
      <c r="J238" s="34">
        <f t="shared" si="165"/>
        <v>8.25</v>
      </c>
      <c r="K238" s="34">
        <f t="shared" si="165"/>
        <v>3.67</v>
      </c>
      <c r="L238" s="34">
        <f t="shared" si="165"/>
        <v>5.5</v>
      </c>
      <c r="M238" s="34">
        <f t="shared" si="165"/>
        <v>4.13</v>
      </c>
      <c r="N238" s="34">
        <f t="shared" si="165"/>
        <v>11</v>
      </c>
      <c r="O238" s="38">
        <f t="shared" si="165"/>
        <v>6.6</v>
      </c>
    </row>
    <row r="239" spans="1:17" x14ac:dyDescent="0.25">
      <c r="A239" s="42" t="s">
        <v>108</v>
      </c>
      <c r="B239" s="36">
        <f t="shared" ref="B239:O239" si="166">ROUND($P23*(1/B$229),2)</f>
        <v>6.63</v>
      </c>
      <c r="C239" s="34">
        <f t="shared" si="166"/>
        <v>8.2899999999999991</v>
      </c>
      <c r="D239" s="34">
        <f t="shared" si="166"/>
        <v>5.53</v>
      </c>
      <c r="E239" s="34">
        <f t="shared" si="166"/>
        <v>5.53</v>
      </c>
      <c r="F239" s="34">
        <f t="shared" si="166"/>
        <v>8.2899999999999991</v>
      </c>
      <c r="G239" s="34">
        <f t="shared" si="166"/>
        <v>6.63</v>
      </c>
      <c r="H239" s="34">
        <f t="shared" si="166"/>
        <v>8.2899999999999991</v>
      </c>
      <c r="I239" s="34">
        <f t="shared" si="166"/>
        <v>11.06</v>
      </c>
      <c r="J239" s="34">
        <f t="shared" si="166"/>
        <v>8.2899999999999991</v>
      </c>
      <c r="K239" s="34">
        <f t="shared" si="166"/>
        <v>3.69</v>
      </c>
      <c r="L239" s="34">
        <f t="shared" si="166"/>
        <v>5.53</v>
      </c>
      <c r="M239" s="34">
        <f t="shared" si="166"/>
        <v>4.1500000000000004</v>
      </c>
      <c r="N239" s="34">
        <f t="shared" si="166"/>
        <v>11.06</v>
      </c>
      <c r="O239" s="38">
        <f t="shared" si="166"/>
        <v>6.63</v>
      </c>
    </row>
    <row r="240" spans="1:17" x14ac:dyDescent="0.25">
      <c r="A240" s="43" t="s">
        <v>109</v>
      </c>
      <c r="B240" s="47">
        <f t="shared" ref="B240:O240" si="167">ROUND($P24*(1/B$229),2)</f>
        <v>6.67</v>
      </c>
      <c r="C240" s="46">
        <f t="shared" si="167"/>
        <v>8.33</v>
      </c>
      <c r="D240" s="46">
        <f t="shared" si="167"/>
        <v>5.56</v>
      </c>
      <c r="E240" s="46">
        <f t="shared" si="167"/>
        <v>5.56</v>
      </c>
      <c r="F240" s="46">
        <f t="shared" si="167"/>
        <v>8.33</v>
      </c>
      <c r="G240" s="46">
        <f t="shared" si="167"/>
        <v>6.67</v>
      </c>
      <c r="H240" s="46">
        <f t="shared" si="167"/>
        <v>8.33</v>
      </c>
      <c r="I240" s="46">
        <f t="shared" si="167"/>
        <v>11.11</v>
      </c>
      <c r="J240" s="46">
        <f t="shared" si="167"/>
        <v>8.33</v>
      </c>
      <c r="K240" s="46">
        <f t="shared" si="167"/>
        <v>3.7</v>
      </c>
      <c r="L240" s="46">
        <f t="shared" si="167"/>
        <v>5.56</v>
      </c>
      <c r="M240" s="46">
        <f t="shared" si="167"/>
        <v>4.17</v>
      </c>
      <c r="N240" s="46">
        <f t="shared" si="167"/>
        <v>11.11</v>
      </c>
      <c r="O240" s="48">
        <f t="shared" si="167"/>
        <v>6.67</v>
      </c>
    </row>
    <row r="242" spans="1:19" x14ac:dyDescent="0.25"/>
    <row r="243" spans="1:19" x14ac:dyDescent="0.25">
      <c r="A243" s="111" t="s">
        <v>215</v>
      </c>
      <c r="B243" s="44">
        <v>1</v>
      </c>
      <c r="C243" s="44">
        <v>1</v>
      </c>
      <c r="D243" s="44">
        <v>1</v>
      </c>
      <c r="E243" s="44">
        <v>1</v>
      </c>
      <c r="F243" s="44">
        <v>1</v>
      </c>
      <c r="G243" s="44">
        <v>1</v>
      </c>
      <c r="H243" s="44">
        <v>1</v>
      </c>
      <c r="I243" s="44">
        <v>1</v>
      </c>
      <c r="J243" s="44">
        <v>1</v>
      </c>
      <c r="K243" s="44">
        <v>1</v>
      </c>
      <c r="L243" s="44">
        <v>1</v>
      </c>
      <c r="M243" s="44">
        <v>1</v>
      </c>
      <c r="N243" s="44">
        <v>1</v>
      </c>
      <c r="O243" s="44">
        <v>1</v>
      </c>
      <c r="Q243" s="60" t="s">
        <v>209</v>
      </c>
    </row>
    <row r="244" spans="1:19" x14ac:dyDescent="0.25">
      <c r="A244" s="112"/>
      <c r="B244" s="29" t="s">
        <v>29</v>
      </c>
      <c r="C244" s="29" t="s">
        <v>31</v>
      </c>
      <c r="D244" s="29" t="s">
        <v>33</v>
      </c>
      <c r="E244" s="29" t="s">
        <v>35</v>
      </c>
      <c r="F244" s="29" t="s">
        <v>37</v>
      </c>
      <c r="G244" s="29" t="s">
        <v>39</v>
      </c>
      <c r="H244" s="29" t="s">
        <v>41</v>
      </c>
      <c r="I244" s="29" t="s">
        <v>43</v>
      </c>
      <c r="J244" s="29" t="s">
        <v>45</v>
      </c>
      <c r="K244" s="29" t="s">
        <v>47</v>
      </c>
      <c r="L244" s="29" t="s">
        <v>49</v>
      </c>
      <c r="M244" s="29" t="s">
        <v>53</v>
      </c>
      <c r="N244" s="29" t="s">
        <v>55</v>
      </c>
      <c r="O244" s="29" t="s">
        <v>57</v>
      </c>
      <c r="Q244" s="59">
        <f>$Q$2</f>
        <v>100</v>
      </c>
    </row>
    <row r="245" spans="1:19" x14ac:dyDescent="0.25">
      <c r="A245" s="42" t="s">
        <v>100</v>
      </c>
      <c r="B245" s="35">
        <f t="shared" ref="B245:O245" si="168">ROUND($Q15,2)</f>
        <v>3</v>
      </c>
      <c r="C245" s="49">
        <f t="shared" si="168"/>
        <v>3</v>
      </c>
      <c r="D245" s="49">
        <f t="shared" si="168"/>
        <v>3</v>
      </c>
      <c r="E245" s="49">
        <f t="shared" si="168"/>
        <v>3</v>
      </c>
      <c r="F245" s="49">
        <f t="shared" si="168"/>
        <v>3</v>
      </c>
      <c r="G245" s="49">
        <f t="shared" si="168"/>
        <v>3</v>
      </c>
      <c r="H245" s="49">
        <f t="shared" si="168"/>
        <v>3</v>
      </c>
      <c r="I245" s="49">
        <f t="shared" si="168"/>
        <v>3</v>
      </c>
      <c r="J245" s="49">
        <f t="shared" si="168"/>
        <v>3</v>
      </c>
      <c r="K245" s="49">
        <f t="shared" si="168"/>
        <v>3</v>
      </c>
      <c r="L245" s="49">
        <f t="shared" si="168"/>
        <v>3</v>
      </c>
      <c r="M245" s="49">
        <f t="shared" si="168"/>
        <v>3</v>
      </c>
      <c r="N245" s="49">
        <f t="shared" si="168"/>
        <v>3</v>
      </c>
      <c r="O245" s="37">
        <f t="shared" si="168"/>
        <v>3</v>
      </c>
    </row>
    <row r="246" spans="1:19" x14ac:dyDescent="0.25">
      <c r="A246" s="42" t="s">
        <v>101</v>
      </c>
      <c r="B246" s="36">
        <f t="shared" ref="B246:O246" si="169">ROUND($Q16,2)</f>
        <v>3</v>
      </c>
      <c r="C246" s="34">
        <f t="shared" si="169"/>
        <v>3</v>
      </c>
      <c r="D246" s="34">
        <f t="shared" si="169"/>
        <v>3</v>
      </c>
      <c r="E246" s="34">
        <f t="shared" si="169"/>
        <v>3</v>
      </c>
      <c r="F246" s="34">
        <f t="shared" si="169"/>
        <v>3</v>
      </c>
      <c r="G246" s="34">
        <f t="shared" si="169"/>
        <v>3</v>
      </c>
      <c r="H246" s="34">
        <f t="shared" si="169"/>
        <v>3</v>
      </c>
      <c r="I246" s="34">
        <f t="shared" si="169"/>
        <v>3</v>
      </c>
      <c r="J246" s="34">
        <f t="shared" si="169"/>
        <v>3</v>
      </c>
      <c r="K246" s="34">
        <f t="shared" si="169"/>
        <v>3</v>
      </c>
      <c r="L246" s="34">
        <f t="shared" si="169"/>
        <v>3</v>
      </c>
      <c r="M246" s="34">
        <f t="shared" si="169"/>
        <v>3</v>
      </c>
      <c r="N246" s="34">
        <f t="shared" si="169"/>
        <v>3</v>
      </c>
      <c r="O246" s="38">
        <f t="shared" si="169"/>
        <v>3</v>
      </c>
    </row>
    <row r="247" spans="1:19" x14ac:dyDescent="0.25">
      <c r="A247" s="42" t="s">
        <v>102</v>
      </c>
      <c r="B247" s="36">
        <f t="shared" ref="B247:O247" si="170">ROUND($Q17,2)</f>
        <v>4</v>
      </c>
      <c r="C247" s="34">
        <f t="shared" si="170"/>
        <v>4</v>
      </c>
      <c r="D247" s="34">
        <f t="shared" si="170"/>
        <v>4</v>
      </c>
      <c r="E247" s="34">
        <f t="shared" si="170"/>
        <v>4</v>
      </c>
      <c r="F247" s="34">
        <f t="shared" si="170"/>
        <v>4</v>
      </c>
      <c r="G247" s="34">
        <f t="shared" si="170"/>
        <v>4</v>
      </c>
      <c r="H247" s="34">
        <f t="shared" si="170"/>
        <v>4</v>
      </c>
      <c r="I247" s="34">
        <f t="shared" si="170"/>
        <v>4</v>
      </c>
      <c r="J247" s="34">
        <f t="shared" si="170"/>
        <v>4</v>
      </c>
      <c r="K247" s="34">
        <f t="shared" si="170"/>
        <v>4</v>
      </c>
      <c r="L247" s="34">
        <f t="shared" si="170"/>
        <v>4</v>
      </c>
      <c r="M247" s="34">
        <f t="shared" si="170"/>
        <v>4</v>
      </c>
      <c r="N247" s="34">
        <f t="shared" si="170"/>
        <v>4</v>
      </c>
      <c r="O247" s="38">
        <f t="shared" si="170"/>
        <v>4</v>
      </c>
    </row>
    <row r="248" spans="1:19" x14ac:dyDescent="0.25">
      <c r="A248" s="42" t="s">
        <v>103</v>
      </c>
      <c r="B248" s="36">
        <f t="shared" ref="B248:O248" si="171">ROUND($Q18,2)</f>
        <v>4</v>
      </c>
      <c r="C248" s="34">
        <f t="shared" si="171"/>
        <v>4</v>
      </c>
      <c r="D248" s="34">
        <f t="shared" si="171"/>
        <v>4</v>
      </c>
      <c r="E248" s="34">
        <f t="shared" si="171"/>
        <v>4</v>
      </c>
      <c r="F248" s="34">
        <f t="shared" si="171"/>
        <v>4</v>
      </c>
      <c r="G248" s="34">
        <f t="shared" si="171"/>
        <v>4</v>
      </c>
      <c r="H248" s="34">
        <f t="shared" si="171"/>
        <v>4</v>
      </c>
      <c r="I248" s="34">
        <f t="shared" si="171"/>
        <v>4</v>
      </c>
      <c r="J248" s="34">
        <f t="shared" si="171"/>
        <v>4</v>
      </c>
      <c r="K248" s="34">
        <f t="shared" si="171"/>
        <v>4</v>
      </c>
      <c r="L248" s="34">
        <f t="shared" si="171"/>
        <v>4</v>
      </c>
      <c r="M248" s="34">
        <f t="shared" si="171"/>
        <v>4</v>
      </c>
      <c r="N248" s="34">
        <f t="shared" si="171"/>
        <v>4</v>
      </c>
      <c r="O248" s="38">
        <f t="shared" si="171"/>
        <v>4</v>
      </c>
    </row>
    <row r="249" spans="1:19" x14ac:dyDescent="0.25">
      <c r="A249" s="42" t="s">
        <v>104</v>
      </c>
      <c r="B249" s="36">
        <f t="shared" ref="B249:O249" si="172">ROUND($Q19,2)</f>
        <v>4</v>
      </c>
      <c r="C249" s="34">
        <f t="shared" si="172"/>
        <v>4</v>
      </c>
      <c r="D249" s="34">
        <f t="shared" si="172"/>
        <v>4</v>
      </c>
      <c r="E249" s="34">
        <f t="shared" si="172"/>
        <v>4</v>
      </c>
      <c r="F249" s="34">
        <f t="shared" si="172"/>
        <v>4</v>
      </c>
      <c r="G249" s="34">
        <f t="shared" si="172"/>
        <v>4</v>
      </c>
      <c r="H249" s="34">
        <f t="shared" si="172"/>
        <v>4</v>
      </c>
      <c r="I249" s="34">
        <f t="shared" si="172"/>
        <v>4</v>
      </c>
      <c r="J249" s="34">
        <f t="shared" si="172"/>
        <v>4</v>
      </c>
      <c r="K249" s="34">
        <f t="shared" si="172"/>
        <v>4</v>
      </c>
      <c r="L249" s="34">
        <f t="shared" si="172"/>
        <v>4</v>
      </c>
      <c r="M249" s="34">
        <f t="shared" si="172"/>
        <v>4</v>
      </c>
      <c r="N249" s="34">
        <f t="shared" si="172"/>
        <v>4</v>
      </c>
      <c r="O249" s="38">
        <f t="shared" si="172"/>
        <v>4</v>
      </c>
    </row>
    <row r="250" spans="1:19" x14ac:dyDescent="0.25">
      <c r="A250" s="42" t="s">
        <v>105</v>
      </c>
      <c r="B250" s="36">
        <f t="shared" ref="B250:O250" si="173">ROUND($Q20,2)</f>
        <v>4</v>
      </c>
      <c r="C250" s="34">
        <f t="shared" si="173"/>
        <v>4</v>
      </c>
      <c r="D250" s="34">
        <f t="shared" si="173"/>
        <v>4</v>
      </c>
      <c r="E250" s="34">
        <f t="shared" si="173"/>
        <v>4</v>
      </c>
      <c r="F250" s="34">
        <f t="shared" si="173"/>
        <v>4</v>
      </c>
      <c r="G250" s="34">
        <f t="shared" si="173"/>
        <v>4</v>
      </c>
      <c r="H250" s="34">
        <f t="shared" si="173"/>
        <v>4</v>
      </c>
      <c r="I250" s="34">
        <f t="shared" si="173"/>
        <v>4</v>
      </c>
      <c r="J250" s="34">
        <f t="shared" si="173"/>
        <v>4</v>
      </c>
      <c r="K250" s="34">
        <f t="shared" si="173"/>
        <v>4</v>
      </c>
      <c r="L250" s="34">
        <f t="shared" si="173"/>
        <v>4</v>
      </c>
      <c r="M250" s="34">
        <f t="shared" si="173"/>
        <v>4</v>
      </c>
      <c r="N250" s="34">
        <f t="shared" si="173"/>
        <v>4</v>
      </c>
      <c r="O250" s="38">
        <f t="shared" si="173"/>
        <v>4</v>
      </c>
    </row>
    <row r="251" spans="1:19" x14ac:dyDescent="0.25">
      <c r="A251" s="42" t="s">
        <v>106</v>
      </c>
      <c r="B251" s="36">
        <f t="shared" ref="B251:O251" si="174">ROUND($Q21,2)</f>
        <v>5</v>
      </c>
      <c r="C251" s="34">
        <f t="shared" si="174"/>
        <v>5</v>
      </c>
      <c r="D251" s="34">
        <f t="shared" si="174"/>
        <v>5</v>
      </c>
      <c r="E251" s="34">
        <f t="shared" si="174"/>
        <v>5</v>
      </c>
      <c r="F251" s="34">
        <f t="shared" si="174"/>
        <v>5</v>
      </c>
      <c r="G251" s="34">
        <f t="shared" si="174"/>
        <v>5</v>
      </c>
      <c r="H251" s="34">
        <f t="shared" si="174"/>
        <v>5</v>
      </c>
      <c r="I251" s="34">
        <f t="shared" si="174"/>
        <v>5</v>
      </c>
      <c r="J251" s="34">
        <f t="shared" si="174"/>
        <v>5</v>
      </c>
      <c r="K251" s="34">
        <f t="shared" si="174"/>
        <v>5</v>
      </c>
      <c r="L251" s="34">
        <f t="shared" si="174"/>
        <v>5</v>
      </c>
      <c r="M251" s="34">
        <f t="shared" si="174"/>
        <v>5</v>
      </c>
      <c r="N251" s="34">
        <f t="shared" si="174"/>
        <v>5</v>
      </c>
      <c r="O251" s="38">
        <f t="shared" si="174"/>
        <v>5</v>
      </c>
    </row>
    <row r="252" spans="1:19" x14ac:dyDescent="0.25">
      <c r="A252" s="42" t="s">
        <v>107</v>
      </c>
      <c r="B252" s="36">
        <f t="shared" ref="B252:O252" si="175">ROUND($Q22,2)</f>
        <v>5</v>
      </c>
      <c r="C252" s="34">
        <f t="shared" si="175"/>
        <v>5</v>
      </c>
      <c r="D252" s="34">
        <f t="shared" si="175"/>
        <v>5</v>
      </c>
      <c r="E252" s="34">
        <f t="shared" si="175"/>
        <v>5</v>
      </c>
      <c r="F252" s="34">
        <f t="shared" si="175"/>
        <v>5</v>
      </c>
      <c r="G252" s="34">
        <f t="shared" si="175"/>
        <v>5</v>
      </c>
      <c r="H252" s="34">
        <f t="shared" si="175"/>
        <v>5</v>
      </c>
      <c r="I252" s="34">
        <f t="shared" si="175"/>
        <v>5</v>
      </c>
      <c r="J252" s="34">
        <f t="shared" si="175"/>
        <v>5</v>
      </c>
      <c r="K252" s="34">
        <f t="shared" si="175"/>
        <v>5</v>
      </c>
      <c r="L252" s="34">
        <f t="shared" si="175"/>
        <v>5</v>
      </c>
      <c r="M252" s="34">
        <f t="shared" si="175"/>
        <v>5</v>
      </c>
      <c r="N252" s="34">
        <f t="shared" si="175"/>
        <v>5</v>
      </c>
      <c r="O252" s="38">
        <f t="shared" si="175"/>
        <v>5</v>
      </c>
    </row>
    <row r="253" spans="1:19" x14ac:dyDescent="0.25">
      <c r="A253" s="42" t="s">
        <v>108</v>
      </c>
      <c r="B253" s="36">
        <f t="shared" ref="B253:O253" si="176">ROUND($Q23,2)</f>
        <v>5</v>
      </c>
      <c r="C253" s="34">
        <f t="shared" si="176"/>
        <v>5</v>
      </c>
      <c r="D253" s="34">
        <f t="shared" si="176"/>
        <v>5</v>
      </c>
      <c r="E253" s="34">
        <f t="shared" si="176"/>
        <v>5</v>
      </c>
      <c r="F253" s="34">
        <f t="shared" si="176"/>
        <v>5</v>
      </c>
      <c r="G253" s="34">
        <f t="shared" si="176"/>
        <v>5</v>
      </c>
      <c r="H253" s="34">
        <f t="shared" si="176"/>
        <v>5</v>
      </c>
      <c r="I253" s="34">
        <f t="shared" si="176"/>
        <v>5</v>
      </c>
      <c r="J253" s="34">
        <f t="shared" si="176"/>
        <v>5</v>
      </c>
      <c r="K253" s="34">
        <f t="shared" si="176"/>
        <v>5</v>
      </c>
      <c r="L253" s="34">
        <f t="shared" si="176"/>
        <v>5</v>
      </c>
      <c r="M253" s="34">
        <f t="shared" si="176"/>
        <v>5</v>
      </c>
      <c r="N253" s="34">
        <f t="shared" si="176"/>
        <v>5</v>
      </c>
      <c r="O253" s="38">
        <f t="shared" si="176"/>
        <v>5</v>
      </c>
    </row>
    <row r="254" spans="1:19" x14ac:dyDescent="0.25">
      <c r="A254" s="43" t="s">
        <v>109</v>
      </c>
      <c r="B254" s="47">
        <f t="shared" ref="B254:O254" si="177">ROUND($Q24,2)</f>
        <v>5</v>
      </c>
      <c r="C254" s="46">
        <f t="shared" si="177"/>
        <v>5</v>
      </c>
      <c r="D254" s="46">
        <f t="shared" si="177"/>
        <v>5</v>
      </c>
      <c r="E254" s="46">
        <f t="shared" si="177"/>
        <v>5</v>
      </c>
      <c r="F254" s="46">
        <f t="shared" si="177"/>
        <v>5</v>
      </c>
      <c r="G254" s="46">
        <f t="shared" si="177"/>
        <v>5</v>
      </c>
      <c r="H254" s="46">
        <f t="shared" si="177"/>
        <v>5</v>
      </c>
      <c r="I254" s="46">
        <f t="shared" si="177"/>
        <v>5</v>
      </c>
      <c r="J254" s="46">
        <f t="shared" si="177"/>
        <v>5</v>
      </c>
      <c r="K254" s="46">
        <f t="shared" si="177"/>
        <v>5</v>
      </c>
      <c r="L254" s="46">
        <f t="shared" si="177"/>
        <v>5</v>
      </c>
      <c r="M254" s="46">
        <f t="shared" si="177"/>
        <v>5</v>
      </c>
      <c r="N254" s="46">
        <f t="shared" si="177"/>
        <v>5</v>
      </c>
      <c r="O254" s="48">
        <f t="shared" si="177"/>
        <v>5</v>
      </c>
    </row>
    <row r="255" spans="1:19" x14ac:dyDescent="0.25"/>
    <row r="256" spans="1:19" x14ac:dyDescent="0.25">
      <c r="A256" s="111" t="s">
        <v>219</v>
      </c>
      <c r="B256" s="44">
        <v>4.8</v>
      </c>
      <c r="C256" s="44">
        <v>7.2</v>
      </c>
      <c r="D256" s="44">
        <v>3.2</v>
      </c>
      <c r="E256" s="44">
        <v>2.4</v>
      </c>
      <c r="F256" s="44">
        <v>4.8</v>
      </c>
      <c r="G256" s="44">
        <v>4.8</v>
      </c>
      <c r="H256" s="44">
        <v>5.75</v>
      </c>
      <c r="I256" s="44">
        <v>9.6</v>
      </c>
      <c r="J256" s="44">
        <v>7.2</v>
      </c>
      <c r="K256" s="44">
        <v>3.2</v>
      </c>
      <c r="L256" s="44">
        <v>3.8</v>
      </c>
      <c r="M256" s="44">
        <v>2.4</v>
      </c>
      <c r="N256" s="44">
        <v>14.4</v>
      </c>
      <c r="O256" s="44">
        <v>3.8</v>
      </c>
      <c r="Q256" s="60" t="s">
        <v>123</v>
      </c>
      <c r="R256" s="60" t="s">
        <v>200</v>
      </c>
      <c r="S256" s="60" t="s">
        <v>112</v>
      </c>
    </row>
    <row r="257" spans="1:19" x14ac:dyDescent="0.25">
      <c r="A257" s="112"/>
      <c r="B257" s="29" t="s">
        <v>29</v>
      </c>
      <c r="C257" s="29" t="s">
        <v>31</v>
      </c>
      <c r="D257" s="29" t="s">
        <v>33</v>
      </c>
      <c r="E257" s="29" t="s">
        <v>35</v>
      </c>
      <c r="F257" s="29" t="s">
        <v>37</v>
      </c>
      <c r="G257" s="29" t="s">
        <v>39</v>
      </c>
      <c r="H257" s="29" t="s">
        <v>41</v>
      </c>
      <c r="I257" s="29" t="s">
        <v>43</v>
      </c>
      <c r="J257" s="29" t="s">
        <v>45</v>
      </c>
      <c r="K257" s="29" t="s">
        <v>47</v>
      </c>
      <c r="L257" s="29" t="s">
        <v>49</v>
      </c>
      <c r="M257" s="29" t="s">
        <v>53</v>
      </c>
      <c r="N257" s="29" t="s">
        <v>55</v>
      </c>
      <c r="O257" s="29" t="s">
        <v>57</v>
      </c>
      <c r="Q257" s="61">
        <f>$B$2</f>
        <v>100</v>
      </c>
      <c r="R257" s="59">
        <f>$B$43</f>
        <v>50000</v>
      </c>
      <c r="S257" s="59">
        <f>$E$2</f>
        <v>68</v>
      </c>
    </row>
    <row r="258" spans="1:19" x14ac:dyDescent="0.25">
      <c r="A258" s="42" t="s">
        <v>100</v>
      </c>
      <c r="B258" s="50">
        <f t="shared" ref="B258:O258" si="178">ROUND(($B15*B$256)*(((60/((B140/(B127/60))+B114))*B140)/60),0)</f>
        <v>78</v>
      </c>
      <c r="C258" s="51">
        <f t="shared" si="178"/>
        <v>77</v>
      </c>
      <c r="D258" s="51">
        <f t="shared" si="178"/>
        <v>79</v>
      </c>
      <c r="E258" s="51">
        <f t="shared" si="178"/>
        <v>79</v>
      </c>
      <c r="F258" s="51">
        <f t="shared" si="178"/>
        <v>79</v>
      </c>
      <c r="G258" s="51">
        <f t="shared" si="178"/>
        <v>78</v>
      </c>
      <c r="H258" s="51">
        <f t="shared" si="178"/>
        <v>77</v>
      </c>
      <c r="I258" s="51">
        <f t="shared" si="178"/>
        <v>77</v>
      </c>
      <c r="J258" s="51">
        <f t="shared" si="178"/>
        <v>77</v>
      </c>
      <c r="K258" s="51">
        <f t="shared" si="178"/>
        <v>79</v>
      </c>
      <c r="L258" s="51">
        <f t="shared" si="178"/>
        <v>78</v>
      </c>
      <c r="M258" s="51">
        <f t="shared" si="178"/>
        <v>79</v>
      </c>
      <c r="N258" s="51">
        <f t="shared" si="178"/>
        <v>76</v>
      </c>
      <c r="O258" s="52">
        <f t="shared" si="178"/>
        <v>78</v>
      </c>
    </row>
    <row r="259" spans="1:19" x14ac:dyDescent="0.25">
      <c r="A259" s="42" t="s">
        <v>101</v>
      </c>
      <c r="B259" s="53">
        <f t="shared" ref="B259:O259" si="179">ROUND(($B16*B$256)*(((60/((B141/(B128/60))+B115))*B141)/60),0)</f>
        <v>96</v>
      </c>
      <c r="C259" s="45">
        <f t="shared" si="179"/>
        <v>95</v>
      </c>
      <c r="D259" s="45">
        <f t="shared" si="179"/>
        <v>97</v>
      </c>
      <c r="E259" s="45">
        <f t="shared" si="179"/>
        <v>97</v>
      </c>
      <c r="F259" s="45">
        <f t="shared" si="179"/>
        <v>97</v>
      </c>
      <c r="G259" s="45">
        <f t="shared" si="179"/>
        <v>96</v>
      </c>
      <c r="H259" s="45">
        <f t="shared" si="179"/>
        <v>95</v>
      </c>
      <c r="I259" s="45">
        <f t="shared" si="179"/>
        <v>94</v>
      </c>
      <c r="J259" s="45">
        <f t="shared" si="179"/>
        <v>94</v>
      </c>
      <c r="K259" s="45">
        <f t="shared" si="179"/>
        <v>97</v>
      </c>
      <c r="L259" s="45">
        <f t="shared" si="179"/>
        <v>95</v>
      </c>
      <c r="M259" s="45">
        <f t="shared" si="179"/>
        <v>97</v>
      </c>
      <c r="N259" s="45">
        <f t="shared" si="179"/>
        <v>92</v>
      </c>
      <c r="O259" s="54">
        <f t="shared" si="179"/>
        <v>96</v>
      </c>
      <c r="Q259" s="60" t="s">
        <v>125</v>
      </c>
      <c r="R259" s="60" t="s">
        <v>216</v>
      </c>
      <c r="S259" s="60" t="s">
        <v>127</v>
      </c>
    </row>
    <row r="260" spans="1:19" x14ac:dyDescent="0.25">
      <c r="A260" s="42" t="s">
        <v>102</v>
      </c>
      <c r="B260" s="53">
        <f t="shared" ref="B260:O260" si="180">ROUND(($B17*B$256)*(((60/((B142/(B129/60))+B116))*B142)/60),0)</f>
        <v>115</v>
      </c>
      <c r="C260" s="45">
        <f t="shared" si="180"/>
        <v>114</v>
      </c>
      <c r="D260" s="45">
        <f t="shared" si="180"/>
        <v>116</v>
      </c>
      <c r="E260" s="45">
        <f t="shared" si="180"/>
        <v>116</v>
      </c>
      <c r="F260" s="45">
        <f t="shared" si="180"/>
        <v>115</v>
      </c>
      <c r="G260" s="45">
        <f t="shared" si="180"/>
        <v>114</v>
      </c>
      <c r="H260" s="45">
        <f t="shared" si="180"/>
        <v>114</v>
      </c>
      <c r="I260" s="45">
        <f t="shared" si="180"/>
        <v>115</v>
      </c>
      <c r="J260" s="45">
        <f t="shared" si="180"/>
        <v>113</v>
      </c>
      <c r="K260" s="45">
        <f t="shared" si="180"/>
        <v>116</v>
      </c>
      <c r="L260" s="45">
        <f t="shared" si="180"/>
        <v>114</v>
      </c>
      <c r="M260" s="45">
        <f t="shared" si="180"/>
        <v>116</v>
      </c>
      <c r="N260" s="45">
        <f t="shared" si="180"/>
        <v>111</v>
      </c>
      <c r="O260" s="54">
        <f t="shared" si="180"/>
        <v>114</v>
      </c>
      <c r="Q260" s="59">
        <f>$G$2</f>
        <v>68</v>
      </c>
      <c r="R260" s="59">
        <f>$H$2</f>
        <v>100</v>
      </c>
      <c r="S260" s="59">
        <f>$I$2</f>
        <v>100</v>
      </c>
    </row>
    <row r="261" spans="1:19" x14ac:dyDescent="0.25">
      <c r="A261" s="42" t="s">
        <v>103</v>
      </c>
      <c r="B261" s="53">
        <f t="shared" ref="B261:O261" si="181">ROUND(($B18*B$256)*(((60/((B143/(B130/60))+B117))*B143)/60),0)</f>
        <v>134</v>
      </c>
      <c r="C261" s="45">
        <f t="shared" si="181"/>
        <v>132</v>
      </c>
      <c r="D261" s="45">
        <f t="shared" si="181"/>
        <v>135</v>
      </c>
      <c r="E261" s="45">
        <f t="shared" si="181"/>
        <v>136</v>
      </c>
      <c r="F261" s="45">
        <f t="shared" si="181"/>
        <v>135</v>
      </c>
      <c r="G261" s="45">
        <f t="shared" si="181"/>
        <v>134</v>
      </c>
      <c r="H261" s="45">
        <f t="shared" si="181"/>
        <v>132</v>
      </c>
      <c r="I261" s="45">
        <f t="shared" si="181"/>
        <v>132</v>
      </c>
      <c r="J261" s="45">
        <f t="shared" si="181"/>
        <v>132</v>
      </c>
      <c r="K261" s="45">
        <f t="shared" si="181"/>
        <v>135</v>
      </c>
      <c r="L261" s="45">
        <f t="shared" si="181"/>
        <v>133</v>
      </c>
      <c r="M261" s="45">
        <f t="shared" si="181"/>
        <v>136</v>
      </c>
      <c r="N261" s="45">
        <f t="shared" si="181"/>
        <v>131</v>
      </c>
      <c r="O261" s="54">
        <f t="shared" si="181"/>
        <v>133</v>
      </c>
    </row>
    <row r="262" spans="1:19" x14ac:dyDescent="0.25">
      <c r="A262" s="42" t="s">
        <v>104</v>
      </c>
      <c r="B262" s="53">
        <f t="shared" ref="B262:O262" si="182">ROUND(($B19*B$256)*(((60/((B144/(B131/60))+B118))*B144)/60),0)</f>
        <v>154</v>
      </c>
      <c r="C262" s="45">
        <f t="shared" si="182"/>
        <v>153</v>
      </c>
      <c r="D262" s="45">
        <f t="shared" si="182"/>
        <v>156</v>
      </c>
      <c r="E262" s="45">
        <f t="shared" si="182"/>
        <v>156</v>
      </c>
      <c r="F262" s="45">
        <f t="shared" si="182"/>
        <v>155</v>
      </c>
      <c r="G262" s="45">
        <f t="shared" si="182"/>
        <v>154</v>
      </c>
      <c r="H262" s="45">
        <f t="shared" si="182"/>
        <v>153</v>
      </c>
      <c r="I262" s="45">
        <f t="shared" si="182"/>
        <v>154</v>
      </c>
      <c r="J262" s="45">
        <f t="shared" si="182"/>
        <v>153</v>
      </c>
      <c r="K262" s="45">
        <f t="shared" si="182"/>
        <v>156</v>
      </c>
      <c r="L262" s="45">
        <f t="shared" si="182"/>
        <v>153</v>
      </c>
      <c r="M262" s="45">
        <f t="shared" si="182"/>
        <v>156</v>
      </c>
      <c r="N262" s="45">
        <f t="shared" si="182"/>
        <v>149</v>
      </c>
      <c r="O262" s="54">
        <f t="shared" si="182"/>
        <v>153</v>
      </c>
    </row>
    <row r="263" spans="1:19" x14ac:dyDescent="0.25">
      <c r="A263" s="42" t="s">
        <v>105</v>
      </c>
      <c r="B263" s="53">
        <f t="shared" ref="B263:O263" si="183">ROUND(($B20*B$256)*(((60/((B145/(B132/60))+B119))*B145)/60),0)</f>
        <v>176</v>
      </c>
      <c r="C263" s="45">
        <f t="shared" si="183"/>
        <v>173</v>
      </c>
      <c r="D263" s="45">
        <f t="shared" si="183"/>
        <v>177</v>
      </c>
      <c r="E263" s="45">
        <f t="shared" si="183"/>
        <v>177</v>
      </c>
      <c r="F263" s="45">
        <f t="shared" si="183"/>
        <v>177</v>
      </c>
      <c r="G263" s="45">
        <f t="shared" si="183"/>
        <v>176</v>
      </c>
      <c r="H263" s="45">
        <f t="shared" si="183"/>
        <v>174</v>
      </c>
      <c r="I263" s="45">
        <f t="shared" si="183"/>
        <v>175</v>
      </c>
      <c r="J263" s="45">
        <f t="shared" si="183"/>
        <v>172</v>
      </c>
      <c r="K263" s="45">
        <f t="shared" si="183"/>
        <v>177</v>
      </c>
      <c r="L263" s="45">
        <f t="shared" si="183"/>
        <v>174</v>
      </c>
      <c r="M263" s="45">
        <f t="shared" si="183"/>
        <v>177</v>
      </c>
      <c r="N263" s="45">
        <f t="shared" si="183"/>
        <v>170</v>
      </c>
      <c r="O263" s="54">
        <f t="shared" si="183"/>
        <v>175</v>
      </c>
    </row>
    <row r="264" spans="1:19" x14ac:dyDescent="0.25">
      <c r="A264" s="42" t="s">
        <v>106</v>
      </c>
      <c r="B264" s="53">
        <f t="shared" ref="B264:O264" si="184">ROUND(($B21*B$256)*(((60/((B146/(B133/60))+B120))*B146)/60),0)</f>
        <v>201</v>
      </c>
      <c r="C264" s="45">
        <f t="shared" si="184"/>
        <v>201</v>
      </c>
      <c r="D264" s="45">
        <f t="shared" si="184"/>
        <v>203</v>
      </c>
      <c r="E264" s="45">
        <f t="shared" si="184"/>
        <v>203</v>
      </c>
      <c r="F264" s="45">
        <f t="shared" si="184"/>
        <v>202</v>
      </c>
      <c r="G264" s="45">
        <f t="shared" si="184"/>
        <v>200</v>
      </c>
      <c r="H264" s="45">
        <f t="shared" si="184"/>
        <v>200</v>
      </c>
      <c r="I264" s="45">
        <f t="shared" si="184"/>
        <v>201</v>
      </c>
      <c r="J264" s="45">
        <f t="shared" si="184"/>
        <v>200</v>
      </c>
      <c r="K264" s="45">
        <f t="shared" si="184"/>
        <v>203</v>
      </c>
      <c r="L264" s="45">
        <f t="shared" si="184"/>
        <v>199</v>
      </c>
      <c r="M264" s="45">
        <f t="shared" si="184"/>
        <v>204</v>
      </c>
      <c r="N264" s="45">
        <f t="shared" si="184"/>
        <v>197</v>
      </c>
      <c r="O264" s="54">
        <f t="shared" si="184"/>
        <v>200</v>
      </c>
    </row>
    <row r="265" spans="1:19" x14ac:dyDescent="0.25">
      <c r="A265" s="42" t="s">
        <v>107</v>
      </c>
      <c r="B265" s="53">
        <f t="shared" ref="B265:O265" si="185">ROUND(($B22*B$256)*(((60/((B147/(B134/60))+B121))*B147)/60),0)</f>
        <v>230</v>
      </c>
      <c r="C265" s="45">
        <f t="shared" si="185"/>
        <v>227</v>
      </c>
      <c r="D265" s="45">
        <f t="shared" si="185"/>
        <v>231</v>
      </c>
      <c r="E265" s="45">
        <f t="shared" si="185"/>
        <v>232</v>
      </c>
      <c r="F265" s="45">
        <f t="shared" si="185"/>
        <v>230</v>
      </c>
      <c r="G265" s="45">
        <f t="shared" si="185"/>
        <v>229</v>
      </c>
      <c r="H265" s="45">
        <f t="shared" si="185"/>
        <v>228</v>
      </c>
      <c r="I265" s="45">
        <f t="shared" si="185"/>
        <v>228</v>
      </c>
      <c r="J265" s="45">
        <f t="shared" si="185"/>
        <v>226</v>
      </c>
      <c r="K265" s="45">
        <f t="shared" si="185"/>
        <v>231</v>
      </c>
      <c r="L265" s="45">
        <f t="shared" si="185"/>
        <v>227</v>
      </c>
      <c r="M265" s="45">
        <f t="shared" si="185"/>
        <v>232</v>
      </c>
      <c r="N265" s="45">
        <f t="shared" si="185"/>
        <v>226</v>
      </c>
      <c r="O265" s="54">
        <f t="shared" si="185"/>
        <v>227</v>
      </c>
    </row>
    <row r="266" spans="1:19" x14ac:dyDescent="0.25">
      <c r="A266" s="42" t="s">
        <v>108</v>
      </c>
      <c r="B266" s="53">
        <f t="shared" ref="B266:O266" si="186">ROUND(($B23*B$256)*(((60/((B148/(B135/60))+B122))*B148)/60),0)</f>
        <v>258</v>
      </c>
      <c r="C266" s="45">
        <f t="shared" si="186"/>
        <v>254</v>
      </c>
      <c r="D266" s="45">
        <f t="shared" si="186"/>
        <v>258</v>
      </c>
      <c r="E266" s="45">
        <f t="shared" si="186"/>
        <v>259</v>
      </c>
      <c r="F266" s="45">
        <f t="shared" si="186"/>
        <v>259</v>
      </c>
      <c r="G266" s="45">
        <f t="shared" si="186"/>
        <v>257</v>
      </c>
      <c r="H266" s="45">
        <f t="shared" si="186"/>
        <v>255</v>
      </c>
      <c r="I266" s="45">
        <f t="shared" si="186"/>
        <v>256</v>
      </c>
      <c r="J266" s="45">
        <f t="shared" si="186"/>
        <v>253</v>
      </c>
      <c r="K266" s="45">
        <f t="shared" si="186"/>
        <v>258</v>
      </c>
      <c r="L266" s="45">
        <f t="shared" si="186"/>
        <v>255</v>
      </c>
      <c r="M266" s="45">
        <f t="shared" si="186"/>
        <v>259</v>
      </c>
      <c r="N266" s="45">
        <f t="shared" si="186"/>
        <v>251</v>
      </c>
      <c r="O266" s="54">
        <f t="shared" si="186"/>
        <v>256</v>
      </c>
    </row>
    <row r="267" spans="1:19" x14ac:dyDescent="0.25">
      <c r="A267" s="43" t="s">
        <v>109</v>
      </c>
      <c r="B267" s="55">
        <f t="shared" ref="B267:O267" si="187">ROUND(($B24*B$256)*(((60/((B149/(B136/60))+B123))*B149)/60),0)</f>
        <v>287</v>
      </c>
      <c r="C267" s="56">
        <f t="shared" si="187"/>
        <v>285</v>
      </c>
      <c r="D267" s="56">
        <f t="shared" si="187"/>
        <v>289</v>
      </c>
      <c r="E267" s="56">
        <f t="shared" si="187"/>
        <v>289</v>
      </c>
      <c r="F267" s="56">
        <f t="shared" si="187"/>
        <v>288</v>
      </c>
      <c r="G267" s="56">
        <f t="shared" si="187"/>
        <v>286</v>
      </c>
      <c r="H267" s="56">
        <f t="shared" si="187"/>
        <v>285</v>
      </c>
      <c r="I267" s="56">
        <f t="shared" si="187"/>
        <v>285</v>
      </c>
      <c r="J267" s="56">
        <f t="shared" si="187"/>
        <v>284</v>
      </c>
      <c r="K267" s="56">
        <f t="shared" si="187"/>
        <v>289</v>
      </c>
      <c r="L267" s="56">
        <f t="shared" si="187"/>
        <v>285</v>
      </c>
      <c r="M267" s="56">
        <f t="shared" si="187"/>
        <v>289</v>
      </c>
      <c r="N267" s="56">
        <f t="shared" si="187"/>
        <v>281</v>
      </c>
      <c r="O267" s="57">
        <f t="shared" si="187"/>
        <v>286</v>
      </c>
    </row>
    <row r="268" spans="1:19" x14ac:dyDescent="0.25"/>
    <row r="269" spans="1:19" x14ac:dyDescent="0.25">
      <c r="A269" s="111" t="s">
        <v>222</v>
      </c>
      <c r="B269" s="69" t="s">
        <v>169</v>
      </c>
      <c r="C269" s="69" t="s">
        <v>168</v>
      </c>
      <c r="D269" s="69" t="s">
        <v>142</v>
      </c>
      <c r="E269" s="69" t="s">
        <v>143</v>
      </c>
      <c r="F269" s="69" t="s">
        <v>172</v>
      </c>
      <c r="G269" s="69" t="s">
        <v>173</v>
      </c>
      <c r="H269" s="69" t="s">
        <v>181</v>
      </c>
      <c r="I269" s="69" t="s">
        <v>174</v>
      </c>
      <c r="J269" s="69" t="s">
        <v>148</v>
      </c>
      <c r="K269" s="69" t="s">
        <v>149</v>
      </c>
      <c r="L269" s="67" t="s">
        <v>150</v>
      </c>
      <c r="M269" s="67" t="s">
        <v>151</v>
      </c>
      <c r="N269" s="65" t="s">
        <v>152</v>
      </c>
      <c r="O269" s="65" t="s">
        <v>153</v>
      </c>
      <c r="P269" s="65" t="s">
        <v>154</v>
      </c>
      <c r="Q269" s="65" t="s">
        <v>155</v>
      </c>
    </row>
    <row r="270" spans="1:19" x14ac:dyDescent="0.25">
      <c r="A270" s="112"/>
      <c r="B270" s="70" t="s">
        <v>221</v>
      </c>
      <c r="C270" s="70" t="s">
        <v>221</v>
      </c>
      <c r="D270" s="70" t="s">
        <v>221</v>
      </c>
      <c r="E270" s="70" t="s">
        <v>221</v>
      </c>
      <c r="F270" s="70" t="s">
        <v>221</v>
      </c>
      <c r="G270" s="70" t="s">
        <v>221</v>
      </c>
      <c r="H270" s="70" t="s">
        <v>221</v>
      </c>
      <c r="I270" s="70" t="s">
        <v>221</v>
      </c>
      <c r="J270" s="70" t="s">
        <v>221</v>
      </c>
      <c r="K270" s="70" t="s">
        <v>221</v>
      </c>
      <c r="L270" s="68" t="s">
        <v>220</v>
      </c>
      <c r="M270" s="68" t="s">
        <v>220</v>
      </c>
      <c r="N270" s="66" t="s">
        <v>220</v>
      </c>
      <c r="O270" s="66" t="s">
        <v>220</v>
      </c>
      <c r="P270" s="66" t="s">
        <v>220</v>
      </c>
      <c r="Q270" s="66" t="s">
        <v>220</v>
      </c>
    </row>
    <row r="271" spans="1:19" x14ac:dyDescent="0.25">
      <c r="A271" s="31" t="s">
        <v>100</v>
      </c>
      <c r="B271" s="110" t="s">
        <v>223</v>
      </c>
      <c r="C271" s="110"/>
      <c r="D271" s="110"/>
      <c r="E271" s="110"/>
      <c r="F271" s="110"/>
      <c r="G271" s="110"/>
      <c r="H271" s="110"/>
      <c r="I271" s="110"/>
      <c r="J271" s="110"/>
      <c r="K271" s="110"/>
      <c r="L271" s="110" t="s">
        <v>220</v>
      </c>
      <c r="M271" s="110"/>
      <c r="N271" s="110" t="s">
        <v>233</v>
      </c>
      <c r="O271" s="110"/>
      <c r="P271" s="110"/>
      <c r="Q271" s="110"/>
    </row>
    <row r="272" spans="1:19" x14ac:dyDescent="0.25">
      <c r="A272" s="27" t="s">
        <v>101</v>
      </c>
      <c r="B272" s="110" t="s">
        <v>224</v>
      </c>
      <c r="C272" s="110"/>
      <c r="D272" s="110"/>
      <c r="E272" s="110"/>
      <c r="F272" s="110"/>
      <c r="G272" s="110"/>
      <c r="H272" s="110"/>
      <c r="I272" s="110"/>
      <c r="J272" s="110"/>
      <c r="K272" s="110"/>
      <c r="L272" s="110" t="s">
        <v>235</v>
      </c>
      <c r="M272" s="110"/>
      <c r="N272" s="110" t="s">
        <v>244</v>
      </c>
      <c r="O272" s="110"/>
      <c r="P272" s="110"/>
      <c r="Q272" s="110"/>
    </row>
    <row r="273" spans="1:19" x14ac:dyDescent="0.25">
      <c r="A273" s="27" t="s">
        <v>102</v>
      </c>
      <c r="B273" s="107" t="s">
        <v>225</v>
      </c>
      <c r="C273" s="108"/>
      <c r="D273" s="108"/>
      <c r="E273" s="108"/>
      <c r="F273" s="108"/>
      <c r="G273" s="108"/>
      <c r="H273" s="108"/>
      <c r="I273" s="108"/>
      <c r="J273" s="108"/>
      <c r="K273" s="109"/>
      <c r="L273" s="110" t="s">
        <v>236</v>
      </c>
      <c r="M273" s="110"/>
      <c r="N273" s="110" t="s">
        <v>245</v>
      </c>
      <c r="O273" s="110"/>
      <c r="P273" s="110"/>
      <c r="Q273" s="110"/>
    </row>
    <row r="274" spans="1:19" x14ac:dyDescent="0.25">
      <c r="A274" s="27" t="s">
        <v>103</v>
      </c>
      <c r="B274" s="107" t="s">
        <v>226</v>
      </c>
      <c r="C274" s="108"/>
      <c r="D274" s="108"/>
      <c r="E274" s="108"/>
      <c r="F274" s="108"/>
      <c r="G274" s="108"/>
      <c r="H274" s="108"/>
      <c r="I274" s="108"/>
      <c r="J274" s="108"/>
      <c r="K274" s="109"/>
      <c r="L274" s="110" t="s">
        <v>237</v>
      </c>
      <c r="M274" s="110"/>
      <c r="N274" s="110" t="s">
        <v>246</v>
      </c>
      <c r="O274" s="110"/>
      <c r="P274" s="110"/>
      <c r="Q274" s="110"/>
    </row>
    <row r="275" spans="1:19" x14ac:dyDescent="0.25">
      <c r="A275" s="27" t="s">
        <v>104</v>
      </c>
      <c r="B275" s="107" t="s">
        <v>227</v>
      </c>
      <c r="C275" s="108"/>
      <c r="D275" s="108"/>
      <c r="E275" s="108"/>
      <c r="F275" s="108"/>
      <c r="G275" s="108"/>
      <c r="H275" s="108"/>
      <c r="I275" s="108"/>
      <c r="J275" s="108"/>
      <c r="K275" s="109"/>
      <c r="L275" s="110" t="s">
        <v>238</v>
      </c>
      <c r="M275" s="110"/>
      <c r="N275" s="110" t="s">
        <v>247</v>
      </c>
      <c r="O275" s="110"/>
      <c r="P275" s="110"/>
      <c r="Q275" s="110"/>
    </row>
    <row r="276" spans="1:19" x14ac:dyDescent="0.25">
      <c r="A276" s="27" t="s">
        <v>105</v>
      </c>
      <c r="B276" s="107" t="s">
        <v>228</v>
      </c>
      <c r="C276" s="108"/>
      <c r="D276" s="108"/>
      <c r="E276" s="108"/>
      <c r="F276" s="108"/>
      <c r="G276" s="108"/>
      <c r="H276" s="108"/>
      <c r="I276" s="108"/>
      <c r="J276" s="108"/>
      <c r="K276" s="109"/>
      <c r="L276" s="110" t="s">
        <v>239</v>
      </c>
      <c r="M276" s="110"/>
      <c r="N276" s="110" t="s">
        <v>234</v>
      </c>
      <c r="O276" s="110"/>
      <c r="P276" s="110"/>
      <c r="Q276" s="110"/>
    </row>
    <row r="277" spans="1:19" x14ac:dyDescent="0.25">
      <c r="A277" s="27" t="s">
        <v>106</v>
      </c>
      <c r="B277" s="107" t="s">
        <v>229</v>
      </c>
      <c r="C277" s="108"/>
      <c r="D277" s="108"/>
      <c r="E277" s="108"/>
      <c r="F277" s="108"/>
      <c r="G277" s="108"/>
      <c r="H277" s="108"/>
      <c r="I277" s="108"/>
      <c r="J277" s="108"/>
      <c r="K277" s="109"/>
      <c r="L277" s="110" t="s">
        <v>240</v>
      </c>
      <c r="M277" s="110"/>
      <c r="N277" s="110" t="s">
        <v>248</v>
      </c>
      <c r="O277" s="110"/>
      <c r="P277" s="110"/>
      <c r="Q277" s="110"/>
    </row>
    <row r="278" spans="1:19" x14ac:dyDescent="0.25">
      <c r="A278" s="27" t="s">
        <v>107</v>
      </c>
      <c r="B278" s="107" t="s">
        <v>230</v>
      </c>
      <c r="C278" s="108"/>
      <c r="D278" s="108"/>
      <c r="E278" s="108"/>
      <c r="F278" s="108"/>
      <c r="G278" s="108"/>
      <c r="H278" s="108"/>
      <c r="I278" s="108"/>
      <c r="J278" s="108"/>
      <c r="K278" s="109"/>
      <c r="L278" s="110" t="s">
        <v>241</v>
      </c>
      <c r="M278" s="110"/>
      <c r="N278" s="110" t="s">
        <v>249</v>
      </c>
      <c r="O278" s="110"/>
      <c r="P278" s="110"/>
      <c r="Q278" s="110"/>
    </row>
    <row r="279" spans="1:19" x14ac:dyDescent="0.25">
      <c r="A279" s="27" t="s">
        <v>108</v>
      </c>
      <c r="B279" s="107" t="s">
        <v>231</v>
      </c>
      <c r="C279" s="108"/>
      <c r="D279" s="108"/>
      <c r="E279" s="108"/>
      <c r="F279" s="108"/>
      <c r="G279" s="108"/>
      <c r="H279" s="108"/>
      <c r="I279" s="108"/>
      <c r="J279" s="108"/>
      <c r="K279" s="109"/>
      <c r="L279" s="110" t="s">
        <v>242</v>
      </c>
      <c r="M279" s="110"/>
      <c r="N279" s="110" t="s">
        <v>250</v>
      </c>
      <c r="O279" s="110"/>
      <c r="P279" s="110"/>
      <c r="Q279" s="110"/>
    </row>
    <row r="280" spans="1:19" x14ac:dyDescent="0.25">
      <c r="A280" s="28" t="s">
        <v>109</v>
      </c>
      <c r="B280" s="107" t="s">
        <v>232</v>
      </c>
      <c r="C280" s="108"/>
      <c r="D280" s="108"/>
      <c r="E280" s="108"/>
      <c r="F280" s="108"/>
      <c r="G280" s="108"/>
      <c r="H280" s="108"/>
      <c r="I280" s="108"/>
      <c r="J280" s="108"/>
      <c r="K280" s="109"/>
      <c r="L280" s="110" t="s">
        <v>243</v>
      </c>
      <c r="M280" s="110"/>
      <c r="N280" s="110" t="s">
        <v>251</v>
      </c>
      <c r="O280" s="110"/>
      <c r="P280" s="110"/>
      <c r="Q280" s="110"/>
    </row>
    <row r="281" spans="1:19" x14ac:dyDescent="0.25"/>
    <row r="282" spans="1:19" x14ac:dyDescent="0.25">
      <c r="A282" s="106" t="s">
        <v>253</v>
      </c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</row>
  </sheetData>
  <mergeCells count="53">
    <mergeCell ref="A1:A2"/>
    <mergeCell ref="A59:A60"/>
    <mergeCell ref="A72:A73"/>
    <mergeCell ref="A216:A217"/>
    <mergeCell ref="A229:A230"/>
    <mergeCell ref="A243:A244"/>
    <mergeCell ref="A256:A257"/>
    <mergeCell ref="F43:G43"/>
    <mergeCell ref="A151:A152"/>
    <mergeCell ref="A164:A165"/>
    <mergeCell ref="A177:A178"/>
    <mergeCell ref="A190:A191"/>
    <mergeCell ref="A203:A204"/>
    <mergeCell ref="A85:A86"/>
    <mergeCell ref="A99:A100"/>
    <mergeCell ref="A112:A113"/>
    <mergeCell ref="A125:A126"/>
    <mergeCell ref="A138:A139"/>
    <mergeCell ref="A42:A44"/>
    <mergeCell ref="A46:A47"/>
    <mergeCell ref="A269:A270"/>
    <mergeCell ref="B271:K271"/>
    <mergeCell ref="L271:M271"/>
    <mergeCell ref="N271:Q271"/>
    <mergeCell ref="B272:K272"/>
    <mergeCell ref="L272:M272"/>
    <mergeCell ref="N272:Q272"/>
    <mergeCell ref="N275:Q275"/>
    <mergeCell ref="B276:K276"/>
    <mergeCell ref="L276:M276"/>
    <mergeCell ref="N276:Q276"/>
    <mergeCell ref="B273:K273"/>
    <mergeCell ref="L273:M273"/>
    <mergeCell ref="N273:Q273"/>
    <mergeCell ref="B274:K274"/>
    <mergeCell ref="L274:M274"/>
    <mergeCell ref="N274:Q274"/>
    <mergeCell ref="I43:J43"/>
    <mergeCell ref="A282:S282"/>
    <mergeCell ref="B279:K279"/>
    <mergeCell ref="L279:M279"/>
    <mergeCell ref="N279:Q279"/>
    <mergeCell ref="B280:K280"/>
    <mergeCell ref="L280:M280"/>
    <mergeCell ref="N280:Q280"/>
    <mergeCell ref="B277:K277"/>
    <mergeCell ref="L277:M277"/>
    <mergeCell ref="N277:Q277"/>
    <mergeCell ref="B278:K278"/>
    <mergeCell ref="L278:M278"/>
    <mergeCell ref="N278:Q278"/>
    <mergeCell ref="B275:K275"/>
    <mergeCell ref="L275:M275"/>
  </mergeCells>
  <phoneticPr fontId="7" type="noConversion"/>
  <hyperlinks>
    <hyperlink ref="Q46" location="'Melee Weapon'!B1" display="Power Stat" xr:uid="{57D130EA-BB54-47A8-A297-E934D16925A1}"/>
    <hyperlink ref="R46" location="'Melee Weapon'!B42" display="Attack Stat" xr:uid="{101F3F48-36C4-4BB2-BCA1-10E24A475418}"/>
    <hyperlink ref="S46" location="'Melee Weapon'!C42" display="Defense Stat" xr:uid="{5B396986-9668-46C2-B8FA-B8C6C93B6AEE}"/>
    <hyperlink ref="Q59" location="'Melee Weapon'!C1" display="Reach Stat" xr:uid="{014FE65B-2062-4F0B-8A6A-4454A5DA3333}"/>
    <hyperlink ref="Q72" location="'Melee Weapon'!D1" display="Mobility Stat" xr:uid="{8651C058-E11F-476C-BB35-000845E4159E}"/>
    <hyperlink ref="R72" location="'Melee Weapon'!D42" display="Agility Stat" xr:uid="{D7CE7E9F-AC82-49C0-ADC1-818A6AA96234}"/>
    <hyperlink ref="Q85" location="'Melee Weapon'!E1" display="Handling Stat" xr:uid="{A293F25F-9332-4B17-8993-3B9462ECB674}"/>
    <hyperlink ref="R85" location="'Melee Weapon'!D42" display="Agility Stat" xr:uid="{049D5542-4B08-4D6C-9A5B-9DD033736264}"/>
    <hyperlink ref="Q99" location="'Melee Weapon'!F1" display="Block Stat" xr:uid="{C49478EE-7354-4E10-8453-2CC2464BBA89}"/>
    <hyperlink ref="Q112" location="'Melee Weapon'!G1" display="Charge Stat" xr:uid="{5EC349F5-842B-4A9A-9533-489EB7457B90}"/>
    <hyperlink ref="Q125" location="'Melee Weapon'!H1" display="Speed Stat" xr:uid="{253F5787-3C66-4672-B2E3-51CECFFEDC77}"/>
    <hyperlink ref="R112" location="'Melee Weapon'!E1" display="Handling Stat" xr:uid="{F51DD09B-4929-424A-95A5-6FB47560813C}"/>
    <hyperlink ref="Q138" location="'Melee Weapon'!I1" display="Stance Stat" xr:uid="{E5628B77-1225-485C-A226-9BEAFBBACD29}"/>
    <hyperlink ref="Q151" location="'Melee Weapon'!J1" display="Durability Stat" xr:uid="{E723A87B-9583-4CC7-AA04-8C7F57752AA3}"/>
    <hyperlink ref="Q164" location="'Melee Weapon'!K1" display="Weight Stat" xr:uid="{19FC162E-729D-43A5-B72C-E5DE98D47253}"/>
    <hyperlink ref="Q177" location="'Melee Weapon'!L1" display="Crit Rate Stat" xr:uid="{9DF23362-3B74-4DD8-80BE-41E95A4799C2}"/>
    <hyperlink ref="Q190" location="'Melee Weapon'!M1" display="Crit Damage Stat" xr:uid="{F404909A-ACB5-4441-8A62-F46FB2A3C631}"/>
    <hyperlink ref="R190" location="'Melee Weapon'!B1" display="Damage Stat" xr:uid="{22F0621B-4AB0-4839-B335-E1F9D1C9D725}"/>
    <hyperlink ref="Q203" location="'Melee Weapon'!N1" display="Infusion Stat" xr:uid="{1CF78223-DFE3-49FF-ACCD-DEEA6BD902E9}"/>
    <hyperlink ref="Q216" location="'Melee Weapon'!O1" display="Slash Stat" xr:uid="{45F30781-EB94-43DD-B7CA-F6D294D52F6C}"/>
    <hyperlink ref="Q229" location="'Melee Weapon'!P1" display="Pierce Stat" xr:uid="{A5280F82-3D45-4F35-9608-E235A41989BF}"/>
    <hyperlink ref="Q243" location="'Melee Weapon'!Q1" display="Force Stat" xr:uid="{635C6691-BBAD-492F-A1E8-2AB7972C92EE}"/>
    <hyperlink ref="S190" location="'Melee Weapon'!B42" display="Attack Stat" xr:uid="{F55F8990-EB7F-42C1-A9E8-77C60B7817B6}"/>
    <hyperlink ref="B1" location="'Melee Weapon'!A47" display="Power | Value" xr:uid="{610B5AF8-8985-46BD-94BA-2A422CE4F99E}"/>
    <hyperlink ref="C1" location="'Melee Weapon'!A60" display="Reach | Value" xr:uid="{C0C5C2A4-B360-47FE-B505-BEDECE48CEED}"/>
    <hyperlink ref="D1" location="'Melee Weapon'!A73" display="Mobility | Value" xr:uid="{2D40DF37-0812-4DE9-A85E-EDD018285686}"/>
    <hyperlink ref="E1" location="'Melee Weapon'!A86" display="Handling | Value" xr:uid="{D78104E3-699E-4E3E-8153-F285F3716FAD}"/>
    <hyperlink ref="F1" location="'Melee Weapon'!A99" display="Block | Value" xr:uid="{9257ED2B-7755-438A-BA16-244DB6EE1807}"/>
    <hyperlink ref="G1" location="'Melee Weapon'!A112" display="Charge | Value" xr:uid="{0BEC57BA-B69D-49CB-97BD-AE48B0B8A339}"/>
    <hyperlink ref="H1" location="'Melee Weapon'!A125" display="Speed | Value" xr:uid="{30EB8659-E7FD-4E3A-ACF4-2BF78D696ECF}"/>
    <hyperlink ref="I1" location="'Melee Weapon'!A138" display="Stance | Value" xr:uid="{F2A0913D-5EC4-4037-B873-AF80F7968E8E}"/>
    <hyperlink ref="J1" location="'Melee Weapon'!A151" display="Durability | Value" xr:uid="{1FDF46FE-DEEE-4862-B772-F70CF39AC06C}"/>
    <hyperlink ref="K1" location="'Melee Weapon'!A164" display="Weight | Value" xr:uid="{EB5243B3-261C-412C-A33B-AA1866579E82}"/>
    <hyperlink ref="L1" location="'Melee Weapon'!A177" display="Crit Rate | Value" xr:uid="{10917149-46A2-4020-9755-E7F592233B09}"/>
    <hyperlink ref="M1" location="'Melee Weapon'!A190" display="Crit Damage | Value" xr:uid="{2F58931E-E6DA-4DC9-B19D-07C12A23D125}"/>
    <hyperlink ref="N1" location="'Melee Weapon'!A203" display="Infusion | Value" xr:uid="{D7A7C2D6-2F1A-44D2-8396-36095631870A}"/>
    <hyperlink ref="O1" location="'Melee Weapon'!A216" display="Slash | Value" xr:uid="{03CCF878-15DF-4351-B17B-FE92D34D435E}"/>
    <hyperlink ref="P1" location="'Melee Weapon'!A229" display="Pierce | Value" xr:uid="{37B888A9-2469-468F-876B-371F66D0A688}"/>
    <hyperlink ref="Q1" location="'Melee Weapon'!A242" display="Force | Value" xr:uid="{180F58ED-7EE5-48E0-BB6E-D9921F2B1F46}"/>
    <hyperlink ref="F43:G43" location="'Melee Weapon'!A255" display="True Damage | Value" xr:uid="{985E4E4C-12A7-49BC-B58F-3DFA9822F888}"/>
    <hyperlink ref="Q256" location="'Melee Weapon'!B1" display="Power Stat" xr:uid="{E9673C66-0B15-475B-9072-1DD165F45B3A}"/>
    <hyperlink ref="R256" location="'Melee Weapon'!B42" display="Attack Stat" xr:uid="{A7A2F97E-5E92-4127-B11D-21F14D4564CE}"/>
    <hyperlink ref="S256" location="'Melee Weapon'!E1" display="Handling Stat" xr:uid="{4E1CA3F0-DD9D-45DD-BEAC-48B920BF93A0}"/>
    <hyperlink ref="Q259" location="'Melee Weapon'!G1" display="Charge Stat" xr:uid="{74029E90-700E-44DC-8AFF-0BFE12E791BD}"/>
    <hyperlink ref="R259" location="'Melee Weapon'!H1" display="Speed Stat" xr:uid="{590C9C10-D222-4667-A765-2F93397157F4}"/>
    <hyperlink ref="S259" location="'Melee Weapon'!I1" display="Stance Stat" xr:uid="{8C3F400D-6514-4313-8468-4052A19F3F5F}"/>
    <hyperlink ref="I43:J43" location="'Melee Weapon'!A268" display="Stat Distribution Chart" xr:uid="{A17C5D92-8802-4724-A68D-063CA39D6F93}"/>
    <hyperlink ref="A1:A2" location="'Melee Weapon'!A3" display="Stat | Value" xr:uid="{7E6870E5-4D5C-40EE-B4FB-AD68C2493BDD}"/>
    <hyperlink ref="A282:S282" location="'Melee Weapon'!A3" display="Back To Top" xr:uid="{89093B8B-FDC9-4A30-965C-8937CCC924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Specialists</vt:lpstr>
      <vt:lpstr>Attachments</vt:lpstr>
      <vt:lpstr>Attachment Values</vt:lpstr>
      <vt:lpstr>Species Values</vt:lpstr>
      <vt:lpstr>Species</vt:lpstr>
      <vt:lpstr>Elements</vt:lpstr>
      <vt:lpstr>Ranged Weapon</vt:lpstr>
      <vt:lpstr>Melee 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Amith Bhaskara</dc:creator>
  <cp:lastModifiedBy>Amith Bhaskara</cp:lastModifiedBy>
  <dcterms:created xsi:type="dcterms:W3CDTF">2023-12-14T15:42:11Z</dcterms:created>
  <dcterms:modified xsi:type="dcterms:W3CDTF">2024-09-27T17:41:30Z</dcterms:modified>
</cp:coreProperties>
</file>