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<sst xmlns="http://schemas.openxmlformats.org/spreadsheetml/2006/main" count="180" uniqueCount="137">
  <si>
    <t>部品名</t>
  </si>
  <si>
    <t>部品番号</t>
  </si>
  <si>
    <t>値</t>
  </si>
  <si>
    <t>数量</t>
  </si>
  <si>
    <t>単価</t>
  </si>
  <si>
    <t>値段</t>
  </si>
  <si>
    <t>販売コード</t>
  </si>
  <si>
    <t>備考</t>
  </si>
  <si>
    <t>在庫数</t>
  </si>
  <si>
    <t>4セット分</t>
  </si>
  <si>
    <t>注文数</t>
  </si>
  <si>
    <t>抵抗器</t>
  </si>
  <si>
    <t>R1,R2,R8,R16</t>
  </si>
  <si>
    <t>10KΩ（カラーコード:茶黒橙金）</t>
  </si>
  <si>
    <t>R3-R6,R11,R18,R20</t>
  </si>
  <si>
    <t>3.3KΩ（　　〃　　:橙橙赤金）</t>
  </si>
  <si>
    <t>R7,R15,R19</t>
  </si>
  <si>
    <t>1KΩ　（　　〃　　:茶黒赤金）</t>
  </si>
  <si>
    <t>R9,R13,R17</t>
  </si>
  <si>
    <t>100KΩ（　　〃　　:茶黒黄金）</t>
  </si>
  <si>
    <t>R10,R14</t>
  </si>
  <si>
    <t>100Ω（　　〃　　:茶黒茶金）</t>
  </si>
  <si>
    <t>R12</t>
  </si>
  <si>
    <t>330Ω（　　〃　　:橙橙茶金）</t>
  </si>
  <si>
    <t>可変抵抗器</t>
  </si>
  <si>
    <t>RV1</t>
  </si>
  <si>
    <t>50KΩ（503と記載）</t>
  </si>
  <si>
    <t>積層セラミックコンデンサ</t>
  </si>
  <si>
    <t>C1-C4,C9</t>
  </si>
  <si>
    <t>0.1μF50V（104と記載）</t>
  </si>
  <si>
    <t>10個100円</t>
  </si>
  <si>
    <t>袋</t>
  </si>
  <si>
    <t>re</t>
  </si>
  <si>
    <t>電解コンデンサ</t>
  </si>
  <si>
    <t>C5,C6</t>
  </si>
  <si>
    <t>10μF16V（足が長いほうが＋）</t>
  </si>
  <si>
    <t>C7</t>
  </si>
  <si>
    <t>10μF50V（106と記載）</t>
  </si>
  <si>
    <t>10個280円</t>
  </si>
  <si>
    <t>C8</t>
  </si>
  <si>
    <t>100μF25V（足が長いほうが＋）</t>
  </si>
  <si>
    <t>ダイオード</t>
  </si>
  <si>
    <t>D1-D4</t>
  </si>
  <si>
    <t>1N4007（線があるほうがカソード）</t>
  </si>
  <si>
    <t>20本100円</t>
  </si>
  <si>
    <t>発光ダイオード</t>
  </si>
  <si>
    <t>D5-D8</t>
  </si>
  <si>
    <t>LED　（足が長いほうがアノード）</t>
  </si>
  <si>
    <t>緑10個200円</t>
  </si>
  <si>
    <t>赤１コ、青１コ、緑２コ</t>
  </si>
  <si>
    <t>赤10個150円</t>
  </si>
  <si>
    <t>青10個150円</t>
  </si>
  <si>
    <t>D9,D10,D13</t>
  </si>
  <si>
    <t>黄10個200円</t>
  </si>
  <si>
    <t>3ｍｍ砲弾型</t>
  </si>
  <si>
    <t>黄色１コ、白１コ、青１コ</t>
  </si>
  <si>
    <t>白10個200円</t>
  </si>
  <si>
    <t>青10個100円</t>
  </si>
  <si>
    <t>ショットキーバリアダイオード</t>
  </si>
  <si>
    <t>D11,D12</t>
  </si>
  <si>
    <t>1S4　（線があるほうがカソード）</t>
  </si>
  <si>
    <t>10本1４0円</t>
  </si>
  <si>
    <t>USB TypeC 接続端子</t>
  </si>
  <si>
    <t>J1</t>
  </si>
  <si>
    <t>UJC-HP-3-SMT-TR(秋月電子)</t>
  </si>
  <si>
    <t>電源用コネクタ(1x2)</t>
  </si>
  <si>
    <t>J2</t>
  </si>
  <si>
    <t>ピンヘッダ</t>
  </si>
  <si>
    <t>40P35円</t>
  </si>
  <si>
    <t>スイッチ</t>
  </si>
  <si>
    <t>SW1</t>
  </si>
  <si>
    <t>ディップSW4P</t>
  </si>
  <si>
    <t>SW2,SW3</t>
  </si>
  <si>
    <t>プッシュSW</t>
  </si>
  <si>
    <t>SW4,SW5</t>
  </si>
  <si>
    <t>スライドSW</t>
  </si>
  <si>
    <t>チェックピン</t>
  </si>
  <si>
    <t>TP1-TP4</t>
  </si>
  <si>
    <t>白１コ、赤１コ、黒２コ</t>
  </si>
  <si>
    <t>赤10個200円</t>
  </si>
  <si>
    <t>黒10個200円</t>
  </si>
  <si>
    <t>IC</t>
  </si>
  <si>
    <t>U1</t>
  </si>
  <si>
    <t>74HC04（切り欠き左上が１ピン）</t>
  </si>
  <si>
    <t>U2</t>
  </si>
  <si>
    <t>74HC00（切り欠き左上が１ピン）</t>
  </si>
  <si>
    <t>U3</t>
  </si>
  <si>
    <t>74HC74（切り欠き左上が１ピン）</t>
  </si>
  <si>
    <t>U4</t>
  </si>
  <si>
    <t>74HC14（切り欠き左上が１ピン）</t>
  </si>
  <si>
    <t>ICソケット</t>
  </si>
  <si>
    <t>DIP14P</t>
  </si>
  <si>
    <t>基板</t>
  </si>
  <si>
    <t>外部発注品</t>
  </si>
  <si>
    <t>usbCなし</t>
  </si>
  <si>
    <t>原価</t>
  </si>
  <si>
    <t>a</t>
  </si>
  <si>
    <t>基板のみ（USB端子付き）</t>
  </si>
  <si>
    <t>端子</t>
  </si>
  <si>
    <t>はんだ付け</t>
  </si>
  <si>
    <t>取説、梱包、手間</t>
  </si>
  <si>
    <t>チャック袋</t>
  </si>
  <si>
    <t>価格</t>
  </si>
  <si>
    <t>税込み</t>
  </si>
  <si>
    <t>BOOTH分</t>
  </si>
  <si>
    <t>合計</t>
  </si>
  <si>
    <t>利益</t>
  </si>
  <si>
    <t>ｂ</t>
  </si>
  <si>
    <t>基板のみ（USB端子　未接続）</t>
  </si>
  <si>
    <t>利益率</t>
  </si>
  <si>
    <t>取説</t>
  </si>
  <si>
    <t>ｃ</t>
  </si>
  <si>
    <t>部品のみ</t>
  </si>
  <si>
    <t>部品セット</t>
  </si>
  <si>
    <t>手間賃</t>
  </si>
  <si>
    <t>取説、梱包</t>
  </si>
  <si>
    <t>原価（切り上げ）</t>
  </si>
  <si>
    <t>枚数</t>
  </si>
  <si>
    <t>金額</t>
  </si>
  <si>
    <t>円/枚</t>
  </si>
  <si>
    <t>基板のみ</t>
  </si>
  <si>
    <t>A9</t>
  </si>
  <si>
    <t>A8</t>
  </si>
  <si>
    <t>A7</t>
  </si>
  <si>
    <t>A6</t>
  </si>
  <si>
    <t>B7</t>
  </si>
  <si>
    <t>16円</t>
  </si>
  <si>
    <t>10円</t>
  </si>
  <si>
    <t>20円</t>
  </si>
  <si>
    <t>価格（税込み）</t>
  </si>
  <si>
    <t>送料</t>
  </si>
  <si>
    <t>基板USB付き</t>
  </si>
  <si>
    <t>基板USBなし</t>
  </si>
  <si>
    <t>部品</t>
  </si>
  <si>
    <t>×0.056＋22’</t>
  </si>
  <si>
    <t>純利益</t>
  </si>
  <si>
    <t>売上高利益率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</si>
</sst>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0_ "/>
    <numFmt numFmtId="43" formatCode="_ * #,##0.00_ ;_ * \-#,##0.00_ ;_ * &quot;-&quot;??_ ;_ @_ "/>
    <numFmt numFmtId="180" formatCode="_ * #,##0_ ;_ * \-#,##0_ ;_ * &quot;-&quot;??_ ;_ @_ "/>
    <numFmt numFmtId="181" formatCode="0.000_ "/>
    <numFmt numFmtId="182" formatCode="0.0%"/>
  </numFmts>
  <fonts count="23">
    <font>
      <sz val="11"/>
      <color theme="1"/>
      <name val="ＭＳ Ｐゴシック"/>
      <charset val="134"/>
      <scheme val="minor"/>
    </font>
    <font>
      <sz val="10.5"/>
      <color theme="1"/>
      <name val="HG丸ｺﾞｼｯｸM-PRO"/>
      <charset val="134"/>
    </font>
    <font>
      <sz val="11"/>
      <color theme="1"/>
      <name val="HG丸ｺﾞｼｯｸM-PRO"/>
      <charset val="134"/>
    </font>
    <font>
      <sz val="11"/>
      <color rgb="FF333333"/>
      <name val="HG丸ｺﾞｼｯｸM-PRO"/>
      <charset val="134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justify" vertical="top" wrapText="1"/>
    </xf>
    <xf numFmtId="176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7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H56" sqref="H56"/>
    </sheetView>
  </sheetViews>
  <sheetFormatPr defaultColWidth="8.88888888888889" defaultRowHeight="13.2"/>
  <cols>
    <col min="1" max="1" width="4.77777777777778" customWidth="1"/>
    <col min="2" max="2" width="30.1111111111111" customWidth="1"/>
    <col min="3" max="3" width="33.1111111111111" customWidth="1"/>
    <col min="4" max="4" width="35.8888888888889" customWidth="1"/>
    <col min="5" max="6" width="7.66666666666667" customWidth="1"/>
    <col min="7" max="9" width="18.6666666666667" customWidth="1"/>
    <col min="10" max="10" width="15.7777777777778" customWidth="1"/>
  </cols>
  <sheetData>
    <row r="1" ht="20" customHeight="1" spans="1:14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  <c r="K1" t="s">
        <v>9</v>
      </c>
      <c r="N1" t="s">
        <v>10</v>
      </c>
    </row>
    <row r="2" ht="25" customHeight="1" spans="1:12">
      <c r="A2" s="4">
        <v>1</v>
      </c>
      <c r="B2" s="5" t="s">
        <v>11</v>
      </c>
      <c r="C2" s="5" t="s">
        <v>12</v>
      </c>
      <c r="D2" s="5" t="s">
        <v>13</v>
      </c>
      <c r="E2" s="2">
        <v>4</v>
      </c>
      <c r="F2" s="3">
        <v>1</v>
      </c>
      <c r="G2" s="3">
        <f>E2*F2</f>
        <v>4</v>
      </c>
      <c r="H2" s="3"/>
      <c r="I2" s="3"/>
      <c r="J2">
        <v>100</v>
      </c>
      <c r="K2">
        <f t="shared" ref="K2:K34" si="0">E2*4</f>
        <v>16</v>
      </c>
      <c r="L2">
        <f t="shared" ref="L2:L34" si="1">J2-K2</f>
        <v>84</v>
      </c>
    </row>
    <row r="3" ht="25" customHeight="1" spans="1:12">
      <c r="A3" s="4">
        <v>2</v>
      </c>
      <c r="B3" s="5"/>
      <c r="C3" s="5" t="s">
        <v>14</v>
      </c>
      <c r="D3" s="5" t="s">
        <v>15</v>
      </c>
      <c r="E3" s="2">
        <v>7</v>
      </c>
      <c r="F3" s="3">
        <v>1.5</v>
      </c>
      <c r="G3" s="3">
        <f t="shared" ref="G3:G25" si="2">E3*F3</f>
        <v>10.5</v>
      </c>
      <c r="H3" s="3"/>
      <c r="I3" s="3"/>
      <c r="J3">
        <v>100</v>
      </c>
      <c r="K3">
        <f t="shared" si="0"/>
        <v>28</v>
      </c>
      <c r="L3">
        <f t="shared" si="1"/>
        <v>72</v>
      </c>
    </row>
    <row r="4" ht="25" customHeight="1" spans="1:12">
      <c r="A4" s="4">
        <v>3</v>
      </c>
      <c r="B4" s="5"/>
      <c r="C4" s="5" t="s">
        <v>16</v>
      </c>
      <c r="D4" s="5" t="s">
        <v>17</v>
      </c>
      <c r="E4" s="2">
        <v>3</v>
      </c>
      <c r="F4" s="3">
        <v>1</v>
      </c>
      <c r="G4" s="3">
        <f t="shared" si="2"/>
        <v>3</v>
      </c>
      <c r="H4" s="3"/>
      <c r="I4" s="3"/>
      <c r="J4">
        <v>100</v>
      </c>
      <c r="K4">
        <f t="shared" si="0"/>
        <v>12</v>
      </c>
      <c r="L4">
        <f t="shared" si="1"/>
        <v>88</v>
      </c>
    </row>
    <row r="5" ht="25" customHeight="1" spans="1:12">
      <c r="A5" s="4">
        <v>4</v>
      </c>
      <c r="B5" s="5"/>
      <c r="C5" s="5" t="s">
        <v>18</v>
      </c>
      <c r="D5" s="5" t="s">
        <v>19</v>
      </c>
      <c r="E5" s="2">
        <v>3</v>
      </c>
      <c r="F5" s="3">
        <v>1.5</v>
      </c>
      <c r="G5" s="3">
        <f t="shared" si="2"/>
        <v>4.5</v>
      </c>
      <c r="H5" s="3"/>
      <c r="I5" s="3"/>
      <c r="J5">
        <v>100</v>
      </c>
      <c r="K5">
        <f t="shared" si="0"/>
        <v>12</v>
      </c>
      <c r="L5">
        <f t="shared" si="1"/>
        <v>88</v>
      </c>
    </row>
    <row r="6" ht="25" customHeight="1" spans="1:12">
      <c r="A6" s="4">
        <v>5</v>
      </c>
      <c r="B6" s="5"/>
      <c r="C6" s="5" t="s">
        <v>20</v>
      </c>
      <c r="D6" s="5" t="s">
        <v>21</v>
      </c>
      <c r="E6" s="2">
        <v>2</v>
      </c>
      <c r="F6" s="3">
        <v>1</v>
      </c>
      <c r="G6" s="3">
        <f t="shared" si="2"/>
        <v>2</v>
      </c>
      <c r="H6" s="3"/>
      <c r="I6" s="3"/>
      <c r="J6">
        <v>100</v>
      </c>
      <c r="K6">
        <f t="shared" si="0"/>
        <v>8</v>
      </c>
      <c r="L6">
        <f t="shared" si="1"/>
        <v>92</v>
      </c>
    </row>
    <row r="7" ht="25" customHeight="1" spans="1:12">
      <c r="A7" s="4">
        <v>6</v>
      </c>
      <c r="B7" s="5"/>
      <c r="C7" s="5" t="s">
        <v>22</v>
      </c>
      <c r="D7" s="5" t="s">
        <v>23</v>
      </c>
      <c r="E7" s="2">
        <v>1</v>
      </c>
      <c r="F7" s="3">
        <v>1.5</v>
      </c>
      <c r="G7" s="3">
        <f t="shared" si="2"/>
        <v>1.5</v>
      </c>
      <c r="H7" s="3"/>
      <c r="I7" s="3"/>
      <c r="J7">
        <v>100</v>
      </c>
      <c r="K7">
        <f t="shared" si="0"/>
        <v>4</v>
      </c>
      <c r="L7">
        <f t="shared" si="1"/>
        <v>96</v>
      </c>
    </row>
    <row r="8" ht="25" customHeight="1" spans="1:12">
      <c r="A8" s="4">
        <v>7</v>
      </c>
      <c r="B8" s="5" t="s">
        <v>24</v>
      </c>
      <c r="C8" s="5" t="s">
        <v>25</v>
      </c>
      <c r="D8" s="5" t="s">
        <v>26</v>
      </c>
      <c r="E8" s="2">
        <v>1</v>
      </c>
      <c r="F8" s="3">
        <v>30</v>
      </c>
      <c r="G8" s="3">
        <f t="shared" si="2"/>
        <v>30</v>
      </c>
      <c r="H8" s="3">
        <v>114908</v>
      </c>
      <c r="I8" s="3"/>
      <c r="J8">
        <v>10</v>
      </c>
      <c r="K8">
        <f t="shared" si="0"/>
        <v>4</v>
      </c>
      <c r="L8">
        <f t="shared" si="1"/>
        <v>6</v>
      </c>
    </row>
    <row r="9" ht="40" customHeight="1" spans="1:16">
      <c r="A9" s="4">
        <v>8</v>
      </c>
      <c r="B9" s="5" t="s">
        <v>27</v>
      </c>
      <c r="C9" s="5" t="s">
        <v>28</v>
      </c>
      <c r="D9" s="5" t="s">
        <v>29</v>
      </c>
      <c r="E9" s="2">
        <v>5</v>
      </c>
      <c r="F9" s="3">
        <v>10</v>
      </c>
      <c r="G9" s="3">
        <f t="shared" si="2"/>
        <v>50</v>
      </c>
      <c r="H9" s="3">
        <v>100090</v>
      </c>
      <c r="I9" s="3" t="s">
        <v>30</v>
      </c>
      <c r="J9">
        <v>0</v>
      </c>
      <c r="K9">
        <f t="shared" si="0"/>
        <v>20</v>
      </c>
      <c r="L9">
        <f t="shared" si="1"/>
        <v>-20</v>
      </c>
      <c r="N9">
        <f>-L9/10</f>
        <v>2</v>
      </c>
      <c r="O9" t="s">
        <v>31</v>
      </c>
      <c r="P9" t="s">
        <v>32</v>
      </c>
    </row>
    <row r="10" ht="25" customHeight="1" spans="1:12">
      <c r="A10" s="4">
        <v>9</v>
      </c>
      <c r="B10" s="6" t="s">
        <v>33</v>
      </c>
      <c r="C10" s="6" t="s">
        <v>34</v>
      </c>
      <c r="D10" s="6" t="s">
        <v>35</v>
      </c>
      <c r="E10" s="2">
        <v>2</v>
      </c>
      <c r="F10" s="3">
        <v>10</v>
      </c>
      <c r="G10" s="3">
        <f t="shared" si="2"/>
        <v>20</v>
      </c>
      <c r="H10" s="3">
        <v>110590</v>
      </c>
      <c r="I10" s="3"/>
      <c r="J10">
        <v>40</v>
      </c>
      <c r="K10">
        <f t="shared" si="0"/>
        <v>8</v>
      </c>
      <c r="L10">
        <f t="shared" si="1"/>
        <v>32</v>
      </c>
    </row>
    <row r="11" ht="40" customHeight="1" spans="1:16">
      <c r="A11" s="4">
        <v>10</v>
      </c>
      <c r="B11" s="6" t="s">
        <v>27</v>
      </c>
      <c r="C11" s="6" t="s">
        <v>36</v>
      </c>
      <c r="D11" s="6" t="s">
        <v>37</v>
      </c>
      <c r="E11" s="2">
        <v>1</v>
      </c>
      <c r="F11" s="3">
        <v>28</v>
      </c>
      <c r="G11" s="3">
        <f t="shared" si="2"/>
        <v>28</v>
      </c>
      <c r="H11" s="3">
        <v>108155</v>
      </c>
      <c r="I11" s="3" t="s">
        <v>38</v>
      </c>
      <c r="J11">
        <v>19</v>
      </c>
      <c r="K11">
        <f t="shared" si="0"/>
        <v>4</v>
      </c>
      <c r="L11">
        <f t="shared" si="1"/>
        <v>15</v>
      </c>
      <c r="N11">
        <v>1</v>
      </c>
      <c r="O11" t="s">
        <v>31</v>
      </c>
      <c r="P11" t="s">
        <v>32</v>
      </c>
    </row>
    <row r="12" ht="25" customHeight="1" spans="1:12">
      <c r="A12" s="4">
        <v>11</v>
      </c>
      <c r="B12" s="6" t="s">
        <v>33</v>
      </c>
      <c r="C12" s="6" t="s">
        <v>39</v>
      </c>
      <c r="D12" s="6" t="s">
        <v>40</v>
      </c>
      <c r="E12" s="2">
        <v>1</v>
      </c>
      <c r="F12" s="3">
        <v>10</v>
      </c>
      <c r="G12" s="3">
        <f t="shared" si="2"/>
        <v>10</v>
      </c>
      <c r="H12" s="3">
        <v>117877</v>
      </c>
      <c r="I12" s="3"/>
      <c r="J12">
        <v>11</v>
      </c>
      <c r="K12">
        <f t="shared" si="0"/>
        <v>4</v>
      </c>
      <c r="L12">
        <f t="shared" si="1"/>
        <v>7</v>
      </c>
    </row>
    <row r="13" ht="25" customHeight="1" spans="1:12">
      <c r="A13" s="4">
        <v>12</v>
      </c>
      <c r="B13" s="6" t="s">
        <v>41</v>
      </c>
      <c r="C13" s="6" t="s">
        <v>42</v>
      </c>
      <c r="D13" s="6" t="s">
        <v>43</v>
      </c>
      <c r="E13" s="2">
        <v>4</v>
      </c>
      <c r="F13" s="3">
        <v>5</v>
      </c>
      <c r="G13" s="3">
        <f t="shared" si="2"/>
        <v>20</v>
      </c>
      <c r="H13" s="3">
        <v>100934</v>
      </c>
      <c r="I13" s="3" t="s">
        <v>44</v>
      </c>
      <c r="J13">
        <v>32</v>
      </c>
      <c r="K13">
        <f t="shared" si="0"/>
        <v>16</v>
      </c>
      <c r="L13">
        <f t="shared" si="1"/>
        <v>16</v>
      </c>
    </row>
    <row r="14" ht="25" customHeight="1" spans="1:16">
      <c r="A14" s="7">
        <v>13</v>
      </c>
      <c r="B14" s="8" t="s">
        <v>45</v>
      </c>
      <c r="C14" s="9" t="s">
        <v>46</v>
      </c>
      <c r="D14" s="6" t="s">
        <v>47</v>
      </c>
      <c r="E14" s="10">
        <v>2</v>
      </c>
      <c r="F14" s="3">
        <v>20</v>
      </c>
      <c r="G14" s="3">
        <f t="shared" si="2"/>
        <v>40</v>
      </c>
      <c r="H14" s="3">
        <v>106405</v>
      </c>
      <c r="I14" s="3" t="s">
        <v>48</v>
      </c>
      <c r="J14">
        <v>0</v>
      </c>
      <c r="K14">
        <f t="shared" si="0"/>
        <v>8</v>
      </c>
      <c r="L14">
        <f t="shared" si="1"/>
        <v>-8</v>
      </c>
      <c r="N14">
        <v>1</v>
      </c>
      <c r="O14" t="s">
        <v>31</v>
      </c>
      <c r="P14" t="s">
        <v>32</v>
      </c>
    </row>
    <row r="15" ht="25" customHeight="1" spans="1:16">
      <c r="A15" s="7"/>
      <c r="B15" s="8"/>
      <c r="C15" s="9"/>
      <c r="D15" s="6" t="s">
        <v>49</v>
      </c>
      <c r="E15" s="10">
        <v>1</v>
      </c>
      <c r="F15" s="3">
        <v>15</v>
      </c>
      <c r="G15" s="3">
        <f t="shared" si="2"/>
        <v>15</v>
      </c>
      <c r="H15" s="3">
        <v>101318</v>
      </c>
      <c r="I15" s="3" t="s">
        <v>50</v>
      </c>
      <c r="J15">
        <v>2</v>
      </c>
      <c r="K15">
        <f t="shared" si="0"/>
        <v>4</v>
      </c>
      <c r="L15">
        <f t="shared" si="1"/>
        <v>-2</v>
      </c>
      <c r="N15">
        <v>1</v>
      </c>
      <c r="O15" t="s">
        <v>31</v>
      </c>
      <c r="P15" t="s">
        <v>32</v>
      </c>
    </row>
    <row r="16" ht="25" customHeight="1" spans="1:15">
      <c r="A16" s="7"/>
      <c r="B16" s="8"/>
      <c r="C16" s="9"/>
      <c r="D16" s="6"/>
      <c r="E16" s="10">
        <v>1</v>
      </c>
      <c r="F16" s="3">
        <v>15</v>
      </c>
      <c r="G16" s="3">
        <f t="shared" si="2"/>
        <v>15</v>
      </c>
      <c r="H16" s="3">
        <v>101321</v>
      </c>
      <c r="I16" s="3" t="s">
        <v>51</v>
      </c>
      <c r="J16">
        <v>6</v>
      </c>
      <c r="K16">
        <f t="shared" si="0"/>
        <v>4</v>
      </c>
      <c r="L16">
        <f t="shared" si="1"/>
        <v>2</v>
      </c>
      <c r="O16" t="s">
        <v>31</v>
      </c>
    </row>
    <row r="17" ht="25" customHeight="1" spans="1:16">
      <c r="A17" s="11">
        <v>14</v>
      </c>
      <c r="B17" s="6" t="s">
        <v>45</v>
      </c>
      <c r="C17" s="8" t="s">
        <v>52</v>
      </c>
      <c r="D17" s="6" t="s">
        <v>47</v>
      </c>
      <c r="E17" s="2">
        <v>1</v>
      </c>
      <c r="F17" s="3">
        <v>20</v>
      </c>
      <c r="G17" s="3">
        <f t="shared" si="2"/>
        <v>20</v>
      </c>
      <c r="H17" s="3">
        <v>107206</v>
      </c>
      <c r="I17" s="3" t="s">
        <v>53</v>
      </c>
      <c r="J17">
        <v>1</v>
      </c>
      <c r="K17">
        <f t="shared" si="0"/>
        <v>4</v>
      </c>
      <c r="L17">
        <f t="shared" si="1"/>
        <v>-3</v>
      </c>
      <c r="N17">
        <v>1</v>
      </c>
      <c r="O17" t="s">
        <v>31</v>
      </c>
      <c r="P17" t="s">
        <v>32</v>
      </c>
    </row>
    <row r="18" ht="25" customHeight="1" spans="1:15">
      <c r="A18" s="11"/>
      <c r="B18" s="8" t="s">
        <v>54</v>
      </c>
      <c r="C18" s="8"/>
      <c r="D18" s="6" t="s">
        <v>55</v>
      </c>
      <c r="E18" s="2">
        <v>1</v>
      </c>
      <c r="F18" s="3">
        <v>20</v>
      </c>
      <c r="G18" s="3">
        <f t="shared" si="2"/>
        <v>20</v>
      </c>
      <c r="H18" s="3">
        <v>106410</v>
      </c>
      <c r="I18" s="3" t="s">
        <v>56</v>
      </c>
      <c r="J18">
        <v>8</v>
      </c>
      <c r="K18">
        <f t="shared" si="0"/>
        <v>4</v>
      </c>
      <c r="L18">
        <f t="shared" si="1"/>
        <v>4</v>
      </c>
      <c r="O18" t="s">
        <v>31</v>
      </c>
    </row>
    <row r="19" ht="25" customHeight="1" spans="1:15">
      <c r="A19" s="11"/>
      <c r="B19" s="8"/>
      <c r="C19" s="8"/>
      <c r="D19" s="6"/>
      <c r="E19" s="2">
        <v>1</v>
      </c>
      <c r="F19" s="3">
        <v>10</v>
      </c>
      <c r="G19" s="3">
        <f t="shared" si="2"/>
        <v>10</v>
      </c>
      <c r="H19" s="3">
        <v>113233</v>
      </c>
      <c r="I19" s="3" t="s">
        <v>57</v>
      </c>
      <c r="J19">
        <v>16</v>
      </c>
      <c r="K19">
        <f t="shared" si="0"/>
        <v>4</v>
      </c>
      <c r="L19">
        <f t="shared" si="1"/>
        <v>12</v>
      </c>
      <c r="O19" t="s">
        <v>31</v>
      </c>
    </row>
    <row r="20" ht="25" customHeight="1" spans="1:16">
      <c r="A20" s="4">
        <v>15</v>
      </c>
      <c r="B20" s="6" t="s">
        <v>58</v>
      </c>
      <c r="C20" s="6" t="s">
        <v>59</v>
      </c>
      <c r="D20" s="6" t="s">
        <v>60</v>
      </c>
      <c r="E20" s="2">
        <v>2</v>
      </c>
      <c r="F20" s="3">
        <v>14</v>
      </c>
      <c r="G20" s="3">
        <f t="shared" si="2"/>
        <v>28</v>
      </c>
      <c r="H20" s="3">
        <v>116384</v>
      </c>
      <c r="I20" s="3" t="s">
        <v>61</v>
      </c>
      <c r="J20">
        <v>10</v>
      </c>
      <c r="K20">
        <f t="shared" si="0"/>
        <v>8</v>
      </c>
      <c r="L20">
        <f t="shared" si="1"/>
        <v>2</v>
      </c>
      <c r="N20">
        <v>1</v>
      </c>
      <c r="O20" t="s">
        <v>31</v>
      </c>
      <c r="P20" t="s">
        <v>32</v>
      </c>
    </row>
    <row r="21" ht="25" customHeight="1" spans="1:12">
      <c r="A21" s="4">
        <v>16</v>
      </c>
      <c r="B21" s="6" t="s">
        <v>62</v>
      </c>
      <c r="C21" s="6" t="s">
        <v>63</v>
      </c>
      <c r="D21" s="12" t="s">
        <v>64</v>
      </c>
      <c r="E21" s="2">
        <v>1</v>
      </c>
      <c r="F21" s="3">
        <v>70</v>
      </c>
      <c r="G21" s="3">
        <f t="shared" si="2"/>
        <v>70</v>
      </c>
      <c r="H21" s="3">
        <v>116438</v>
      </c>
      <c r="I21" s="3"/>
      <c r="J21">
        <v>7</v>
      </c>
      <c r="K21">
        <f t="shared" si="0"/>
        <v>4</v>
      </c>
      <c r="L21">
        <f t="shared" si="1"/>
        <v>3</v>
      </c>
    </row>
    <row r="22" ht="25" customHeight="1" spans="1:12">
      <c r="A22" s="4">
        <v>17</v>
      </c>
      <c r="B22" s="6" t="s">
        <v>65</v>
      </c>
      <c r="C22" s="6" t="s">
        <v>66</v>
      </c>
      <c r="D22" s="6" t="s">
        <v>67</v>
      </c>
      <c r="E22" s="2">
        <v>1</v>
      </c>
      <c r="F22" s="3">
        <v>2</v>
      </c>
      <c r="G22" s="3">
        <f t="shared" si="2"/>
        <v>2</v>
      </c>
      <c r="H22" s="3">
        <v>100167</v>
      </c>
      <c r="I22" s="3" t="s">
        <v>68</v>
      </c>
      <c r="J22">
        <v>20</v>
      </c>
      <c r="K22">
        <f t="shared" si="0"/>
        <v>4</v>
      </c>
      <c r="L22">
        <f t="shared" si="1"/>
        <v>16</v>
      </c>
    </row>
    <row r="23" ht="25" customHeight="1" spans="1:12">
      <c r="A23" s="4">
        <v>18</v>
      </c>
      <c r="B23" s="6" t="s">
        <v>69</v>
      </c>
      <c r="C23" s="6" t="s">
        <v>70</v>
      </c>
      <c r="D23" s="6" t="s">
        <v>71</v>
      </c>
      <c r="E23" s="2">
        <v>1</v>
      </c>
      <c r="F23" s="3">
        <v>100</v>
      </c>
      <c r="G23" s="3">
        <f t="shared" si="2"/>
        <v>100</v>
      </c>
      <c r="H23" s="3">
        <v>100586</v>
      </c>
      <c r="I23" s="3"/>
      <c r="J23">
        <v>8</v>
      </c>
      <c r="K23">
        <f t="shared" si="0"/>
        <v>4</v>
      </c>
      <c r="L23">
        <f t="shared" si="1"/>
        <v>4</v>
      </c>
    </row>
    <row r="24" ht="25" customHeight="1" spans="1:12">
      <c r="A24" s="4">
        <v>19</v>
      </c>
      <c r="B24" s="6"/>
      <c r="C24" s="6" t="s">
        <v>72</v>
      </c>
      <c r="D24" s="6" t="s">
        <v>73</v>
      </c>
      <c r="E24" s="2">
        <v>2</v>
      </c>
      <c r="F24" s="3">
        <v>15</v>
      </c>
      <c r="G24" s="3">
        <f t="shared" si="2"/>
        <v>30</v>
      </c>
      <c r="H24" s="3">
        <v>103646</v>
      </c>
      <c r="I24" s="3"/>
      <c r="J24">
        <v>20</v>
      </c>
      <c r="K24">
        <f t="shared" si="0"/>
        <v>8</v>
      </c>
      <c r="L24">
        <f t="shared" si="1"/>
        <v>12</v>
      </c>
    </row>
    <row r="25" ht="25" customHeight="1" spans="1:15">
      <c r="A25" s="4">
        <v>20</v>
      </c>
      <c r="B25" s="6"/>
      <c r="C25" s="6" t="s">
        <v>74</v>
      </c>
      <c r="D25" s="6" t="s">
        <v>75</v>
      </c>
      <c r="E25" s="2">
        <v>2</v>
      </c>
      <c r="F25" s="3">
        <v>20</v>
      </c>
      <c r="G25" s="3">
        <f t="shared" si="2"/>
        <v>40</v>
      </c>
      <c r="H25" s="3"/>
      <c r="I25" s="3"/>
      <c r="J25">
        <v>5</v>
      </c>
      <c r="K25">
        <f t="shared" si="0"/>
        <v>8</v>
      </c>
      <c r="L25">
        <f t="shared" si="1"/>
        <v>-3</v>
      </c>
      <c r="N25">
        <v>10</v>
      </c>
      <c r="O25" t="s">
        <v>32</v>
      </c>
    </row>
    <row r="26" ht="25" customHeight="1" spans="1:12">
      <c r="A26" s="4">
        <v>21</v>
      </c>
      <c r="B26" s="6" t="s">
        <v>76</v>
      </c>
      <c r="C26" s="6" t="s">
        <v>77</v>
      </c>
      <c r="D26" s="6" t="s">
        <v>78</v>
      </c>
      <c r="E26" s="2">
        <v>1</v>
      </c>
      <c r="F26" s="3"/>
      <c r="G26" s="3"/>
      <c r="H26" s="3"/>
      <c r="I26" s="3" t="s">
        <v>56</v>
      </c>
      <c r="J26">
        <v>17</v>
      </c>
      <c r="K26">
        <f t="shared" si="0"/>
        <v>4</v>
      </c>
      <c r="L26">
        <f t="shared" si="1"/>
        <v>13</v>
      </c>
    </row>
    <row r="27" ht="25" customHeight="1" spans="1:12">
      <c r="A27" s="4"/>
      <c r="B27" s="6"/>
      <c r="C27" s="6"/>
      <c r="D27" s="6"/>
      <c r="E27" s="2">
        <v>1</v>
      </c>
      <c r="F27" s="3"/>
      <c r="G27" s="3"/>
      <c r="H27" s="3"/>
      <c r="I27" s="3" t="s">
        <v>79</v>
      </c>
      <c r="J27">
        <v>6</v>
      </c>
      <c r="K27">
        <f t="shared" si="0"/>
        <v>4</v>
      </c>
      <c r="L27">
        <f t="shared" si="1"/>
        <v>2</v>
      </c>
    </row>
    <row r="28" ht="25" customHeight="1" spans="1:16">
      <c r="A28" s="4"/>
      <c r="B28" s="6"/>
      <c r="C28" s="6"/>
      <c r="D28" s="6"/>
      <c r="E28" s="2">
        <v>2</v>
      </c>
      <c r="F28" s="3">
        <v>20</v>
      </c>
      <c r="G28" s="3">
        <v>80</v>
      </c>
      <c r="H28" s="3"/>
      <c r="I28" s="3" t="s">
        <v>80</v>
      </c>
      <c r="J28">
        <v>7</v>
      </c>
      <c r="K28">
        <f t="shared" si="0"/>
        <v>8</v>
      </c>
      <c r="L28">
        <f t="shared" si="1"/>
        <v>-1</v>
      </c>
      <c r="N28">
        <v>1</v>
      </c>
      <c r="O28" t="s">
        <v>31</v>
      </c>
      <c r="P28" t="s">
        <v>32</v>
      </c>
    </row>
    <row r="29" ht="25" customHeight="1" spans="1:12">
      <c r="A29" s="4">
        <v>22</v>
      </c>
      <c r="B29" s="6" t="s">
        <v>81</v>
      </c>
      <c r="C29" s="6" t="s">
        <v>82</v>
      </c>
      <c r="D29" s="6" t="s">
        <v>83</v>
      </c>
      <c r="E29" s="2">
        <v>1</v>
      </c>
      <c r="F29" s="3">
        <v>30</v>
      </c>
      <c r="G29" s="3">
        <f t="shared" ref="G28:G34" si="3">E29*F29</f>
        <v>30</v>
      </c>
      <c r="H29" s="3"/>
      <c r="I29" s="3"/>
      <c r="J29">
        <v>7</v>
      </c>
      <c r="K29">
        <f t="shared" si="0"/>
        <v>4</v>
      </c>
      <c r="L29">
        <f t="shared" si="1"/>
        <v>3</v>
      </c>
    </row>
    <row r="30" ht="25" customHeight="1" spans="1:12">
      <c r="A30" s="4">
        <v>23</v>
      </c>
      <c r="B30" s="6"/>
      <c r="C30" s="6" t="s">
        <v>84</v>
      </c>
      <c r="D30" s="6" t="s">
        <v>85</v>
      </c>
      <c r="E30" s="2">
        <v>1</v>
      </c>
      <c r="F30" s="3">
        <v>30</v>
      </c>
      <c r="G30" s="3">
        <f t="shared" si="3"/>
        <v>30</v>
      </c>
      <c r="H30" s="3"/>
      <c r="I30" s="3"/>
      <c r="J30">
        <v>7</v>
      </c>
      <c r="K30">
        <f t="shared" si="0"/>
        <v>4</v>
      </c>
      <c r="L30">
        <f t="shared" si="1"/>
        <v>3</v>
      </c>
    </row>
    <row r="31" ht="25" customHeight="1" spans="1:12">
      <c r="A31" s="4">
        <v>24</v>
      </c>
      <c r="B31" s="6"/>
      <c r="C31" s="6" t="s">
        <v>86</v>
      </c>
      <c r="D31" s="6" t="s">
        <v>87</v>
      </c>
      <c r="E31" s="2">
        <v>1</v>
      </c>
      <c r="F31" s="3">
        <v>25</v>
      </c>
      <c r="G31" s="3">
        <f t="shared" si="3"/>
        <v>25</v>
      </c>
      <c r="H31" s="3"/>
      <c r="I31" s="3"/>
      <c r="J31">
        <v>8</v>
      </c>
      <c r="K31">
        <f t="shared" si="0"/>
        <v>4</v>
      </c>
      <c r="L31">
        <f t="shared" si="1"/>
        <v>4</v>
      </c>
    </row>
    <row r="32" ht="25" customHeight="1" spans="1:12">
      <c r="A32" s="4">
        <v>25</v>
      </c>
      <c r="B32" s="6"/>
      <c r="C32" s="6" t="s">
        <v>88</v>
      </c>
      <c r="D32" s="6" t="s">
        <v>89</v>
      </c>
      <c r="E32" s="2">
        <v>1</v>
      </c>
      <c r="F32" s="3">
        <v>40</v>
      </c>
      <c r="G32" s="3">
        <f t="shared" si="3"/>
        <v>40</v>
      </c>
      <c r="H32" s="3"/>
      <c r="I32" s="3"/>
      <c r="J32">
        <v>8</v>
      </c>
      <c r="K32">
        <f t="shared" si="0"/>
        <v>4</v>
      </c>
      <c r="L32">
        <f t="shared" si="1"/>
        <v>4</v>
      </c>
    </row>
    <row r="33" ht="25" customHeight="1" spans="1:12">
      <c r="A33" s="4">
        <v>26</v>
      </c>
      <c r="B33" s="6" t="s">
        <v>90</v>
      </c>
      <c r="C33" s="6"/>
      <c r="D33" s="6" t="s">
        <v>91</v>
      </c>
      <c r="E33" s="2">
        <v>4</v>
      </c>
      <c r="F33" s="3">
        <v>30</v>
      </c>
      <c r="G33" s="3">
        <f t="shared" si="3"/>
        <v>120</v>
      </c>
      <c r="H33" s="3"/>
      <c r="I33" s="3"/>
      <c r="J33">
        <v>14</v>
      </c>
      <c r="K33">
        <f t="shared" si="0"/>
        <v>16</v>
      </c>
      <c r="L33">
        <f t="shared" si="1"/>
        <v>-2</v>
      </c>
    </row>
    <row r="34" ht="25" customHeight="1" spans="1:12">
      <c r="A34" s="4">
        <v>27</v>
      </c>
      <c r="B34" s="6" t="s">
        <v>92</v>
      </c>
      <c r="C34" s="6"/>
      <c r="D34" s="6" t="s">
        <v>93</v>
      </c>
      <c r="E34" s="2">
        <v>1</v>
      </c>
      <c r="F34" s="3"/>
      <c r="G34" s="3">
        <f t="shared" si="3"/>
        <v>0</v>
      </c>
      <c r="H34" s="3"/>
      <c r="I34" s="3"/>
      <c r="J34">
        <v>0</v>
      </c>
      <c r="K34">
        <f t="shared" si="0"/>
        <v>4</v>
      </c>
      <c r="L34">
        <f t="shared" si="1"/>
        <v>-4</v>
      </c>
    </row>
    <row r="35" ht="19" customHeight="1" spans="1:10">
      <c r="A35" s="3"/>
      <c r="B35" s="3"/>
      <c r="C35" s="3"/>
      <c r="D35" s="3"/>
      <c r="E35" s="3">
        <f>SUM(E2:E34)</f>
        <v>63</v>
      </c>
      <c r="F35" s="3"/>
      <c r="G35" s="3">
        <f>SUM(G2:G34)-G21</f>
        <v>828.5</v>
      </c>
      <c r="H35" s="3">
        <f>G35*2</f>
        <v>1657</v>
      </c>
      <c r="I35" s="3" t="s">
        <v>94</v>
      </c>
      <c r="J35" s="3"/>
    </row>
    <row r="36" spans="1:10">
      <c r="A36" s="3"/>
      <c r="B36" s="3"/>
      <c r="C36" s="3"/>
      <c r="D36" s="3" t="s">
        <v>95</v>
      </c>
      <c r="E36" s="3"/>
      <c r="F36" s="3"/>
      <c r="G36" s="3"/>
      <c r="H36" s="3">
        <v>1500</v>
      </c>
      <c r="I36" s="15">
        <f>G35/H36</f>
        <v>0.552333333333333</v>
      </c>
      <c r="J36" s="3"/>
    </row>
    <row r="37" spans="1:12">
      <c r="A37" s="3"/>
      <c r="B37" s="3" t="s">
        <v>96</v>
      </c>
      <c r="C37" s="3" t="s">
        <v>97</v>
      </c>
      <c r="D37" s="3" t="s">
        <v>92</v>
      </c>
      <c r="E37" s="3">
        <v>150</v>
      </c>
      <c r="F37" s="3"/>
      <c r="G37" s="3"/>
      <c r="H37" s="3"/>
      <c r="I37" s="3"/>
      <c r="J37" s="3">
        <v>2</v>
      </c>
      <c r="K37">
        <v>2</v>
      </c>
      <c r="L37">
        <f>J37-K37</f>
        <v>0</v>
      </c>
    </row>
    <row r="38" spans="1:10">
      <c r="A38" s="3"/>
      <c r="B38" s="3"/>
      <c r="C38" s="3"/>
      <c r="D38" s="3" t="s">
        <v>98</v>
      </c>
      <c r="E38" s="3">
        <v>70</v>
      </c>
      <c r="F38" s="3"/>
      <c r="G38" s="3"/>
      <c r="H38" s="3"/>
      <c r="I38" s="3"/>
      <c r="J38" s="3"/>
    </row>
    <row r="39" spans="1:10">
      <c r="A39" s="3"/>
      <c r="B39" s="3"/>
      <c r="C39" s="3"/>
      <c r="D39" s="3" t="s">
        <v>99</v>
      </c>
      <c r="E39" s="3">
        <v>50</v>
      </c>
      <c r="F39" s="3"/>
      <c r="G39" s="3"/>
      <c r="H39" s="3"/>
      <c r="I39" s="3"/>
      <c r="J39" s="3"/>
    </row>
    <row r="40" spans="1:10">
      <c r="A40" s="3"/>
      <c r="B40" s="3"/>
      <c r="C40" s="3"/>
      <c r="D40" s="3" t="s">
        <v>100</v>
      </c>
      <c r="E40" s="3"/>
      <c r="F40" s="3"/>
      <c r="G40" s="3"/>
      <c r="H40" s="3"/>
      <c r="I40" s="3"/>
      <c r="J40" s="3"/>
    </row>
    <row r="41" spans="1:10">
      <c r="A41" s="3"/>
      <c r="B41" s="3"/>
      <c r="C41" s="3"/>
      <c r="D41" s="3" t="s">
        <v>101</v>
      </c>
      <c r="E41" s="3">
        <v>10</v>
      </c>
      <c r="F41" s="3"/>
      <c r="G41" s="3" t="s">
        <v>102</v>
      </c>
      <c r="H41" s="3" t="s">
        <v>103</v>
      </c>
      <c r="I41" s="3" t="s">
        <v>104</v>
      </c>
      <c r="J41" s="3"/>
    </row>
    <row r="42" spans="1:10">
      <c r="A42" s="3"/>
      <c r="B42" s="3"/>
      <c r="C42" s="3"/>
      <c r="D42" s="3" t="s">
        <v>105</v>
      </c>
      <c r="E42" s="3">
        <f>SUM(E37:E41)</f>
        <v>280</v>
      </c>
      <c r="F42" s="3">
        <f>H42-E42</f>
        <v>70</v>
      </c>
      <c r="G42" s="3">
        <f>ROUNDDOWN(H42/1.1,0)</f>
        <v>318</v>
      </c>
      <c r="H42" s="3">
        <v>350</v>
      </c>
      <c r="I42" s="3">
        <v>62</v>
      </c>
      <c r="J42" s="3"/>
    </row>
    <row r="43" spans="1:10">
      <c r="A43" s="3"/>
      <c r="B43" s="3"/>
      <c r="C43" s="3"/>
      <c r="D43" s="3"/>
      <c r="E43" s="3"/>
      <c r="F43" s="3"/>
      <c r="G43" s="3"/>
      <c r="H43" s="3">
        <f>G42*1.1</f>
        <v>349.8</v>
      </c>
      <c r="I43" s="3" t="s">
        <v>106</v>
      </c>
      <c r="J43" s="3"/>
    </row>
    <row r="44" spans="1:12">
      <c r="A44" s="3"/>
      <c r="B44" s="3" t="s">
        <v>107</v>
      </c>
      <c r="C44" s="3" t="s">
        <v>108</v>
      </c>
      <c r="D44" s="3" t="s">
        <v>92</v>
      </c>
      <c r="E44" s="3">
        <v>150</v>
      </c>
      <c r="F44" s="3"/>
      <c r="G44" s="3"/>
      <c r="H44" s="3"/>
      <c r="I44" s="3">
        <f>F42-I42</f>
        <v>8</v>
      </c>
      <c r="J44" s="3">
        <v>2</v>
      </c>
      <c r="K44">
        <v>2</v>
      </c>
      <c r="L44">
        <f>J44-K44</f>
        <v>0</v>
      </c>
    </row>
    <row r="45" spans="1:10">
      <c r="A45" s="3"/>
      <c r="B45" s="3"/>
      <c r="C45" s="3"/>
      <c r="D45" s="3" t="s">
        <v>98</v>
      </c>
      <c r="E45" s="3">
        <v>70</v>
      </c>
      <c r="F45" s="3"/>
      <c r="G45" s="3"/>
      <c r="H45" s="3"/>
      <c r="I45" s="3" t="s">
        <v>109</v>
      </c>
      <c r="J45" s="16">
        <f>I44/H42</f>
        <v>0.0228571428571429</v>
      </c>
    </row>
    <row r="46" spans="1:10">
      <c r="A46" s="3"/>
      <c r="B46" s="3"/>
      <c r="C46" s="3"/>
      <c r="D46" s="3" t="s">
        <v>110</v>
      </c>
      <c r="E46" s="3"/>
      <c r="F46" s="3"/>
      <c r="G46" s="3"/>
      <c r="H46" s="3"/>
      <c r="I46" s="3"/>
      <c r="J46" s="3"/>
    </row>
    <row r="47" spans="1:10">
      <c r="A47" s="3"/>
      <c r="B47" s="3"/>
      <c r="C47" s="3"/>
      <c r="D47" s="3" t="s">
        <v>101</v>
      </c>
      <c r="E47" s="3">
        <v>10</v>
      </c>
      <c r="F47" s="3"/>
      <c r="G47" s="3" t="s">
        <v>102</v>
      </c>
      <c r="H47" s="3" t="s">
        <v>103</v>
      </c>
      <c r="I47" s="3"/>
      <c r="J47" s="3"/>
    </row>
    <row r="48" spans="1:10">
      <c r="A48" s="3"/>
      <c r="B48" s="3"/>
      <c r="C48" s="3"/>
      <c r="D48" s="3"/>
      <c r="E48" s="3">
        <f>SUM(E44:E47)</f>
        <v>230</v>
      </c>
      <c r="F48" s="3">
        <f>H48-E48</f>
        <v>70</v>
      </c>
      <c r="G48" s="3">
        <f>ROUNDDOWN(H48/1.1,0)</f>
        <v>272</v>
      </c>
      <c r="H48" s="3">
        <v>300</v>
      </c>
      <c r="I48" s="3">
        <v>60</v>
      </c>
      <c r="J48" s="3"/>
    </row>
    <row r="49" spans="1:10">
      <c r="A49" s="3"/>
      <c r="B49" s="3"/>
      <c r="C49" s="3"/>
      <c r="D49" s="3"/>
      <c r="E49" s="3"/>
      <c r="F49" s="3"/>
      <c r="G49" s="3"/>
      <c r="H49" s="3">
        <f>G48*1.1</f>
        <v>299.2</v>
      </c>
      <c r="I49" s="3" t="s">
        <v>106</v>
      </c>
      <c r="J49" s="3"/>
    </row>
    <row r="50" spans="1:12">
      <c r="A50" s="3"/>
      <c r="B50" s="3" t="s">
        <v>111</v>
      </c>
      <c r="C50" s="3" t="s">
        <v>112</v>
      </c>
      <c r="D50" s="3" t="s">
        <v>113</v>
      </c>
      <c r="E50" s="3">
        <v>829</v>
      </c>
      <c r="F50" s="3">
        <v>1300</v>
      </c>
      <c r="G50" s="13">
        <f>F50/E50</f>
        <v>1.56815440289505</v>
      </c>
      <c r="H50" s="3"/>
      <c r="I50" s="3">
        <f>F48-I48</f>
        <v>10</v>
      </c>
      <c r="J50" s="3">
        <v>4</v>
      </c>
      <c r="K50">
        <v>4</v>
      </c>
      <c r="L50">
        <f>J50-K50</f>
        <v>0</v>
      </c>
    </row>
    <row r="51" spans="1:10">
      <c r="A51" s="3"/>
      <c r="B51" s="3"/>
      <c r="C51" s="3"/>
      <c r="D51" s="3" t="s">
        <v>114</v>
      </c>
      <c r="E51" s="3">
        <v>75</v>
      </c>
      <c r="F51" s="3">
        <v>80</v>
      </c>
      <c r="G51" s="3"/>
      <c r="H51" s="3"/>
      <c r="I51" s="3" t="s">
        <v>109</v>
      </c>
      <c r="J51" s="16">
        <f>I50/H48</f>
        <v>0.0333333333333333</v>
      </c>
    </row>
    <row r="52" spans="1:10">
      <c r="A52" s="3"/>
      <c r="B52" s="3"/>
      <c r="C52" s="3"/>
      <c r="D52" s="3" t="s">
        <v>115</v>
      </c>
      <c r="E52" s="3">
        <v>50</v>
      </c>
      <c r="F52" s="3">
        <v>100</v>
      </c>
      <c r="G52" s="3"/>
      <c r="H52" s="3"/>
      <c r="I52" s="3"/>
      <c r="J52" s="3"/>
    </row>
    <row r="53" spans="1:10">
      <c r="A53" s="3"/>
      <c r="B53" s="3"/>
      <c r="C53" s="3"/>
      <c r="D53" s="3" t="s">
        <v>101</v>
      </c>
      <c r="E53" s="3">
        <v>20</v>
      </c>
      <c r="F53" s="3">
        <v>20</v>
      </c>
      <c r="G53" s="3"/>
      <c r="H53" s="3"/>
      <c r="I53" s="3"/>
      <c r="J53" s="3"/>
    </row>
    <row r="54" spans="1:10">
      <c r="A54" s="3"/>
      <c r="B54" s="3"/>
      <c r="C54" s="3"/>
      <c r="D54" s="3"/>
      <c r="E54" s="3">
        <f>SUM(E50:E53)</f>
        <v>974</v>
      </c>
      <c r="F54" s="3">
        <f>SUM(F50:F53)</f>
        <v>1500</v>
      </c>
      <c r="G54" s="3" t="s">
        <v>102</v>
      </c>
      <c r="H54" s="3" t="s">
        <v>103</v>
      </c>
      <c r="I54" s="3" t="s">
        <v>104</v>
      </c>
      <c r="J54" s="3" t="s">
        <v>106</v>
      </c>
    </row>
    <row r="55" spans="1:10">
      <c r="A55" s="3"/>
      <c r="B55" s="3"/>
      <c r="C55" s="3"/>
      <c r="D55" s="3" t="s">
        <v>116</v>
      </c>
      <c r="E55" s="3">
        <v>980</v>
      </c>
      <c r="F55" s="3">
        <f>H55-E55</f>
        <v>220</v>
      </c>
      <c r="G55" s="14">
        <f>H55/1.1</f>
        <v>1090.90909090909</v>
      </c>
      <c r="H55" s="3">
        <v>1200</v>
      </c>
      <c r="I55">
        <f>B75</f>
        <v>109.92</v>
      </c>
      <c r="J55" s="3">
        <f>H55-I55-E55</f>
        <v>110.08</v>
      </c>
    </row>
    <row r="56" spans="1:10">
      <c r="A56" s="3"/>
      <c r="B56" s="3"/>
      <c r="C56" s="3"/>
      <c r="D56" s="3"/>
      <c r="E56" s="3"/>
      <c r="F56" s="3"/>
      <c r="G56" s="14"/>
      <c r="H56" s="3"/>
      <c r="I56" s="3" t="s">
        <v>109</v>
      </c>
      <c r="J56" s="16">
        <f>J55/H55</f>
        <v>0.0917333333333333</v>
      </c>
    </row>
    <row r="57" spans="1:10">
      <c r="A57" s="3"/>
      <c r="B57" s="3"/>
      <c r="C57" s="3"/>
      <c r="D57" s="3" t="s">
        <v>101</v>
      </c>
      <c r="E57" s="3" t="s">
        <v>117</v>
      </c>
      <c r="F57" s="3" t="s">
        <v>118</v>
      </c>
      <c r="G57" s="3" t="s">
        <v>119</v>
      </c>
      <c r="H57" s="3" t="s">
        <v>112</v>
      </c>
      <c r="I57" s="3" t="s">
        <v>120</v>
      </c>
      <c r="J57" s="3"/>
    </row>
    <row r="58" spans="1:10">
      <c r="A58" s="3"/>
      <c r="B58" s="3"/>
      <c r="C58" s="3"/>
      <c r="D58" s="3" t="s">
        <v>121</v>
      </c>
      <c r="E58" s="3">
        <v>80</v>
      </c>
      <c r="F58" s="3">
        <v>110</v>
      </c>
      <c r="G58" s="3">
        <f>F58/E58</f>
        <v>1.375</v>
      </c>
      <c r="H58" s="3">
        <v>4</v>
      </c>
      <c r="I58" s="3"/>
      <c r="J58" s="3"/>
    </row>
    <row r="59" spans="1:10">
      <c r="A59" s="3"/>
      <c r="B59" s="3"/>
      <c r="C59" s="3"/>
      <c r="D59" s="3" t="s">
        <v>122</v>
      </c>
      <c r="E59" s="3">
        <v>28</v>
      </c>
      <c r="F59" s="3">
        <v>110</v>
      </c>
      <c r="G59" s="3">
        <f>F59/E59</f>
        <v>3.92857142857143</v>
      </c>
      <c r="H59" s="3">
        <v>1</v>
      </c>
      <c r="I59" s="3"/>
      <c r="J59" s="3"/>
    </row>
    <row r="60" spans="1:10">
      <c r="A60" s="3"/>
      <c r="B60" s="3"/>
      <c r="C60" s="3"/>
      <c r="D60" s="3" t="s">
        <v>123</v>
      </c>
      <c r="E60" s="3">
        <v>40</v>
      </c>
      <c r="F60" s="3">
        <v>110</v>
      </c>
      <c r="G60" s="3">
        <f>F60/E60</f>
        <v>2.75</v>
      </c>
      <c r="H60" s="3"/>
      <c r="I60" s="3">
        <v>1</v>
      </c>
      <c r="J60" s="3"/>
    </row>
    <row r="61" spans="1:10">
      <c r="A61" s="3"/>
      <c r="B61" s="3"/>
      <c r="C61" s="3"/>
      <c r="D61" s="3" t="s">
        <v>124</v>
      </c>
      <c r="E61" s="3">
        <v>15</v>
      </c>
      <c r="F61" s="3">
        <v>110</v>
      </c>
      <c r="G61" s="3">
        <f>F61/E61</f>
        <v>7.33333333333333</v>
      </c>
      <c r="H61" s="3"/>
      <c r="I61" s="3">
        <v>1</v>
      </c>
      <c r="J61" s="3"/>
    </row>
    <row r="62" spans="1:10">
      <c r="A62" s="3"/>
      <c r="B62" s="3"/>
      <c r="C62" s="3"/>
      <c r="D62" s="3" t="s">
        <v>125</v>
      </c>
      <c r="E62" s="3">
        <v>18</v>
      </c>
      <c r="F62" s="3">
        <v>110</v>
      </c>
      <c r="G62" s="3">
        <f>F62/E62</f>
        <v>6.11111111111111</v>
      </c>
      <c r="H62" s="3">
        <v>1</v>
      </c>
      <c r="I62" s="3"/>
      <c r="J62" s="3"/>
    </row>
    <row r="63" spans="1:10">
      <c r="A63" s="3"/>
      <c r="B63" s="3"/>
      <c r="C63" s="3"/>
      <c r="D63" s="3"/>
      <c r="E63" s="3"/>
      <c r="F63" s="3"/>
      <c r="G63" s="3"/>
      <c r="H63" s="3">
        <f>H58*G58+H59*G59+H62*G62</f>
        <v>15.5396825396825</v>
      </c>
      <c r="I63" s="3">
        <f>G60*I60+G61*I61</f>
        <v>10.0833333333333</v>
      </c>
      <c r="J63" s="3"/>
    </row>
    <row r="64" spans="1:10">
      <c r="A64" s="3"/>
      <c r="B64" s="3"/>
      <c r="C64" s="3"/>
      <c r="D64" s="3"/>
      <c r="E64" s="3"/>
      <c r="F64" s="3"/>
      <c r="G64" s="3"/>
      <c r="H64" s="3" t="s">
        <v>126</v>
      </c>
      <c r="I64" s="3" t="s">
        <v>127</v>
      </c>
      <c r="J64" s="3"/>
    </row>
    <row r="65" spans="1:10">
      <c r="A65" s="3"/>
      <c r="B65" s="3"/>
      <c r="C65" s="3"/>
      <c r="D65" s="3"/>
      <c r="E65" s="3"/>
      <c r="F65" s="3"/>
      <c r="G65" s="3"/>
      <c r="H65" s="3" t="s">
        <v>128</v>
      </c>
      <c r="I65" s="3"/>
      <c r="J65" s="3"/>
    </row>
    <row r="66" spans="1:10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>
      <c r="A67" s="3"/>
      <c r="B67" s="3" t="s">
        <v>129</v>
      </c>
      <c r="C67" s="3" t="s">
        <v>130</v>
      </c>
      <c r="D67" s="3" t="s">
        <v>105</v>
      </c>
      <c r="E67" s="3"/>
      <c r="F67" s="3"/>
      <c r="G67" s="3"/>
      <c r="H67" s="3"/>
      <c r="I67" s="3"/>
      <c r="J67" s="3"/>
    </row>
    <row r="68" spans="1:10">
      <c r="A68" s="3"/>
      <c r="B68" s="3">
        <v>300</v>
      </c>
      <c r="C68" s="3">
        <v>370</v>
      </c>
      <c r="D68" s="3">
        <f>B68+C68</f>
        <v>670</v>
      </c>
      <c r="E68" s="3"/>
      <c r="F68" s="3"/>
      <c r="G68" s="3" t="s">
        <v>131</v>
      </c>
      <c r="H68" s="3" t="s">
        <v>132</v>
      </c>
      <c r="I68" s="3" t="s">
        <v>133</v>
      </c>
      <c r="J68" s="3" t="s">
        <v>130</v>
      </c>
    </row>
    <row r="69" spans="7:10">
      <c r="G69">
        <v>0</v>
      </c>
      <c r="H69">
        <v>0</v>
      </c>
      <c r="I69">
        <v>1</v>
      </c>
      <c r="J69">
        <v>370</v>
      </c>
    </row>
    <row r="70" spans="2:9">
      <c r="B70" s="19" t="s">
        <v>134</v>
      </c>
      <c r="G70">
        <v>350</v>
      </c>
      <c r="H70">
        <v>300</v>
      </c>
      <c r="I70">
        <v>1200</v>
      </c>
    </row>
    <row r="71" spans="2:2">
      <c r="B71">
        <f>D68*0.056+22</f>
        <v>59.52</v>
      </c>
    </row>
    <row r="72" spans="7:10">
      <c r="G72">
        <f>G69*G70</f>
        <v>0</v>
      </c>
      <c r="H72">
        <f>H69*H70</f>
        <v>0</v>
      </c>
      <c r="I72">
        <f>I69*I70</f>
        <v>1200</v>
      </c>
      <c r="J72" t="s">
        <v>130</v>
      </c>
    </row>
    <row r="73" spans="2:10">
      <c r="B73">
        <f>H55</f>
        <v>1200</v>
      </c>
      <c r="C73">
        <v>370</v>
      </c>
      <c r="D73" s="3">
        <f>B73+C73</f>
        <v>1570</v>
      </c>
      <c r="H73" t="s">
        <v>105</v>
      </c>
      <c r="I73">
        <f>G72+H72+I72</f>
        <v>1200</v>
      </c>
      <c r="J73">
        <f>J69</f>
        <v>370</v>
      </c>
    </row>
    <row r="74" spans="8:9">
      <c r="H74" t="s">
        <v>104</v>
      </c>
      <c r="I74" s="17">
        <f>(I73+J73)*0.056+22</f>
        <v>109.92</v>
      </c>
    </row>
    <row r="75" spans="2:2">
      <c r="B75">
        <f>D73*0.056+22</f>
        <v>109.92</v>
      </c>
    </row>
    <row r="76" spans="7:9">
      <c r="G76" t="s">
        <v>106</v>
      </c>
      <c r="H76" t="s">
        <v>135</v>
      </c>
      <c r="I76" t="s">
        <v>136</v>
      </c>
    </row>
    <row r="77" spans="7:9">
      <c r="G77">
        <f>F42*G69+F48*H69+F55*I69</f>
        <v>220</v>
      </c>
      <c r="H77" s="17">
        <f>G77-I74</f>
        <v>110.08</v>
      </c>
      <c r="I77" s="18">
        <f>H77/I73</f>
        <v>0.0917333333333333</v>
      </c>
    </row>
  </sheetData>
  <mergeCells count="6">
    <mergeCell ref="A14:A16"/>
    <mergeCell ref="A17:A19"/>
    <mergeCell ref="B14:B16"/>
    <mergeCell ref="B18:B19"/>
    <mergeCell ref="C14:C16"/>
    <mergeCell ref="C17:C19"/>
  </mergeCells>
  <conditionalFormatting sqref="L2:L50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cbm14</dc:creator>
  <cp:lastModifiedBy>cbm14</cp:lastModifiedBy>
  <dcterms:created xsi:type="dcterms:W3CDTF">2025-01-01T13:08:00Z</dcterms:created>
  <dcterms:modified xsi:type="dcterms:W3CDTF">2025-02-25T13:29:57Z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93DBF5AAC27244E9BD5FDE9D1D07CCF0</vt:lpwstr>
  </property>
  <property fmtid="{D5CDD505-2E9C-101B-9397-08002B2CF9AE}" pid="3" name="KSOProductBuildVer">
    <vt:lpwstr>1041-11.2.0.10701</vt:lpwstr>
  </property>
</Properties>
</file>