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460" windowHeight="686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5" i="1" l="1"/>
  <c r="B16" i="1"/>
  <c r="G13" i="1"/>
  <c r="D7" i="1"/>
  <c r="E6" i="1" l="1"/>
  <c r="E7" i="1"/>
  <c r="E8" i="1"/>
  <c r="E9" i="1"/>
  <c r="E10" i="1"/>
  <c r="E11" i="1"/>
  <c r="E12" i="1"/>
  <c r="E13" i="1"/>
  <c r="G12" i="1" l="1"/>
  <c r="G11" i="1"/>
  <c r="G10" i="1"/>
  <c r="G9" i="1"/>
  <c r="G8" i="1"/>
  <c r="G7" i="1"/>
  <c r="G6" i="1"/>
  <c r="G5" i="1"/>
  <c r="H5" i="1" s="1"/>
  <c r="D10" i="1"/>
  <c r="D13" i="1"/>
  <c r="D12" i="1"/>
  <c r="D11" i="1"/>
  <c r="D9" i="1"/>
  <c r="D8" i="1"/>
  <c r="D6" i="1"/>
  <c r="D5" i="1"/>
  <c r="E14" i="1" l="1"/>
  <c r="H6" i="1" l="1"/>
  <c r="H8" i="1"/>
  <c r="H10" i="1"/>
  <c r="H11" i="1"/>
  <c r="H13" i="1"/>
  <c r="H7" i="1" l="1"/>
  <c r="H12" i="1"/>
  <c r="H9" i="1"/>
  <c r="F8" i="1" l="1"/>
  <c r="F7" i="1" l="1"/>
  <c r="F5" i="1"/>
  <c r="F10" i="1"/>
  <c r="F9" i="1"/>
  <c r="F11" i="1"/>
  <c r="F12" i="1"/>
  <c r="F6" i="1"/>
  <c r="F14" i="1"/>
  <c r="F13" i="1"/>
</calcChain>
</file>

<file path=xl/sharedStrings.xml><?xml version="1.0" encoding="utf-8"?>
<sst xmlns="http://schemas.openxmlformats.org/spreadsheetml/2006/main" count="14" uniqueCount="14">
  <si>
    <t>k</t>
  </si>
  <si>
    <t>Измерения</t>
  </si>
  <si>
    <t>Расчёт</t>
  </si>
  <si>
    <t>Rn [Ом]</t>
  </si>
  <si>
    <t>Un [В]</t>
  </si>
  <si>
    <t>In [мА]</t>
  </si>
  <si>
    <t>Pn [Вт]</t>
  </si>
  <si>
    <t>η</t>
  </si>
  <si>
    <t>r [Ом]</t>
  </si>
  <si>
    <t>-------------</t>
  </si>
  <si>
    <t>r</t>
  </si>
  <si>
    <t>r2</t>
  </si>
  <si>
    <t>r = 625 [Ом], E = 20 [В], Isc = 32 [мА]</t>
  </si>
  <si>
    <t>r = 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</si>
</sst>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0" fontId="4" fillId="0" borderId="3" xfId="0" quotePrefix="1" applyFont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165" fontId="4" fillId="0" borderId="3" xfId="0" applyNumberFormat="1" applyFont="1" applyBorder="1" applyAlignment="1">
      <alignment vertical="center" wrapText="1"/>
    </xf>
    <xf numFmtId="166" fontId="4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7" fontId="4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0" i="0" u="none" strike="noStrike" baseline="0">
                <a:effectLst/>
              </a:rPr>
              <a:t>Расчётная внешняя характеристика источника</a:t>
            </a:r>
            <a:r>
              <a:rPr lang="ru-RU" sz="1200" b="1" i="0" u="none" strike="noStrike" baseline="0"/>
              <a:t> </a:t>
            </a:r>
            <a:endParaRPr lang="ru-RU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598944054351808E-2"/>
          <c:y val="0.15174583156840848"/>
          <c:w val="0.850348456929515"/>
          <c:h val="0.7083015876072021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Лист1!$D$4:$D$14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9.5953360768175582</c:v>
                </c:pt>
                <c:pt idx="4">
                  <c:v>12.793176972281449</c:v>
                </c:pt>
                <c:pt idx="5">
                  <c:v>16</c:v>
                </c:pt>
                <c:pt idx="6">
                  <c:v>19.194244604316548</c:v>
                </c:pt>
                <c:pt idx="7">
                  <c:v>22.3955223880597</c:v>
                </c:pt>
                <c:pt idx="8">
                  <c:v>25.608333333333334</c:v>
                </c:pt>
                <c:pt idx="9" formatCode="0.00000">
                  <c:v>28.817391304347826</c:v>
                </c:pt>
                <c:pt idx="10" formatCode="0.0000">
                  <c:v>32</c:v>
                </c:pt>
              </c:numCache>
            </c:numRef>
          </c:xVal>
          <c:yVal>
            <c:numRef>
              <c:f>Лист1!$C$4:$C$14</c:f>
              <c:numCache>
                <c:formatCode>0.0</c:formatCode>
                <c:ptCount val="11"/>
                <c:pt idx="0" formatCode="General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13.99</c:v>
                </c:pt>
                <c:pt idx="4">
                  <c:v>12</c:v>
                </c:pt>
                <c:pt idx="5">
                  <c:v>10</c:v>
                </c:pt>
                <c:pt idx="6">
                  <c:v>8.0039999999999996</c:v>
                </c:pt>
                <c:pt idx="7">
                  <c:v>6.0019999999999998</c:v>
                </c:pt>
                <c:pt idx="8">
                  <c:v>3.9948999999999999</c:v>
                </c:pt>
                <c:pt idx="9" formatCode="0.0000">
                  <c:v>1.9883999999999999</c:v>
                </c:pt>
                <c:pt idx="1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2-4260-8D89-A50B4193A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1120"/>
        <c:axId val="137062656"/>
      </c:scatterChart>
      <c:valAx>
        <c:axId val="137061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en-US" baseline="0"/>
                  <a:t> [mA]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62656"/>
        <c:crosses val="autoZero"/>
        <c:crossBetween val="midCat"/>
      </c:valAx>
      <c:valAx>
        <c:axId val="137062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 </a:t>
                </a:r>
                <a:r>
                  <a:rPr lang="en-US"/>
                  <a:t>U [</a:t>
                </a:r>
                <a:r>
                  <a:rPr lang="ru-RU"/>
                  <a:t>Вт</a:t>
                </a:r>
                <a:r>
                  <a:rPr lang="en-US"/>
                  <a:t>]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61120"/>
        <c:crosses val="autoZero"/>
        <c:crossBetween val="midCat"/>
      </c:valAx>
    </c:plotArea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n-US"/>
              <a:t>Pn(In)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32755905511811"/>
          <c:y val="0.13930555555555557"/>
          <c:w val="0.82350218722659674"/>
          <c:h val="0.696790244969378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Лист1!$D$4:$D$14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9.5953360768175582</c:v>
                </c:pt>
                <c:pt idx="4">
                  <c:v>12.793176972281449</c:v>
                </c:pt>
                <c:pt idx="5">
                  <c:v>16</c:v>
                </c:pt>
                <c:pt idx="6">
                  <c:v>19.194244604316548</c:v>
                </c:pt>
                <c:pt idx="7">
                  <c:v>22.3955223880597</c:v>
                </c:pt>
                <c:pt idx="8">
                  <c:v>25.608333333333334</c:v>
                </c:pt>
                <c:pt idx="9" formatCode="0.00000">
                  <c:v>28.817391304347826</c:v>
                </c:pt>
                <c:pt idx="10" formatCode="0.0000">
                  <c:v>32</c:v>
                </c:pt>
              </c:numCache>
            </c:numRef>
          </c:xVal>
          <c:yVal>
            <c:numRef>
              <c:f>Лист1!$E$4:$E$14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5.7599999999999998E-2</c:v>
                </c:pt>
                <c:pt idx="2">
                  <c:v>0.1024</c:v>
                </c:pt>
                <c:pt idx="3">
                  <c:v>0.13423875171467764</c:v>
                </c:pt>
                <c:pt idx="4">
                  <c:v>0.15351812366737741</c:v>
                </c:pt>
                <c:pt idx="5">
                  <c:v>0.16</c:v>
                </c:pt>
                <c:pt idx="6">
                  <c:v>0.15363073381294962</c:v>
                </c:pt>
                <c:pt idx="7">
                  <c:v>0.13441792537313432</c:v>
                </c:pt>
                <c:pt idx="8">
                  <c:v>0.10230273083333333</c:v>
                </c:pt>
                <c:pt idx="9">
                  <c:v>5.7300500869565209E-2</c:v>
                </c:pt>
                <c:pt idx="10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533-ABCF-30DE374E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73992"/>
        <c:axId val="407252352"/>
      </c:scatterChart>
      <c:valAx>
        <c:axId val="4211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  <a:r>
                  <a:rPr lang="en-US" baseline="0"/>
                  <a:t> [</a:t>
                </a:r>
                <a:r>
                  <a:rPr lang="ru-RU" baseline="0"/>
                  <a:t>мА</a:t>
                </a:r>
                <a:r>
                  <a:rPr lang="en-US" baseline="0"/>
                  <a:t>]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52352"/>
        <c:crosses val="autoZero"/>
        <c:crossBetween val="midCat"/>
      </c:valAx>
      <c:valAx>
        <c:axId val="4072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Pn</a:t>
                </a:r>
                <a:r>
                  <a:rPr lang="en-US" baseline="0"/>
                  <a:t> [</a:t>
                </a:r>
                <a:r>
                  <a:rPr lang="ru-RU" baseline="0"/>
                  <a:t>Вт</a:t>
                </a:r>
                <a:r>
                  <a:rPr lang="en-US" baseline="0"/>
                  <a:t>]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17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P(In) </a:t>
            </a:r>
            <a:r>
              <a:rPr lang="ru-RU" baseline="0"/>
              <a:t>и </a:t>
            </a:r>
            <a:r>
              <a:rPr lang="el-GR" baseline="0">
                <a:latin typeface="Calibri Light" panose="020F0302020204030204" pitchFamily="34" charset="0"/>
                <a:cs typeface="Calibri Light" panose="020F0302020204030204" pitchFamily="34" charset="0"/>
              </a:rPr>
              <a:t>η</a:t>
            </a:r>
            <a:r>
              <a:rPr lang="en-US" baseline="0">
                <a:latin typeface="Calibri Light" panose="020F0302020204030204" pitchFamily="34" charset="0"/>
                <a:cs typeface="Calibri Light" panose="020F0302020204030204" pitchFamily="34" charset="0"/>
              </a:rPr>
              <a:t>(In)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671981627296587"/>
          <c:y val="0.17171296296296296"/>
          <c:w val="0.713722065934698"/>
          <c:h val="0.6875309857101195"/>
        </c:manualLayout>
      </c:layout>
      <c:scatterChart>
        <c:scatterStyle val="smoothMarker"/>
        <c:varyColors val="0"/>
        <c:ser>
          <c:idx val="0"/>
          <c:order val="0"/>
          <c:tx>
            <c:v>P(In)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Лист1!$D$4:$D$14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9.5953360768175582</c:v>
                </c:pt>
                <c:pt idx="4">
                  <c:v>12.793176972281449</c:v>
                </c:pt>
                <c:pt idx="5">
                  <c:v>16</c:v>
                </c:pt>
                <c:pt idx="6">
                  <c:v>19.194244604316548</c:v>
                </c:pt>
                <c:pt idx="7">
                  <c:v>22.3955223880597</c:v>
                </c:pt>
                <c:pt idx="8">
                  <c:v>25.608333333333334</c:v>
                </c:pt>
                <c:pt idx="9" formatCode="0.00000">
                  <c:v>28.817391304347826</c:v>
                </c:pt>
                <c:pt idx="10" formatCode="0.0000">
                  <c:v>32</c:v>
                </c:pt>
              </c:numCache>
            </c:numRef>
          </c:xVal>
          <c:yVal>
            <c:numRef>
              <c:f>Лист1!$F$4:$F$14</c:f>
              <c:numCache>
                <c:formatCode>0.0</c:formatCode>
                <c:ptCount val="11"/>
                <c:pt idx="0" formatCode="General">
                  <c:v>1</c:v>
                </c:pt>
                <c:pt idx="1">
                  <c:v>0.89457306096551703</c:v>
                </c:pt>
                <c:pt idx="2">
                  <c:v>0.79040993582051777</c:v>
                </c:pt>
                <c:pt idx="3">
                  <c:v>0.68743891897090081</c:v>
                </c:pt>
                <c:pt idx="4">
                  <c:v>0.58591467159811905</c:v>
                </c:pt>
                <c:pt idx="5">
                  <c:v>0.48528020677285338</c:v>
                </c:pt>
                <c:pt idx="6">
                  <c:v>0.38614124951939571</c:v>
                </c:pt>
                <c:pt idx="7">
                  <c:v>0.28788857932045997</c:v>
                </c:pt>
                <c:pt idx="8">
                  <c:v>0.19049579694424251</c:v>
                </c:pt>
                <c:pt idx="9">
                  <c:v>9.4273151206411124E-2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4-4991-BAD0-86C22D68B250}"/>
            </c:ext>
          </c:extLst>
        </c:ser>
        <c:ser>
          <c:idx val="1"/>
          <c:order val="1"/>
          <c:tx>
            <c:v>КПД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Лист1!$D$4:$D$14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9.5953360768175582</c:v>
                </c:pt>
                <c:pt idx="4">
                  <c:v>12.793176972281449</c:v>
                </c:pt>
                <c:pt idx="5">
                  <c:v>16</c:v>
                </c:pt>
                <c:pt idx="6">
                  <c:v>19.194244604316548</c:v>
                </c:pt>
                <c:pt idx="7">
                  <c:v>22.3955223880597</c:v>
                </c:pt>
                <c:pt idx="8">
                  <c:v>25.608333333333334</c:v>
                </c:pt>
                <c:pt idx="9" formatCode="0.00000">
                  <c:v>28.817391304347826</c:v>
                </c:pt>
                <c:pt idx="10" formatCode="0.0000">
                  <c:v>32</c:v>
                </c:pt>
              </c:numCache>
            </c:numRef>
          </c:xVal>
          <c:yVal>
            <c:numRef>
              <c:f>Лист1!$E$4:$E$14</c:f>
              <c:numCache>
                <c:formatCode>0.000</c:formatCode>
                <c:ptCount val="11"/>
                <c:pt idx="0" formatCode="General">
                  <c:v>0</c:v>
                </c:pt>
                <c:pt idx="1">
                  <c:v>5.7599999999999998E-2</c:v>
                </c:pt>
                <c:pt idx="2">
                  <c:v>0.1024</c:v>
                </c:pt>
                <c:pt idx="3">
                  <c:v>0.13423875171467764</c:v>
                </c:pt>
                <c:pt idx="4">
                  <c:v>0.15351812366737741</c:v>
                </c:pt>
                <c:pt idx="5">
                  <c:v>0.16</c:v>
                </c:pt>
                <c:pt idx="6">
                  <c:v>0.15363073381294962</c:v>
                </c:pt>
                <c:pt idx="7">
                  <c:v>0.13441792537313432</c:v>
                </c:pt>
                <c:pt idx="8">
                  <c:v>0.10230273083333333</c:v>
                </c:pt>
                <c:pt idx="9">
                  <c:v>5.7300500869565209E-2</c:v>
                </c:pt>
                <c:pt idx="10" formatCode="0.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C0-4377-A1A4-A0EEFCEEDB9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5013808"/>
        <c:axId val="495009544"/>
      </c:scatterChart>
      <c:valAx>
        <c:axId val="4950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In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09544"/>
        <c:crosses val="autoZero"/>
        <c:crossBetween val="midCat"/>
      </c:valAx>
      <c:valAx>
        <c:axId val="4950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1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277359</xdr:colOff>
      <xdr:row>6</xdr:row>
      <xdr:rowOff>41954</xdr:rowOff>
    </xdr:from>
    <xdr:to>
      <xdr:col>20</xdr:col>
      <xdr:colOff>464456</xdr:colOff>
      <xdr:row>21</xdr:row>
      <xdr:rowOff>137432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23</xdr:row>
      <xdr:rowOff>92075</xdr:rowOff>
    </xdr:from>
    <xdr:to>
      <xdr:col>17</xdr:col>
      <xdr:colOff>320675</xdr:colOff>
      <xdr:row>38</xdr:row>
      <xdr:rowOff>73025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390524</xdr:colOff>
      <xdr:row>16</xdr:row>
      <xdr:rowOff>168275</xdr:rowOff>
    </xdr:from>
    <xdr:to>
      <xdr:col>8</xdr:col>
      <xdr:colOff>450849</xdr:colOff>
      <xdr:row>31</xdr:row>
      <xdr:rowOff>149225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G5" sqref="G5"/>
    </sheetView>
  </sheetViews>
  <sheetFormatPr defaultRowHeight="14.5" x14ac:dyDescent="0.35"/>
  <cols>
    <col min="6" max="6" width="12.7265625" bestFit="1" customWidth="1"/>
  </cols>
  <sheetData>
    <row r="1" spans="1:8" ht="15" customHeight="1" x14ac:dyDescent="0.35">
      <c r="A1" s="13" t="s">
        <v>0</v>
      </c>
      <c r="B1" s="17" t="s">
        <v>1</v>
      </c>
      <c r="C1" s="18"/>
      <c r="D1" s="15" t="s">
        <v>2</v>
      </c>
      <c r="E1" s="16"/>
      <c r="F1" s="16"/>
      <c r="G1" s="16"/>
    </row>
    <row r="2" spans="1:8" ht="15" customHeight="1" thickBot="1" x14ac:dyDescent="0.4">
      <c r="A2" s="14"/>
      <c r="B2" s="19"/>
      <c r="C2" s="20"/>
      <c r="D2" s="15" t="s">
        <v>12</v>
      </c>
      <c r="E2" s="16"/>
      <c r="F2" s="16"/>
      <c r="G2" s="16"/>
    </row>
    <row r="3" spans="1:8" ht="15" thickBot="1" x14ac:dyDescent="0.4">
      <c r="A3" s="1">
        <v>0</v>
      </c>
      <c r="B3" s="2" t="s">
        <v>3</v>
      </c>
      <c r="C3" s="3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6" t="s">
        <v>11</v>
      </c>
    </row>
    <row r="4" spans="1:8" ht="15" thickBot="1" x14ac:dyDescent="0.4">
      <c r="A4" s="1">
        <v>1</v>
      </c>
      <c r="B4" s="12" t="s">
        <v>13</v>
      </c>
      <c r="C4" s="10">
        <v>20</v>
      </c>
      <c r="D4" s="2">
        <v>0</v>
      </c>
      <c r="E4" s="2">
        <v>0</v>
      </c>
      <c r="F4" s="2">
        <v>1</v>
      </c>
      <c r="G4" s="5" t="s">
        <v>9</v>
      </c>
    </row>
    <row r="5" spans="1:8" ht="15" thickBot="1" x14ac:dyDescent="0.4">
      <c r="A5" s="1">
        <v>2</v>
      </c>
      <c r="B5" s="2">
        <v>5625</v>
      </c>
      <c r="C5" s="7">
        <v>18</v>
      </c>
      <c r="D5" s="8">
        <f>(C5/B5) * 1000</f>
        <v>3.2</v>
      </c>
      <c r="E5" s="8">
        <f>C5*C5/B5</f>
        <v>5.7599999999999998E-2</v>
      </c>
      <c r="F5" s="7">
        <f>B5/($B$16+B5)</f>
        <v>0.89457306096551703</v>
      </c>
      <c r="G5" s="7">
        <f>(C5-C6)/((D6-D5) / 1000)</f>
        <v>625</v>
      </c>
      <c r="H5">
        <f>G5*G5</f>
        <v>390625</v>
      </c>
    </row>
    <row r="6" spans="1:8" ht="15" thickBot="1" x14ac:dyDescent="0.4">
      <c r="A6" s="1">
        <v>3</v>
      </c>
      <c r="B6" s="2">
        <v>2500</v>
      </c>
      <c r="C6" s="7">
        <v>16</v>
      </c>
      <c r="D6" s="8">
        <f>C6/B6 * 1000</f>
        <v>6.4</v>
      </c>
      <c r="E6" s="8">
        <f t="shared" ref="E6:E13" si="0">C6*C6/B6</f>
        <v>0.1024</v>
      </c>
      <c r="F6" s="7">
        <f t="shared" ref="F6:F14" si="1">B6/($B$16+B6)</f>
        <v>0.79040993582051777</v>
      </c>
      <c r="G6" s="7">
        <f>(C6-C7)/((D7-D6)/1000)</f>
        <v>629.04181334249165</v>
      </c>
      <c r="H6">
        <f t="shared" ref="H6:H13" si="2">G6*G6</f>
        <v>395693.60293321009</v>
      </c>
    </row>
    <row r="7" spans="1:8" ht="15" thickBot="1" x14ac:dyDescent="0.4">
      <c r="A7" s="1">
        <v>4</v>
      </c>
      <c r="B7" s="2">
        <v>1458</v>
      </c>
      <c r="C7" s="7">
        <v>13.99</v>
      </c>
      <c r="D7" s="8">
        <f>C7/B7 *1000</f>
        <v>9.5953360768175582</v>
      </c>
      <c r="E7" s="8">
        <f t="shared" si="0"/>
        <v>0.13423875171467764</v>
      </c>
      <c r="F7" s="7">
        <f t="shared" si="1"/>
        <v>0.68743891897090081</v>
      </c>
      <c r="G7" s="7">
        <f>(C7-C8)/((D8-D7) / 1000)</f>
        <v>622.29487490224972</v>
      </c>
      <c r="H7">
        <f t="shared" si="2"/>
        <v>387250.91132960661</v>
      </c>
    </row>
    <row r="8" spans="1:8" ht="15" thickBot="1" x14ac:dyDescent="0.4">
      <c r="A8" s="1">
        <v>5</v>
      </c>
      <c r="B8" s="2">
        <v>938</v>
      </c>
      <c r="C8" s="7">
        <v>12</v>
      </c>
      <c r="D8" s="8">
        <f t="shared" ref="D8:D13" si="3">C8/B8 * 1000</f>
        <v>12.793176972281449</v>
      </c>
      <c r="E8" s="8">
        <f t="shared" si="0"/>
        <v>0.15351812366737741</v>
      </c>
      <c r="F8" s="7">
        <f t="shared" si="1"/>
        <v>0.58591467159811905</v>
      </c>
      <c r="G8" s="7">
        <f>(C8-C9)/((D9-D8) / 1000)</f>
        <v>623.67021276595722</v>
      </c>
      <c r="H8">
        <f t="shared" si="2"/>
        <v>388964.53429153434</v>
      </c>
    </row>
    <row r="9" spans="1:8" ht="15" thickBot="1" x14ac:dyDescent="0.4">
      <c r="A9" s="1">
        <v>6</v>
      </c>
      <c r="B9" s="2">
        <v>625</v>
      </c>
      <c r="C9" s="7">
        <v>10</v>
      </c>
      <c r="D9" s="8">
        <f t="shared" si="3"/>
        <v>16</v>
      </c>
      <c r="E9" s="8">
        <f t="shared" si="0"/>
        <v>0.16</v>
      </c>
      <c r="F9" s="7">
        <f t="shared" si="1"/>
        <v>0.48528020677285338</v>
      </c>
      <c r="G9" s="7">
        <f>(C9-C10)/((D10-D9)/1000)</f>
        <v>624.87387387387366</v>
      </c>
      <c r="H9">
        <f t="shared" si="2"/>
        <v>390467.35825014178</v>
      </c>
    </row>
    <row r="10" spans="1:8" ht="15" thickBot="1" x14ac:dyDescent="0.4">
      <c r="A10" s="1">
        <v>7</v>
      </c>
      <c r="B10" s="2">
        <v>417</v>
      </c>
      <c r="C10" s="7">
        <v>8.0039999999999996</v>
      </c>
      <c r="D10" s="8">
        <f t="shared" si="3"/>
        <v>19.194244604316548</v>
      </c>
      <c r="E10" s="8">
        <f t="shared" si="0"/>
        <v>0.15363073381294962</v>
      </c>
      <c r="F10" s="7">
        <f t="shared" si="1"/>
        <v>0.38614124951939571</v>
      </c>
      <c r="G10" s="7">
        <f>(C10-C11)/((D11-D10) / 1000)</f>
        <v>625.37528300937549</v>
      </c>
      <c r="H10">
        <f t="shared" si="2"/>
        <v>391094.24459905649</v>
      </c>
    </row>
    <row r="11" spans="1:8" ht="15" thickBot="1" x14ac:dyDescent="0.4">
      <c r="A11" s="1">
        <v>8</v>
      </c>
      <c r="B11" s="2">
        <v>268</v>
      </c>
      <c r="C11" s="7">
        <v>6.0019999999999998</v>
      </c>
      <c r="D11" s="8">
        <f t="shared" si="3"/>
        <v>22.3955223880597</v>
      </c>
      <c r="E11" s="8">
        <f t="shared" si="0"/>
        <v>0.13441792537313432</v>
      </c>
      <c r="F11" s="7">
        <f t="shared" si="1"/>
        <v>0.28788857932045997</v>
      </c>
      <c r="G11" s="7">
        <f>(C11-C12)/((D12-D11) / 1000)</f>
        <v>624.71774224768637</v>
      </c>
      <c r="H11">
        <f t="shared" si="2"/>
        <v>390272.2574790467</v>
      </c>
    </row>
    <row r="12" spans="1:8" ht="15" thickBot="1" x14ac:dyDescent="0.4">
      <c r="A12" s="1">
        <v>9</v>
      </c>
      <c r="B12" s="2">
        <v>156</v>
      </c>
      <c r="C12" s="7">
        <v>3.9948999999999999</v>
      </c>
      <c r="D12" s="8">
        <f t="shared" si="3"/>
        <v>25.608333333333334</v>
      </c>
      <c r="E12" s="8">
        <f t="shared" si="0"/>
        <v>0.10230273083333333</v>
      </c>
      <c r="F12" s="7">
        <f t="shared" si="1"/>
        <v>0.19049579694424251</v>
      </c>
      <c r="G12" s="7">
        <f>(C12-C13)/((D13-D12) / 1000)</f>
        <v>625.26137518347093</v>
      </c>
      <c r="H12">
        <f t="shared" si="2"/>
        <v>390951.7872963252</v>
      </c>
    </row>
    <row r="13" spans="1:8" ht="15" thickBot="1" x14ac:dyDescent="0.4">
      <c r="A13" s="1">
        <v>10</v>
      </c>
      <c r="B13" s="2">
        <v>69</v>
      </c>
      <c r="C13" s="9">
        <v>1.9883999999999999</v>
      </c>
      <c r="D13" s="11">
        <f t="shared" si="3"/>
        <v>28.817391304347826</v>
      </c>
      <c r="E13" s="8">
        <f t="shared" si="0"/>
        <v>5.7300500869565209E-2</v>
      </c>
      <c r="F13" s="7">
        <f t="shared" si="1"/>
        <v>9.4273151206411124E-2</v>
      </c>
      <c r="G13" s="7">
        <f>(C13-C14)/((D14-D13) / 1000)</f>
        <v>624.77049180327856</v>
      </c>
      <c r="H13">
        <f t="shared" si="2"/>
        <v>390338.16742811055</v>
      </c>
    </row>
    <row r="14" spans="1:8" ht="15" thickBot="1" x14ac:dyDescent="0.4">
      <c r="A14" s="1">
        <v>11</v>
      </c>
      <c r="B14" s="2">
        <v>0</v>
      </c>
      <c r="C14" s="4">
        <v>0</v>
      </c>
      <c r="D14" s="9">
        <v>32</v>
      </c>
      <c r="E14" s="7" t="e">
        <f t="shared" ref="E14" si="4">C14*C14/B14</f>
        <v>#DIV/0!</v>
      </c>
      <c r="F14" s="7">
        <f t="shared" si="1"/>
        <v>0</v>
      </c>
      <c r="G14" s="2"/>
    </row>
    <row r="16" spans="1:8" x14ac:dyDescent="0.35">
      <c r="A16" t="s">
        <v>10</v>
      </c>
      <c r="B16">
        <f>SQRT(SUM(H5:H13)/8)</f>
        <v>662.91570576573235</v>
      </c>
    </row>
  </sheetData>
  <mergeCells count="4">
    <mergeCell ref="A1:A2"/>
    <mergeCell ref="D1:G1"/>
    <mergeCell ref="D2:G2"/>
    <mergeCell ref="B1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2024-10-02T17:20:05Z</dcterms:modified>
</cp:coreProperties>
</file>