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natha\OneDrive\Documents\Personal\Personal Projects\Current Projects\Project Redemptio\"/>
    </mc:Choice>
  </mc:AlternateContent>
  <xr:revisionPtr revIDLastSave="0" documentId="13_ncr:1_{5E8DF4F3-0004-4625-B821-38AA82ACA060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Version 1" sheetId="1" r:id="rId1"/>
    <sheet name="Version 2" sheetId="2" r:id="rId2"/>
    <sheet name="Version 5" sheetId="3" r:id="rId3"/>
    <sheet name="Version 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4" l="1"/>
  <c r="K3" i="4"/>
  <c r="J3" i="4"/>
  <c r="I4" i="4"/>
  <c r="B13" i="4"/>
  <c r="B14" i="4"/>
  <c r="B15" i="4" s="1"/>
  <c r="B12" i="4"/>
  <c r="C9" i="4"/>
  <c r="C8" i="4"/>
  <c r="C7" i="4"/>
  <c r="C6" i="4"/>
  <c r="C5" i="4"/>
  <c r="C4" i="4"/>
  <c r="F9" i="1"/>
  <c r="H9" i="1" s="1"/>
  <c r="F5" i="1"/>
  <c r="L13" i="3"/>
  <c r="K13" i="3"/>
  <c r="J13" i="3"/>
  <c r="I13" i="3"/>
  <c r="L9" i="3"/>
  <c r="K9" i="3"/>
  <c r="J9" i="3"/>
  <c r="I9" i="3"/>
  <c r="L5" i="3"/>
  <c r="K5" i="3"/>
  <c r="J5" i="3"/>
  <c r="I5" i="3"/>
  <c r="H13" i="3"/>
  <c r="H9" i="3"/>
  <c r="H5" i="3"/>
  <c r="G13" i="3"/>
  <c r="G9" i="3"/>
  <c r="G5" i="3"/>
  <c r="F13" i="3"/>
  <c r="F9" i="3"/>
  <c r="F5" i="3"/>
  <c r="F5" i="2"/>
  <c r="H5" i="2" s="1"/>
  <c r="H5" i="1"/>
  <c r="G5" i="1"/>
  <c r="G5" i="2" l="1"/>
  <c r="G9" i="1"/>
</calcChain>
</file>

<file path=xl/sharedStrings.xml><?xml version="1.0" encoding="utf-8"?>
<sst xmlns="http://schemas.openxmlformats.org/spreadsheetml/2006/main" count="63" uniqueCount="25">
  <si>
    <t>Version 1 Design</t>
  </si>
  <si>
    <t>gc1</t>
  </si>
  <si>
    <t>tau i</t>
  </si>
  <si>
    <t>lambda</t>
  </si>
  <si>
    <t>time Delay</t>
  </si>
  <si>
    <t>time const</t>
  </si>
  <si>
    <t>g11</t>
  </si>
  <si>
    <t>gain</t>
  </si>
  <si>
    <t>Kc</t>
  </si>
  <si>
    <t>g22</t>
  </si>
  <si>
    <t>gc2</t>
  </si>
  <si>
    <t>g21</t>
  </si>
  <si>
    <t>gc3</t>
  </si>
  <si>
    <t>theta</t>
  </si>
  <si>
    <t>P-only</t>
  </si>
  <si>
    <t>PI</t>
  </si>
  <si>
    <t>PID</t>
  </si>
  <si>
    <t>tau d</t>
  </si>
  <si>
    <t>Time to ss (MF)</t>
  </si>
  <si>
    <t>Time to ss (CT)</t>
  </si>
  <si>
    <t>v oscillatory</t>
  </si>
  <si>
    <t>slower</t>
  </si>
  <si>
    <t>later since undershoot</t>
  </si>
  <si>
    <t>~30</t>
  </si>
  <si>
    <t>~31 (u/shoot)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</si>
</sst>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"/>
  <sheetViews>
    <sheetView workbookViewId="0">
      <selection activeCell="L16" sqref="L16"/>
    </sheetView>
  </sheetViews>
  <sheetFormatPr defaultRowHeight="14.5" x14ac:dyDescent="0.35"/>
  <cols>
    <col min="3" max="3" width="11.81640625" customWidth="1"/>
    <col min="4" max="4" width="11.36328125" customWidth="1"/>
  </cols>
  <sheetData>
    <row r="2" spans="2:8" x14ac:dyDescent="0.35">
      <c r="B2" t="s">
        <v>0</v>
      </c>
    </row>
    <row r="3" spans="2:8" x14ac:dyDescent="0.35">
      <c r="C3" s="2" t="s">
        <v>6</v>
      </c>
      <c r="D3" s="2"/>
      <c r="E3" s="2"/>
      <c r="F3" s="2" t="s">
        <v>1</v>
      </c>
      <c r="G3" s="2"/>
      <c r="H3" s="2"/>
    </row>
    <row r="4" spans="2:8" x14ac:dyDescent="0.35">
      <c r="C4" t="s">
        <v>4</v>
      </c>
      <c r="D4" t="s">
        <v>5</v>
      </c>
      <c r="E4" t="s">
        <v>7</v>
      </c>
      <c r="F4" t="s">
        <v>3</v>
      </c>
      <c r="G4" t="s">
        <v>8</v>
      </c>
      <c r="H4" t="s">
        <v>2</v>
      </c>
    </row>
    <row r="5" spans="2:8" x14ac:dyDescent="0.35">
      <c r="C5">
        <v>4.4320000000000004</v>
      </c>
      <c r="D5">
        <v>6.149</v>
      </c>
      <c r="E5">
        <v>0.01</v>
      </c>
      <c r="F5">
        <f>3*C5</f>
        <v>13.296000000000001</v>
      </c>
      <c r="G5">
        <f>D5/(E5*(F5+C5))</f>
        <v>34.685243682310464</v>
      </c>
      <c r="H5">
        <f>MIN(D5,4*(F5+C5))</f>
        <v>6.149</v>
      </c>
    </row>
    <row r="7" spans="2:8" x14ac:dyDescent="0.35">
      <c r="C7" s="2" t="s">
        <v>9</v>
      </c>
      <c r="D7" s="2"/>
      <c r="E7" s="2"/>
      <c r="F7" s="2" t="s">
        <v>10</v>
      </c>
      <c r="G7" s="2"/>
      <c r="H7" s="2"/>
    </row>
    <row r="8" spans="2:8" x14ac:dyDescent="0.35">
      <c r="C8" t="s">
        <v>4</v>
      </c>
      <c r="D8" t="s">
        <v>5</v>
      </c>
      <c r="E8" t="s">
        <v>7</v>
      </c>
      <c r="F8" t="s">
        <v>3</v>
      </c>
      <c r="G8" t="s">
        <v>8</v>
      </c>
      <c r="H8" t="s">
        <v>2</v>
      </c>
    </row>
    <row r="9" spans="2:8" x14ac:dyDescent="0.35">
      <c r="C9">
        <v>4.165</v>
      </c>
      <c r="D9">
        <v>2.9489999999999998</v>
      </c>
      <c r="E9">
        <v>-0.13800000000000001</v>
      </c>
      <c r="F9">
        <f>3*C9</f>
        <v>12.495000000000001</v>
      </c>
      <c r="G9">
        <f>D9/(E9*(F9+C9))</f>
        <v>-1.2826869878386136</v>
      </c>
      <c r="H9">
        <f>MIN(D9,4*(F9+C9))</f>
        <v>2.9489999999999998</v>
      </c>
    </row>
  </sheetData>
  <mergeCells count="4">
    <mergeCell ref="C3:E3"/>
    <mergeCell ref="F3:H3"/>
    <mergeCell ref="C7:E7"/>
    <mergeCell ref="F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783B-4F4D-403B-A8C1-05A2BB9C8943}">
  <dimension ref="C3:H5"/>
  <sheetViews>
    <sheetView workbookViewId="0">
      <selection activeCell="E6" sqref="E6"/>
    </sheetView>
  </sheetViews>
  <sheetFormatPr defaultRowHeight="14.5" x14ac:dyDescent="0.35"/>
  <sheetData>
    <row r="3" spans="3:8" x14ac:dyDescent="0.35">
      <c r="C3" s="2" t="s">
        <v>11</v>
      </c>
      <c r="D3" s="2"/>
      <c r="E3" s="2"/>
      <c r="F3" s="2" t="s">
        <v>12</v>
      </c>
      <c r="G3" s="2"/>
      <c r="H3" s="2"/>
    </row>
    <row r="4" spans="3:8" x14ac:dyDescent="0.35">
      <c r="C4" t="s">
        <v>4</v>
      </c>
      <c r="D4" t="s">
        <v>5</v>
      </c>
      <c r="E4" t="s">
        <v>7</v>
      </c>
      <c r="F4" t="s">
        <v>3</v>
      </c>
      <c r="G4" t="s">
        <v>8</v>
      </c>
      <c r="H4" t="s">
        <v>2</v>
      </c>
    </row>
    <row r="5" spans="3:8" x14ac:dyDescent="0.35">
      <c r="C5">
        <v>4.43</v>
      </c>
      <c r="D5">
        <v>5.9089999999999998</v>
      </c>
      <c r="E5">
        <v>0.66700000000000004</v>
      </c>
      <c r="F5">
        <f>2.5*C5</f>
        <v>11.074999999999999</v>
      </c>
      <c r="G5">
        <f>D5/(E5*(F5+C5))</f>
        <v>0.57136862075250672</v>
      </c>
      <c r="H5">
        <f>MIN(D5,4*(F5+C5))</f>
        <v>5.9089999999999998</v>
      </c>
    </row>
  </sheetData>
  <mergeCells count="2">
    <mergeCell ref="C3:E3"/>
    <mergeCell ref="F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B37A-78A0-4686-B6E1-7E3F6A172932}">
  <dimension ref="C3:L13"/>
  <sheetViews>
    <sheetView tabSelected="1" workbookViewId="0">
      <selection activeCell="H13" sqref="H13"/>
    </sheetView>
  </sheetViews>
  <sheetFormatPr defaultRowHeight="14.5" x14ac:dyDescent="0.35"/>
  <sheetData>
    <row r="3" spans="3:12" x14ac:dyDescent="0.35">
      <c r="C3" s="2" t="s">
        <v>6</v>
      </c>
      <c r="D3" s="2"/>
      <c r="E3" s="2"/>
      <c r="G3" s="1" t="s">
        <v>14</v>
      </c>
      <c r="H3" s="2" t="s">
        <v>15</v>
      </c>
      <c r="I3" s="2"/>
      <c r="J3" s="2" t="s">
        <v>16</v>
      </c>
      <c r="K3" s="2"/>
      <c r="L3" s="2"/>
    </row>
    <row r="4" spans="3:12" x14ac:dyDescent="0.35">
      <c r="C4" t="s">
        <v>4</v>
      </c>
      <c r="D4" t="s">
        <v>5</v>
      </c>
      <c r="E4" t="s">
        <v>7</v>
      </c>
      <c r="F4" t="s">
        <v>13</v>
      </c>
      <c r="G4" t="s">
        <v>8</v>
      </c>
      <c r="H4" t="s">
        <v>8</v>
      </c>
      <c r="I4" t="s">
        <v>2</v>
      </c>
      <c r="J4" t="s">
        <v>8</v>
      </c>
      <c r="K4" t="s">
        <v>2</v>
      </c>
      <c r="L4" t="s">
        <v>17</v>
      </c>
    </row>
    <row r="5" spans="3:12" x14ac:dyDescent="0.35">
      <c r="C5">
        <v>4.4320000000000004</v>
      </c>
      <c r="D5">
        <v>6.149</v>
      </c>
      <c r="E5">
        <v>0.01</v>
      </c>
      <c r="F5">
        <f>D5/C5</f>
        <v>1.3874097472924187</v>
      </c>
      <c r="G5">
        <f>(1/E5)*(F5+1/3)</f>
        <v>172.0743080625752</v>
      </c>
      <c r="H5">
        <f>(1/E5)*(0.9*F5+1/12)</f>
        <v>133.20021058965102</v>
      </c>
      <c r="I5">
        <f>C5*((30*F5+3)/(9*F5+20))</f>
        <v>6.0876012251616531</v>
      </c>
      <c r="J5">
        <f>(1/E5)*((4/3)*F5+1/4)</f>
        <v>209.98796630565582</v>
      </c>
      <c r="K5">
        <f>C5*((32*F5+6)/(13*F5+8))</f>
        <v>8.5787831150936373</v>
      </c>
      <c r="L5">
        <f>C5*((4*F5)/(11*F5+2))</f>
        <v>1.4249045396912539</v>
      </c>
    </row>
    <row r="7" spans="3:12" x14ac:dyDescent="0.35">
      <c r="C7" s="2" t="s">
        <v>9</v>
      </c>
      <c r="D7" s="2"/>
      <c r="E7" s="2"/>
    </row>
    <row r="8" spans="3:12" x14ac:dyDescent="0.35">
      <c r="C8" t="s">
        <v>4</v>
      </c>
      <c r="D8" t="s">
        <v>5</v>
      </c>
      <c r="E8" t="s">
        <v>7</v>
      </c>
    </row>
    <row r="9" spans="3:12" x14ac:dyDescent="0.35">
      <c r="C9">
        <v>4.165</v>
      </c>
      <c r="D9">
        <v>2.9489999999999998</v>
      </c>
      <c r="E9">
        <v>-0.13800000000000001</v>
      </c>
      <c r="F9">
        <f>D9/C9</f>
        <v>0.70804321728691477</v>
      </c>
      <c r="G9">
        <f>(1/E9)*(F9+1/3)</f>
        <v>-7.546206888552522</v>
      </c>
      <c r="H9">
        <f>(1/E9)*(0.9*F9+1/12)</f>
        <v>-5.2215378905185261</v>
      </c>
      <c r="I9">
        <f>C9*((30*F9+3)/(9*F9+20))</f>
        <v>3.8284358754927577</v>
      </c>
      <c r="J9">
        <f>(1/E9)*((4/3)*F9+1/4)</f>
        <v>-8.6525914713711565</v>
      </c>
      <c r="K9">
        <f>C9*((32*F9+6)/(13*F9+8))</f>
        <v>6.9375786036256049</v>
      </c>
      <c r="L9">
        <f>C9*((4*F9)/(11*F9+2))</f>
        <v>1.2050906325884863</v>
      </c>
    </row>
    <row r="11" spans="3:12" x14ac:dyDescent="0.35">
      <c r="C11" s="2" t="s">
        <v>11</v>
      </c>
      <c r="D11" s="2"/>
      <c r="E11" s="2"/>
    </row>
    <row r="12" spans="3:12" x14ac:dyDescent="0.35">
      <c r="C12" t="s">
        <v>4</v>
      </c>
      <c r="D12" t="s">
        <v>5</v>
      </c>
      <c r="E12" t="s">
        <v>7</v>
      </c>
    </row>
    <row r="13" spans="3:12" x14ac:dyDescent="0.35">
      <c r="C13">
        <v>4.43</v>
      </c>
      <c r="D13">
        <v>5.9089999999999998</v>
      </c>
      <c r="E13">
        <v>0.66700000000000004</v>
      </c>
      <c r="F13">
        <f>D13/C13</f>
        <v>1.3338600451467268</v>
      </c>
      <c r="G13">
        <f>(1/E13)*(F13+1/3)</f>
        <v>2.4995402975713041</v>
      </c>
      <c r="H13">
        <f>(1/E13)*(0.9*F13+1/12)</f>
        <v>1.9247486866047787</v>
      </c>
      <c r="I13">
        <f>C13*((30*F13+3)/(9*F13+20))</f>
        <v>5.9541179706730798</v>
      </c>
      <c r="J13">
        <f>(1/E13)*((4/3)*F13+1/4)</f>
        <v>3.0411994905481792</v>
      </c>
      <c r="K13">
        <f>C13*((32*F13+6)/(13*F13+8))</f>
        <v>8.5109101436881431</v>
      </c>
      <c r="L13">
        <f>C13*((4*F13)/(11*F13+2))</f>
        <v>1.4176671766473956</v>
      </c>
    </row>
  </sheetData>
  <mergeCells count="5">
    <mergeCell ref="C3:E3"/>
    <mergeCell ref="C7:E7"/>
    <mergeCell ref="C11:E11"/>
    <mergeCell ref="H3:I3"/>
    <mergeCell ref="J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B945-DAAE-4B12-A892-21F8A68D0F77}">
  <dimension ref="B1:L16"/>
  <sheetViews>
    <sheetView workbookViewId="0">
      <selection activeCell="I3" sqref="I3"/>
    </sheetView>
  </sheetViews>
  <sheetFormatPr defaultRowHeight="14.5" x14ac:dyDescent="0.35"/>
  <cols>
    <col min="3" max="3" width="13.6328125" customWidth="1"/>
    <col min="4" max="4" width="13.90625" customWidth="1"/>
    <col min="5" max="5" width="13.1796875" customWidth="1"/>
    <col min="10" max="10" width="14" customWidth="1"/>
    <col min="11" max="11" width="12.90625" customWidth="1"/>
  </cols>
  <sheetData>
    <row r="1" spans="2:12" x14ac:dyDescent="0.35">
      <c r="B1" s="2" t="s">
        <v>1</v>
      </c>
      <c r="C1" s="2"/>
      <c r="D1" s="2"/>
      <c r="E1" s="2"/>
      <c r="F1" s="2"/>
      <c r="H1" s="2" t="s">
        <v>10</v>
      </c>
      <c r="I1" s="2"/>
      <c r="J1" s="2"/>
      <c r="K1" s="2"/>
      <c r="L1" s="2"/>
    </row>
    <row r="2" spans="2:12" x14ac:dyDescent="0.35">
      <c r="B2" t="s">
        <v>8</v>
      </c>
      <c r="C2" t="s">
        <v>2</v>
      </c>
      <c r="D2" t="s">
        <v>18</v>
      </c>
      <c r="E2" t="s">
        <v>19</v>
      </c>
      <c r="H2" t="s">
        <v>8</v>
      </c>
      <c r="I2" t="s">
        <v>2</v>
      </c>
      <c r="J2" t="s">
        <v>18</v>
      </c>
      <c r="K2" t="s">
        <v>19</v>
      </c>
    </row>
    <row r="3" spans="2:12" x14ac:dyDescent="0.35">
      <c r="B3">
        <v>133.20021059999999</v>
      </c>
      <c r="C3">
        <v>6.0876012250000002</v>
      </c>
      <c r="D3">
        <v>45</v>
      </c>
      <c r="E3">
        <v>32</v>
      </c>
      <c r="H3">
        <v>-5.2215378909999997</v>
      </c>
      <c r="I3">
        <v>3.8284358749999998</v>
      </c>
      <c r="J3">
        <f>D16</f>
        <v>32</v>
      </c>
      <c r="K3">
        <f>E16</f>
        <v>27</v>
      </c>
    </row>
    <row r="4" spans="2:12" x14ac:dyDescent="0.35">
      <c r="B4">
        <v>130</v>
      </c>
      <c r="C4">
        <f>C3</f>
        <v>6.0876012250000002</v>
      </c>
      <c r="D4">
        <v>45</v>
      </c>
      <c r="E4">
        <v>32</v>
      </c>
      <c r="H4">
        <v>-8</v>
      </c>
      <c r="I4">
        <f>I3</f>
        <v>3.8284358749999998</v>
      </c>
      <c r="J4">
        <v>27.5</v>
      </c>
      <c r="K4" t="s">
        <v>22</v>
      </c>
    </row>
    <row r="5" spans="2:12" x14ac:dyDescent="0.35">
      <c r="B5">
        <v>120</v>
      </c>
      <c r="C5">
        <f>C4</f>
        <v>6.0876012250000002</v>
      </c>
      <c r="D5">
        <v>45</v>
      </c>
      <c r="E5">
        <v>33</v>
      </c>
      <c r="H5">
        <v>-7</v>
      </c>
      <c r="I5">
        <f>I4</f>
        <v>3.8284358749999998</v>
      </c>
      <c r="J5" t="s">
        <v>23</v>
      </c>
      <c r="K5">
        <v>26.5</v>
      </c>
    </row>
    <row r="6" spans="2:12" x14ac:dyDescent="0.35">
      <c r="B6">
        <v>100</v>
      </c>
      <c r="C6">
        <f>C5</f>
        <v>6.0876012250000002</v>
      </c>
      <c r="D6">
        <v>45</v>
      </c>
      <c r="E6">
        <v>35</v>
      </c>
      <c r="H6">
        <v>-7</v>
      </c>
      <c r="I6">
        <v>2</v>
      </c>
      <c r="J6" t="s">
        <v>23</v>
      </c>
      <c r="K6" t="s">
        <v>24</v>
      </c>
    </row>
    <row r="7" spans="2:12" x14ac:dyDescent="0.35">
      <c r="B7">
        <v>150</v>
      </c>
      <c r="C7">
        <f>C6</f>
        <v>6.0876012250000002</v>
      </c>
      <c r="D7">
        <v>43</v>
      </c>
      <c r="E7">
        <v>31.5</v>
      </c>
      <c r="H7" s="3">
        <v>-7</v>
      </c>
      <c r="I7" s="3">
        <v>3</v>
      </c>
      <c r="J7">
        <v>28</v>
      </c>
      <c r="K7">
        <v>26</v>
      </c>
    </row>
    <row r="8" spans="2:12" x14ac:dyDescent="0.35">
      <c r="B8">
        <v>200</v>
      </c>
      <c r="C8">
        <f>C7</f>
        <v>6.0876012250000002</v>
      </c>
      <c r="D8">
        <v>39</v>
      </c>
      <c r="E8">
        <v>29</v>
      </c>
    </row>
    <row r="9" spans="2:12" x14ac:dyDescent="0.35">
      <c r="B9">
        <v>500</v>
      </c>
      <c r="C9">
        <f>C8</f>
        <v>6.0876012250000002</v>
      </c>
      <c r="D9">
        <v>31</v>
      </c>
      <c r="E9">
        <v>26</v>
      </c>
      <c r="F9" t="s">
        <v>20</v>
      </c>
    </row>
    <row r="11" spans="2:12" x14ac:dyDescent="0.35">
      <c r="B11">
        <v>200</v>
      </c>
      <c r="C11">
        <v>6</v>
      </c>
      <c r="D11">
        <v>39</v>
      </c>
      <c r="E11">
        <v>28</v>
      </c>
    </row>
    <row r="12" spans="2:12" x14ac:dyDescent="0.35">
      <c r="B12">
        <f>B11</f>
        <v>200</v>
      </c>
      <c r="C12">
        <v>5.5</v>
      </c>
      <c r="D12">
        <v>39</v>
      </c>
      <c r="E12">
        <v>28</v>
      </c>
    </row>
    <row r="13" spans="2:12" x14ac:dyDescent="0.35">
      <c r="B13">
        <f t="shared" ref="B13:B15" si="0">B12</f>
        <v>200</v>
      </c>
      <c r="C13">
        <v>5</v>
      </c>
      <c r="D13">
        <v>39</v>
      </c>
      <c r="E13">
        <v>28</v>
      </c>
    </row>
    <row r="14" spans="2:12" x14ac:dyDescent="0.35">
      <c r="B14">
        <f t="shared" si="0"/>
        <v>200</v>
      </c>
      <c r="C14">
        <v>6.5</v>
      </c>
      <c r="D14">
        <v>39</v>
      </c>
      <c r="E14">
        <v>28</v>
      </c>
    </row>
    <row r="15" spans="2:12" x14ac:dyDescent="0.35">
      <c r="B15">
        <f t="shared" si="0"/>
        <v>200</v>
      </c>
      <c r="C15">
        <v>10</v>
      </c>
      <c r="D15" s="2" t="s">
        <v>21</v>
      </c>
      <c r="E15" s="2"/>
    </row>
    <row r="16" spans="2:12" x14ac:dyDescent="0.35">
      <c r="B16" s="3">
        <v>200</v>
      </c>
      <c r="C16" s="3">
        <v>3</v>
      </c>
      <c r="D16">
        <v>32</v>
      </c>
      <c r="E16">
        <v>27</v>
      </c>
    </row>
  </sheetData>
  <mergeCells count="3">
    <mergeCell ref="B1:F1"/>
    <mergeCell ref="D15:E15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1</vt:lpstr>
      <vt:lpstr>Version 2</vt:lpstr>
      <vt:lpstr>Version 5</vt:lpstr>
      <vt:lpstr>Version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forshaw</dc:creator>
  <cp:lastModifiedBy>nathan forshaw</cp:lastModifiedBy>
  <dcterms:created xsi:type="dcterms:W3CDTF">2015-06-05T18:17:20Z</dcterms:created>
  <dcterms:modified xsi:type="dcterms:W3CDTF">2020-06-05T22:57:07Z</dcterms:modified>
</cp:coreProperties>
</file>