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ick Morris\Downloads\PC\"/>
    </mc:Choice>
  </mc:AlternateContent>
  <xr:revisionPtr revIDLastSave="0" documentId="13_ncr:1_{52D8E6B1-01B0-4892-997F-B29DE0071220}" xr6:coauthVersionLast="40" xr6:coauthVersionMax="40" xr10:uidLastSave="{00000000-0000-0000-0000-000000000000}"/>
  <bookViews>
    <workbookView xWindow="0" yWindow="0" windowWidth="23040" windowHeight="9576" tabRatio="823" xr2:uid="{00000000-000D-0000-FFFF-FFFF00000000}"/>
  </bookViews>
  <sheets>
    <sheet name="assumptions" sheetId="7" r:id="rId1"/>
    <sheet name="Coefficient Table" sheetId="19" r:id="rId2"/>
    <sheet name="solution output" sheetId="12" r:id="rId3"/>
    <sheet name="solution summary" sheetId="15" r:id="rId4"/>
    <sheet name="sensitivity output" sheetId="16" r:id="rId5"/>
    <sheet name="sensitivity summary" sheetId="17" r:id="rId6"/>
    <sheet name="W limits" sheetId="13" r:id="rId7"/>
    <sheet name="Safety Stock" sheetId="18" r:id="rId8"/>
    <sheet name="d" sheetId="3" r:id="rId9"/>
    <sheet name="v" sheetId="1" r:id="rId10"/>
    <sheet name="c" sheetId="2" r:id="rId11"/>
    <sheet name="IO" sheetId="8" r:id="rId12"/>
    <sheet name="z &amp; o" sheetId="5" r:id="rId13"/>
    <sheet name="k" sheetId="10" r:id="rId14"/>
    <sheet name="h &amp; f" sheetId="9" r:id="rId15"/>
    <sheet name="b" sheetId="11" r:id="rId16"/>
  </sheets>
  <calcPr calcId="191029"/>
  <pivotCaches>
    <pivotCache cacheId="0" r:id="rId17"/>
    <pivotCache cacheId="1" r:id="rId18"/>
    <pivotCache cacheId="2" r:id="rId19"/>
    <pivotCache cacheId="3" r:id="rId2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5" l="1"/>
  <c r="D20" i="18"/>
  <c r="C20" i="18"/>
  <c r="D19" i="18"/>
  <c r="E19" i="18"/>
  <c r="E20" i="18" s="1"/>
  <c r="F19" i="18"/>
  <c r="F20" i="18" s="1"/>
  <c r="C19" i="18"/>
  <c r="D4" i="18"/>
  <c r="D3" i="18"/>
  <c r="U32" i="3" l="1"/>
  <c r="G45" i="3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44" i="3"/>
  <c r="B3" i="12" l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2" i="12"/>
  <c r="A3" i="13"/>
  <c r="A4" i="13" s="1"/>
  <c r="A5" i="13" s="1"/>
  <c r="A6" i="13" s="1"/>
  <c r="A7" i="13" s="1"/>
  <c r="A8" i="13" s="1"/>
  <c r="A9" i="13" s="1"/>
  <c r="A10" i="13" s="1"/>
  <c r="A11" i="13" s="1"/>
  <c r="F11" i="13" l="1"/>
  <c r="F9" i="13"/>
  <c r="F10" i="13"/>
  <c r="B3" i="13"/>
  <c r="B4" i="13"/>
  <c r="B5" i="13"/>
  <c r="B6" i="13"/>
  <c r="B2" i="13"/>
  <c r="F8" i="13"/>
  <c r="F7" i="13"/>
  <c r="F4" i="13"/>
  <c r="F3" i="13"/>
  <c r="F5" i="13"/>
  <c r="F6" i="13"/>
  <c r="D7" i="13"/>
  <c r="D8" i="13" s="1"/>
  <c r="D9" i="13" s="1"/>
  <c r="D10" i="13" s="1"/>
  <c r="D11" i="13" s="1"/>
  <c r="C7" i="13"/>
  <c r="B7" i="13" s="1"/>
  <c r="K15" i="13"/>
  <c r="C8" i="13" l="1"/>
  <c r="F11" i="2"/>
  <c r="F15" i="2" s="1"/>
  <c r="F19" i="2" s="1"/>
  <c r="F23" i="2" s="1"/>
  <c r="F27" i="2" s="1"/>
  <c r="F31" i="2" s="1"/>
  <c r="F35" i="2" s="1"/>
  <c r="F39" i="2" s="1"/>
  <c r="F43" i="2" s="1"/>
  <c r="F47" i="2" s="1"/>
  <c r="F51" i="2" s="1"/>
  <c r="E11" i="2"/>
  <c r="E15" i="2" s="1"/>
  <c r="E19" i="2" s="1"/>
  <c r="E23" i="2" s="1"/>
  <c r="E27" i="2" s="1"/>
  <c r="E31" i="2" s="1"/>
  <c r="E35" i="2" s="1"/>
  <c r="E39" i="2" s="1"/>
  <c r="E43" i="2" s="1"/>
  <c r="E47" i="2" s="1"/>
  <c r="E51" i="2" s="1"/>
  <c r="F10" i="2"/>
  <c r="F14" i="2" s="1"/>
  <c r="F18" i="2" s="1"/>
  <c r="F22" i="2" s="1"/>
  <c r="F26" i="2" s="1"/>
  <c r="F30" i="2" s="1"/>
  <c r="F34" i="2" s="1"/>
  <c r="F38" i="2" s="1"/>
  <c r="F42" i="2" s="1"/>
  <c r="F46" i="2" s="1"/>
  <c r="F50" i="2" s="1"/>
  <c r="E10" i="2"/>
  <c r="E14" i="2" s="1"/>
  <c r="E18" i="2" s="1"/>
  <c r="E22" i="2" s="1"/>
  <c r="E26" i="2" s="1"/>
  <c r="E30" i="2" s="1"/>
  <c r="E34" i="2" s="1"/>
  <c r="E38" i="2" s="1"/>
  <c r="E42" i="2" s="1"/>
  <c r="E46" i="2" s="1"/>
  <c r="E50" i="2" s="1"/>
  <c r="I9" i="2"/>
  <c r="I11" i="2" s="1"/>
  <c r="I13" i="2" s="1"/>
  <c r="I15" i="2" s="1"/>
  <c r="I17" i="2" s="1"/>
  <c r="I19" i="2" s="1"/>
  <c r="I21" i="2" s="1"/>
  <c r="I23" i="2" s="1"/>
  <c r="I25" i="2" s="1"/>
  <c r="I27" i="2" s="1"/>
  <c r="F9" i="2"/>
  <c r="F13" i="2" s="1"/>
  <c r="F17" i="2" s="1"/>
  <c r="F21" i="2" s="1"/>
  <c r="F25" i="2" s="1"/>
  <c r="F29" i="2" s="1"/>
  <c r="F33" i="2" s="1"/>
  <c r="F37" i="2" s="1"/>
  <c r="F41" i="2" s="1"/>
  <c r="F45" i="2" s="1"/>
  <c r="F49" i="2" s="1"/>
  <c r="E9" i="2"/>
  <c r="E13" i="2" s="1"/>
  <c r="E17" i="2" s="1"/>
  <c r="E21" i="2" s="1"/>
  <c r="E25" i="2" s="1"/>
  <c r="E29" i="2" s="1"/>
  <c r="E33" i="2" s="1"/>
  <c r="E37" i="2" s="1"/>
  <c r="E41" i="2" s="1"/>
  <c r="E45" i="2" s="1"/>
  <c r="E49" i="2" s="1"/>
  <c r="F8" i="2"/>
  <c r="F12" i="2" s="1"/>
  <c r="F16" i="2" s="1"/>
  <c r="F20" i="2" s="1"/>
  <c r="F24" i="2" s="1"/>
  <c r="F28" i="2" s="1"/>
  <c r="F32" i="2" s="1"/>
  <c r="F36" i="2" s="1"/>
  <c r="F40" i="2" s="1"/>
  <c r="F44" i="2" s="1"/>
  <c r="F48" i="2" s="1"/>
  <c r="E8" i="2"/>
  <c r="E12" i="2" s="1"/>
  <c r="E16" i="2" s="1"/>
  <c r="E20" i="2" s="1"/>
  <c r="E24" i="2" s="1"/>
  <c r="E28" i="2" s="1"/>
  <c r="E32" i="2" s="1"/>
  <c r="E36" i="2" s="1"/>
  <c r="E40" i="2" s="1"/>
  <c r="E44" i="2" s="1"/>
  <c r="E48" i="2" s="1"/>
  <c r="J7" i="2"/>
  <c r="J9" i="2" s="1"/>
  <c r="J11" i="2" s="1"/>
  <c r="J13" i="2" s="1"/>
  <c r="J15" i="2" s="1"/>
  <c r="J17" i="2" s="1"/>
  <c r="J19" i="2" s="1"/>
  <c r="J21" i="2" s="1"/>
  <c r="J23" i="2" s="1"/>
  <c r="J25" i="2" s="1"/>
  <c r="J27" i="2" s="1"/>
  <c r="I7" i="2"/>
  <c r="J6" i="2"/>
  <c r="J8" i="2" s="1"/>
  <c r="J10" i="2" s="1"/>
  <c r="J12" i="2" s="1"/>
  <c r="J14" i="2" s="1"/>
  <c r="J16" i="2" s="1"/>
  <c r="J18" i="2" s="1"/>
  <c r="J20" i="2" s="1"/>
  <c r="J22" i="2" s="1"/>
  <c r="J24" i="2" s="1"/>
  <c r="J26" i="2" s="1"/>
  <c r="I6" i="2"/>
  <c r="I8" i="2" s="1"/>
  <c r="I10" i="2" s="1"/>
  <c r="I12" i="2" s="1"/>
  <c r="I14" i="2" s="1"/>
  <c r="I16" i="2" s="1"/>
  <c r="I18" i="2" s="1"/>
  <c r="I20" i="2" s="1"/>
  <c r="I22" i="2" s="1"/>
  <c r="I24" i="2" s="1"/>
  <c r="I26" i="2" s="1"/>
  <c r="B61" i="3"/>
  <c r="B62" i="3" s="1"/>
  <c r="B63" i="3" s="1"/>
  <c r="B64" i="3" s="1"/>
  <c r="B65" i="3" s="1"/>
  <c r="B66" i="3" s="1"/>
  <c r="B67" i="3" s="1"/>
  <c r="B68" i="3" s="1"/>
  <c r="B69" i="3" s="1"/>
  <c r="B70" i="3" s="1"/>
  <c r="B60" i="3"/>
  <c r="B45" i="3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L7" i="1"/>
  <c r="L9" i="1" s="1"/>
  <c r="L11" i="1" s="1"/>
  <c r="L13" i="1" s="1"/>
  <c r="L15" i="1" s="1"/>
  <c r="L17" i="1" s="1"/>
  <c r="L19" i="1" s="1"/>
  <c r="L21" i="1" s="1"/>
  <c r="L23" i="1" s="1"/>
  <c r="L25" i="1" s="1"/>
  <c r="L27" i="1" s="1"/>
  <c r="M7" i="1"/>
  <c r="M9" i="1" s="1"/>
  <c r="M11" i="1" s="1"/>
  <c r="M13" i="1" s="1"/>
  <c r="M15" i="1" s="1"/>
  <c r="M17" i="1" s="1"/>
  <c r="M19" i="1" s="1"/>
  <c r="M21" i="1" s="1"/>
  <c r="M23" i="1" s="1"/>
  <c r="M25" i="1" s="1"/>
  <c r="M27" i="1" s="1"/>
  <c r="M6" i="1"/>
  <c r="M8" i="1" s="1"/>
  <c r="M10" i="1" s="1"/>
  <c r="M12" i="1" s="1"/>
  <c r="M14" i="1" s="1"/>
  <c r="M16" i="1" s="1"/>
  <c r="M18" i="1" s="1"/>
  <c r="M20" i="1" s="1"/>
  <c r="M22" i="1" s="1"/>
  <c r="M24" i="1" s="1"/>
  <c r="M26" i="1" s="1"/>
  <c r="L6" i="1"/>
  <c r="L8" i="1" s="1"/>
  <c r="L10" i="1" s="1"/>
  <c r="L12" i="1" s="1"/>
  <c r="L14" i="1" s="1"/>
  <c r="L16" i="1" s="1"/>
  <c r="L18" i="1" s="1"/>
  <c r="L20" i="1" s="1"/>
  <c r="L22" i="1" s="1"/>
  <c r="L24" i="1" s="1"/>
  <c r="L26" i="1" s="1"/>
  <c r="H9" i="1"/>
  <c r="I9" i="1"/>
  <c r="H10" i="1"/>
  <c r="H14" i="1" s="1"/>
  <c r="H18" i="1" s="1"/>
  <c r="H22" i="1" s="1"/>
  <c r="H26" i="1" s="1"/>
  <c r="H30" i="1" s="1"/>
  <c r="H34" i="1" s="1"/>
  <c r="H38" i="1" s="1"/>
  <c r="H42" i="1" s="1"/>
  <c r="H46" i="1" s="1"/>
  <c r="H50" i="1" s="1"/>
  <c r="I10" i="1"/>
  <c r="I14" i="1" s="1"/>
  <c r="I18" i="1" s="1"/>
  <c r="I22" i="1" s="1"/>
  <c r="I26" i="1" s="1"/>
  <c r="I30" i="1" s="1"/>
  <c r="I34" i="1" s="1"/>
  <c r="I38" i="1" s="1"/>
  <c r="I42" i="1" s="1"/>
  <c r="I46" i="1" s="1"/>
  <c r="I50" i="1" s="1"/>
  <c r="H11" i="1"/>
  <c r="H15" i="1" s="1"/>
  <c r="H19" i="1" s="1"/>
  <c r="H23" i="1" s="1"/>
  <c r="H27" i="1" s="1"/>
  <c r="H31" i="1" s="1"/>
  <c r="H35" i="1" s="1"/>
  <c r="H39" i="1" s="1"/>
  <c r="H43" i="1" s="1"/>
  <c r="H47" i="1" s="1"/>
  <c r="H51" i="1" s="1"/>
  <c r="I11" i="1"/>
  <c r="I15" i="1" s="1"/>
  <c r="I19" i="1" s="1"/>
  <c r="I23" i="1" s="1"/>
  <c r="I27" i="1" s="1"/>
  <c r="I31" i="1" s="1"/>
  <c r="I35" i="1" s="1"/>
  <c r="I39" i="1" s="1"/>
  <c r="I43" i="1" s="1"/>
  <c r="I47" i="1" s="1"/>
  <c r="I51" i="1" s="1"/>
  <c r="H13" i="1"/>
  <c r="H17" i="1" s="1"/>
  <c r="H21" i="1" s="1"/>
  <c r="H25" i="1" s="1"/>
  <c r="H29" i="1" s="1"/>
  <c r="H33" i="1" s="1"/>
  <c r="H37" i="1" s="1"/>
  <c r="H41" i="1" s="1"/>
  <c r="H45" i="1" s="1"/>
  <c r="H49" i="1" s="1"/>
  <c r="I13" i="1"/>
  <c r="I17" i="1" s="1"/>
  <c r="I21" i="1" s="1"/>
  <c r="I25" i="1" s="1"/>
  <c r="I29" i="1" s="1"/>
  <c r="I33" i="1" s="1"/>
  <c r="I37" i="1" s="1"/>
  <c r="I41" i="1" s="1"/>
  <c r="I45" i="1" s="1"/>
  <c r="I49" i="1" s="1"/>
  <c r="I8" i="1"/>
  <c r="I12" i="1" s="1"/>
  <c r="I16" i="1" s="1"/>
  <c r="I20" i="1" s="1"/>
  <c r="I24" i="1" s="1"/>
  <c r="I28" i="1" s="1"/>
  <c r="I32" i="1" s="1"/>
  <c r="I36" i="1" s="1"/>
  <c r="I40" i="1" s="1"/>
  <c r="I44" i="1" s="1"/>
  <c r="I48" i="1" s="1"/>
  <c r="H8" i="1"/>
  <c r="H12" i="1" s="1"/>
  <c r="H16" i="1" s="1"/>
  <c r="H20" i="1" s="1"/>
  <c r="H24" i="1" s="1"/>
  <c r="H28" i="1" s="1"/>
  <c r="H32" i="1" s="1"/>
  <c r="H36" i="1" s="1"/>
  <c r="H40" i="1" s="1"/>
  <c r="H44" i="1" s="1"/>
  <c r="H48" i="1" s="1"/>
  <c r="A7" i="8"/>
  <c r="B7" i="11"/>
  <c r="B6" i="11"/>
  <c r="B3" i="2"/>
  <c r="B8" i="11" l="1"/>
  <c r="B8" i="13"/>
  <c r="C9" i="13"/>
  <c r="B7" i="2"/>
  <c r="B5" i="2"/>
  <c r="B19" i="2" s="1"/>
  <c r="K12" i="2" l="1"/>
  <c r="K20" i="2"/>
  <c r="K4" i="2"/>
  <c r="G12" i="2"/>
  <c r="G20" i="2"/>
  <c r="G28" i="2"/>
  <c r="G36" i="2"/>
  <c r="G4" i="2"/>
  <c r="K5" i="2"/>
  <c r="K13" i="2"/>
  <c r="K21" i="2"/>
  <c r="G5" i="2"/>
  <c r="G13" i="2"/>
  <c r="G21" i="2"/>
  <c r="G29" i="2"/>
  <c r="G37" i="2"/>
  <c r="G45" i="2"/>
  <c r="K7" i="2"/>
  <c r="K15" i="2"/>
  <c r="K23" i="2"/>
  <c r="G7" i="2"/>
  <c r="G15" i="2"/>
  <c r="G23" i="2"/>
  <c r="G31" i="2"/>
  <c r="G39" i="2"/>
  <c r="G47" i="2"/>
  <c r="K8" i="2"/>
  <c r="K16" i="2"/>
  <c r="K24" i="2"/>
  <c r="G8" i="2"/>
  <c r="G24" i="2"/>
  <c r="G32" i="2"/>
  <c r="G40" i="2"/>
  <c r="G48" i="2"/>
  <c r="K6" i="2"/>
  <c r="K14" i="2"/>
  <c r="K22" i="2"/>
  <c r="G6" i="2"/>
  <c r="G14" i="2"/>
  <c r="G22" i="2"/>
  <c r="G30" i="2"/>
  <c r="G38" i="2"/>
  <c r="G46" i="2"/>
  <c r="G16" i="2"/>
  <c r="K9" i="2"/>
  <c r="K17" i="2"/>
  <c r="K25" i="2"/>
  <c r="G9" i="2"/>
  <c r="G17" i="2"/>
  <c r="G25" i="2"/>
  <c r="G33" i="2"/>
  <c r="G41" i="2"/>
  <c r="G49" i="2"/>
  <c r="K10" i="2"/>
  <c r="K18" i="2"/>
  <c r="K26" i="2"/>
  <c r="G10" i="2"/>
  <c r="G18" i="2"/>
  <c r="G26" i="2"/>
  <c r="G34" i="2"/>
  <c r="G42" i="2"/>
  <c r="G50" i="2"/>
  <c r="K11" i="2"/>
  <c r="K19" i="2"/>
  <c r="K27" i="2"/>
  <c r="G11" i="2"/>
  <c r="G19" i="2"/>
  <c r="G27" i="2"/>
  <c r="G35" i="2"/>
  <c r="G43" i="2"/>
  <c r="G51" i="2"/>
  <c r="G44" i="2"/>
  <c r="B9" i="13"/>
  <c r="C10" i="13"/>
  <c r="C12" i="2"/>
  <c r="B12" i="2"/>
  <c r="B14" i="2" s="1"/>
  <c r="B15" i="2" s="1"/>
  <c r="B7" i="5"/>
  <c r="E3" i="1"/>
  <c r="F3" i="1" s="1"/>
  <c r="C11" i="13" l="1"/>
  <c r="B11" i="13" s="1"/>
  <c r="B10" i="13"/>
  <c r="B21" i="1"/>
  <c r="B28" i="1"/>
  <c r="B27" i="1"/>
  <c r="B24" i="1"/>
  <c r="B23" i="1"/>
  <c r="B22" i="1"/>
  <c r="I2" i="3"/>
  <c r="C38" i="3" s="1"/>
  <c r="I3" i="3"/>
  <c r="J3" i="3" s="1"/>
  <c r="I4" i="3"/>
  <c r="J4" i="3" s="1"/>
  <c r="I5" i="3"/>
  <c r="F28" i="3" s="1"/>
  <c r="F46" i="3" s="1"/>
  <c r="I6" i="3"/>
  <c r="J6" i="3"/>
  <c r="B4" i="1"/>
  <c r="B9" i="1" s="1"/>
  <c r="B15" i="1" s="1"/>
  <c r="A9" i="1"/>
  <c r="A16" i="1"/>
  <c r="A17" i="1"/>
  <c r="A18" i="1"/>
  <c r="A15" i="1"/>
  <c r="A10" i="1"/>
  <c r="A11" i="1"/>
  <c r="A12" i="1"/>
  <c r="B7" i="1"/>
  <c r="B12" i="1" s="1"/>
  <c r="B18" i="1" s="1"/>
  <c r="B6" i="1"/>
  <c r="B11" i="1" s="1"/>
  <c r="B17" i="1" s="1"/>
  <c r="B5" i="1"/>
  <c r="B10" i="1" s="1"/>
  <c r="B16" i="1" s="1"/>
  <c r="F29" i="3" l="1"/>
  <c r="F47" i="3" s="1"/>
  <c r="F27" i="3"/>
  <c r="F45" i="3" s="1"/>
  <c r="J24" i="1"/>
  <c r="N13" i="1"/>
  <c r="J33" i="1"/>
  <c r="N8" i="1"/>
  <c r="N14" i="1"/>
  <c r="N22" i="1"/>
  <c r="J10" i="1"/>
  <c r="J18" i="1"/>
  <c r="J26" i="1"/>
  <c r="J34" i="1"/>
  <c r="J42" i="1"/>
  <c r="J50" i="1"/>
  <c r="J21" i="1"/>
  <c r="J37" i="1"/>
  <c r="J41" i="1"/>
  <c r="N15" i="1"/>
  <c r="N23" i="1"/>
  <c r="N5" i="1"/>
  <c r="J11" i="1"/>
  <c r="J19" i="1"/>
  <c r="J27" i="1"/>
  <c r="J35" i="1"/>
  <c r="J43" i="1"/>
  <c r="J51" i="1"/>
  <c r="N9" i="1"/>
  <c r="N16" i="1"/>
  <c r="N24" i="1"/>
  <c r="N4" i="1"/>
  <c r="J12" i="1"/>
  <c r="J20" i="1"/>
  <c r="J28" i="1"/>
  <c r="J36" i="1"/>
  <c r="J44" i="1"/>
  <c r="J4" i="1"/>
  <c r="N17" i="1"/>
  <c r="N25" i="1"/>
  <c r="J13" i="1"/>
  <c r="J29" i="1"/>
  <c r="J45" i="1"/>
  <c r="J5" i="1"/>
  <c r="J17" i="1"/>
  <c r="J49" i="1"/>
  <c r="N10" i="1"/>
  <c r="N18" i="1"/>
  <c r="N26" i="1"/>
  <c r="J6" i="1"/>
  <c r="J14" i="1"/>
  <c r="J22" i="1"/>
  <c r="J30" i="1"/>
  <c r="J38" i="1"/>
  <c r="J46" i="1"/>
  <c r="N7" i="1"/>
  <c r="N11" i="1"/>
  <c r="N19" i="1"/>
  <c r="N27" i="1"/>
  <c r="J7" i="1"/>
  <c r="J15" i="1"/>
  <c r="J23" i="1"/>
  <c r="J31" i="1"/>
  <c r="J39" i="1"/>
  <c r="J47" i="1"/>
  <c r="N12" i="1"/>
  <c r="N20" i="1"/>
  <c r="N6" i="1"/>
  <c r="J8" i="1"/>
  <c r="J16" i="1"/>
  <c r="J32" i="1"/>
  <c r="J40" i="1"/>
  <c r="J48" i="1"/>
  <c r="N21" i="1"/>
  <c r="J9" i="1"/>
  <c r="J25" i="1"/>
  <c r="F37" i="3"/>
  <c r="F55" i="3" s="1"/>
  <c r="C26" i="3"/>
  <c r="C37" i="3"/>
  <c r="C55" i="3" s="1"/>
  <c r="C32" i="3"/>
  <c r="J2" i="3"/>
  <c r="F35" i="3"/>
  <c r="F53" i="3" s="1"/>
  <c r="D28" i="3"/>
  <c r="D46" i="3" s="1"/>
  <c r="F33" i="3"/>
  <c r="F51" i="3" s="1"/>
  <c r="C35" i="3"/>
  <c r="C53" i="3" s="1"/>
  <c r="F31" i="3"/>
  <c r="F49" i="3" s="1"/>
  <c r="F38" i="3"/>
  <c r="E36" i="3"/>
  <c r="E54" i="3" s="1"/>
  <c r="E34" i="3"/>
  <c r="E52" i="3" s="1"/>
  <c r="E32" i="3"/>
  <c r="E50" i="3" s="1"/>
  <c r="E30" i="3"/>
  <c r="E48" i="3" s="1"/>
  <c r="E28" i="3"/>
  <c r="E46" i="3" s="1"/>
  <c r="E38" i="3"/>
  <c r="D36" i="3"/>
  <c r="D54" i="3" s="1"/>
  <c r="D34" i="3"/>
  <c r="D52" i="3" s="1"/>
  <c r="D32" i="3"/>
  <c r="D50" i="3" s="1"/>
  <c r="D30" i="3"/>
  <c r="D48" i="3" s="1"/>
  <c r="D38" i="3"/>
  <c r="C36" i="3"/>
  <c r="C54" i="3" s="1"/>
  <c r="C34" i="3"/>
  <c r="C52" i="3" s="1"/>
  <c r="C50" i="3"/>
  <c r="C30" i="3"/>
  <c r="C48" i="3" s="1"/>
  <c r="C28" i="3"/>
  <c r="C46" i="3" s="1"/>
  <c r="E37" i="3"/>
  <c r="E55" i="3" s="1"/>
  <c r="E35" i="3"/>
  <c r="E53" i="3" s="1"/>
  <c r="E33" i="3"/>
  <c r="E51" i="3" s="1"/>
  <c r="E31" i="3"/>
  <c r="E49" i="3" s="1"/>
  <c r="E29" i="3"/>
  <c r="E47" i="3" s="1"/>
  <c r="E27" i="3"/>
  <c r="E45" i="3" s="1"/>
  <c r="J5" i="3"/>
  <c r="D26" i="3"/>
  <c r="D37" i="3"/>
  <c r="D55" i="3" s="1"/>
  <c r="D35" i="3"/>
  <c r="D53" i="3" s="1"/>
  <c r="D33" i="3"/>
  <c r="D51" i="3" s="1"/>
  <c r="D31" i="3"/>
  <c r="D49" i="3" s="1"/>
  <c r="D29" i="3"/>
  <c r="D47" i="3" s="1"/>
  <c r="D27" i="3"/>
  <c r="D45" i="3" s="1"/>
  <c r="E26" i="3"/>
  <c r="C33" i="3"/>
  <c r="C51" i="3" s="1"/>
  <c r="C31" i="3"/>
  <c r="C49" i="3" s="1"/>
  <c r="C29" i="3"/>
  <c r="C47" i="3" s="1"/>
  <c r="C27" i="3"/>
  <c r="C45" i="3" s="1"/>
  <c r="F26" i="3"/>
  <c r="F36" i="3"/>
  <c r="F54" i="3" s="1"/>
  <c r="F34" i="3"/>
  <c r="F52" i="3" s="1"/>
  <c r="F32" i="3"/>
  <c r="F50" i="3" s="1"/>
  <c r="F30" i="3"/>
  <c r="F48" i="3" s="1"/>
  <c r="C65" i="3" l="1"/>
  <c r="C63" i="3"/>
  <c r="C67" i="3"/>
  <c r="C68" i="3"/>
  <c r="C69" i="3"/>
  <c r="C62" i="3"/>
  <c r="C64" i="3"/>
  <c r="C60" i="3"/>
  <c r="C66" i="3"/>
  <c r="C61" i="3"/>
  <c r="C70" i="3"/>
  <c r="F44" i="3"/>
  <c r="D44" i="3"/>
  <c r="E44" i="3"/>
  <c r="C44" i="3"/>
  <c r="C59" i="3" l="1"/>
</calcChain>
</file>

<file path=xl/sharedStrings.xml><?xml version="1.0" encoding="utf-8"?>
<sst xmlns="http://schemas.openxmlformats.org/spreadsheetml/2006/main" count="849" uniqueCount="187">
  <si>
    <t>CGS</t>
  </si>
  <si>
    <t>$/yr</t>
  </si>
  <si>
    <t>unit/yr</t>
  </si>
  <si>
    <t>na</t>
  </si>
  <si>
    <t>$/unit</t>
  </si>
  <si>
    <t>20sp</t>
  </si>
  <si>
    <t>22sp</t>
  </si>
  <si>
    <t>metric</t>
  </si>
  <si>
    <t>value</t>
  </si>
  <si>
    <t>18”</t>
  </si>
  <si>
    <t>20”</t>
  </si>
  <si>
    <t>20”SP</t>
  </si>
  <si>
    <t>22”SP</t>
  </si>
  <si>
    <t>Total</t>
  </si>
  <si>
    <t>unit</t>
  </si>
  <si>
    <t>last year forecast</t>
  </si>
  <si>
    <t>last year actual</t>
  </si>
  <si>
    <t>this year forecast</t>
  </si>
  <si>
    <t>this year actual</t>
  </si>
  <si>
    <t>next year forecast</t>
  </si>
  <si>
    <t>next year expected change</t>
  </si>
  <si>
    <t>validate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</si>
  <si>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</si>
  <si>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</si>
  <si>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</si>
  <si>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</si>
  <si>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</si>
  <si>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</si>
  <si>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</si>
  <si>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</si>
  <si>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</si>
  <si>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</si>
  <si>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</si>
  <si>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</si>
  <si>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month</t>
  </si>
  <si>
    <t>this year actual sales</t>
  </si>
  <si>
    <t>next year forecasted sales</t>
  </si>
  <si>
    <t>next year forecasted sales - adjusted</t>
  </si>
  <si>
    <t>TotalProduction</t>
  </si>
  <si>
    <t>labor cost</t>
  </si>
  <si>
    <t>labor cost (reg time)</t>
  </si>
  <si>
    <t>unit of measure</t>
  </si>
  <si>
    <t>unit/month/resource</t>
  </si>
  <si>
    <t>labor cost (over time)</t>
  </si>
  <si>
    <t>productivity (reg time)</t>
  </si>
  <si>
    <t>productivity (over time)</t>
  </si>
  <si>
    <t>regular time</t>
  </si>
  <si>
    <t>regular time is mon-fri</t>
  </si>
  <si>
    <t>over time is sat</t>
  </si>
  <si>
    <t>assumptions</t>
  </si>
  <si>
    <t>$/month/resource</t>
  </si>
  <si>
    <t>resource cost (reg time)</t>
  </si>
  <si>
    <t>resource cost (over time)</t>
  </si>
  <si>
    <t>option 1</t>
  </si>
  <si>
    <t>option 2</t>
  </si>
  <si>
    <t>unit cost for 18</t>
  </si>
  <si>
    <t>unit cost for 20</t>
  </si>
  <si>
    <t>unit cost for 20sp</t>
  </si>
  <si>
    <t>unit cost for 22sp</t>
  </si>
  <si>
    <t>cost to hire</t>
  </si>
  <si>
    <t>cost to fire</t>
  </si>
  <si>
    <t>$/resource</t>
  </si>
  <si>
    <t>$/resoruce</t>
  </si>
  <si>
    <t>units</t>
  </si>
  <si>
    <t>resources/unit</t>
  </si>
  <si>
    <t>1/83</t>
  </si>
  <si>
    <t>1/17</t>
  </si>
  <si>
    <t>over time</t>
  </si>
  <si>
    <t>last year profit</t>
  </si>
  <si>
    <t>this year profit</t>
  </si>
  <si>
    <t>last year sales</t>
  </si>
  <si>
    <t>this year sales</t>
  </si>
  <si>
    <t>$</t>
  </si>
  <si>
    <t>last year profit/sale</t>
  </si>
  <si>
    <t>this year profit/sale</t>
  </si>
  <si>
    <t>expected profit/sale</t>
  </si>
  <si>
    <t>cost of capital</t>
  </si>
  <si>
    <t>direct cost</t>
  </si>
  <si>
    <t>obselesence</t>
  </si>
  <si>
    <t>material cost</t>
  </si>
  <si>
    <t>total cost</t>
  </si>
  <si>
    <t>total investment</t>
  </si>
  <si>
    <t>units mfg</t>
  </si>
  <si>
    <t>total holding cost</t>
  </si>
  <si>
    <t>holding unit cost</t>
  </si>
  <si>
    <t>of amount invested (annually)</t>
  </si>
  <si>
    <t>of amount invested (monthly)</t>
  </si>
  <si>
    <t>option 3</t>
  </si>
  <si>
    <t>unit cost for other</t>
  </si>
  <si>
    <t>other</t>
  </si>
  <si>
    <t>similar sales make up product families: high runners v. low runners</t>
  </si>
  <si>
    <t>percentages are annual</t>
  </si>
  <si>
    <t>material handling cost per unit is given andfactored into holding cost</t>
  </si>
  <si>
    <t>percentages are used on avergae material cost to determine value of inventory for holding cost</t>
  </si>
  <si>
    <t>for product family coefficient estimates, averages were used</t>
  </si>
  <si>
    <t>product cost per unit is based on average COGS</t>
  </si>
  <si>
    <t>the monthly demand for next year is a multiple of last years monthly sales, where the multiple comes from the expected total forecast increase</t>
  </si>
  <si>
    <t>backorder costs are based on lost profit from a sale which is calculated from total profit divided by total number of units sold</t>
  </si>
  <si>
    <t>param v :=</t>
  </si>
  <si>
    <t>;</t>
  </si>
  <si>
    <t>param c :=</t>
  </si>
  <si>
    <t>the given minimum inventory is for each product</t>
  </si>
  <si>
    <t>lower</t>
  </si>
  <si>
    <t>scenario</t>
  </si>
  <si>
    <t>upper</t>
  </si>
  <si>
    <t>cost</t>
  </si>
  <si>
    <t>mean = 82, [72, 92]</t>
  </si>
  <si>
    <t>mean = 82, [72, 82]</t>
  </si>
  <si>
    <t>limits</t>
  </si>
  <si>
    <t>hire20</t>
  </si>
  <si>
    <t>fire20</t>
  </si>
  <si>
    <t>infeasible</t>
  </si>
  <si>
    <t>hire80</t>
  </si>
  <si>
    <t>Product</t>
  </si>
  <si>
    <t>Month</t>
  </si>
  <si>
    <t>ProductID</t>
  </si>
  <si>
    <t>RT Production</t>
  </si>
  <si>
    <t>OT Production</t>
  </si>
  <si>
    <t>Sales</t>
  </si>
  <si>
    <t>Inventory</t>
  </si>
  <si>
    <t>Shortage</t>
  </si>
  <si>
    <t xml:space="preserve"> RT Production</t>
  </si>
  <si>
    <t xml:space="preserve"> OT Production</t>
  </si>
  <si>
    <t xml:space="preserve"> Inventory</t>
  </si>
  <si>
    <t>Workforce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</si>
  <si>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</si>
  <si>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</si>
  <si>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</si>
  <si>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</si>
  <si>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</si>
  <si>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</si>
  <si>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</si>
  <si>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</si>
  <si>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</si>
  <si>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Jun</t>
  </si>
  <si>
    <t>Jul</t>
  </si>
  <si>
    <t>Xrt</t>
  </si>
  <si>
    <t>Current</t>
  </si>
  <si>
    <t>Min</t>
  </si>
  <si>
    <t>Max</t>
  </si>
  <si>
    <t xml:space="preserve"> Current</t>
  </si>
  <si>
    <t xml:space="preserve"> Min</t>
  </si>
  <si>
    <t xml:space="preserve"> Max</t>
  </si>
  <si>
    <t>Demand</t>
  </si>
  <si>
    <t>Production Cost</t>
  </si>
  <si>
    <t>I</t>
  </si>
  <si>
    <t>Inventory Cost</t>
  </si>
  <si>
    <t>Forecast error</t>
  </si>
  <si>
    <t>last year</t>
  </si>
  <si>
    <t>this year</t>
  </si>
  <si>
    <t>actual</t>
  </si>
  <si>
    <t>predicted</t>
  </si>
  <si>
    <t>error</t>
  </si>
  <si>
    <t>total</t>
  </si>
  <si>
    <t>safety stock</t>
  </si>
  <si>
    <t>2000 Unit Safety Stock</t>
  </si>
  <si>
    <t>2.2% Saftey Stock</t>
  </si>
  <si>
    <t>Total Production Cost</t>
  </si>
  <si>
    <t>2.2% Safety Stock</t>
  </si>
  <si>
    <t>Coefficient</t>
  </si>
  <si>
    <t>Value</t>
  </si>
  <si>
    <t>Unit of Measure</t>
  </si>
  <si>
    <t>Justification</t>
  </si>
  <si>
    <t>$/Unit</t>
  </si>
  <si>
    <t>See Figure 2</t>
  </si>
  <si>
    <t>Holding Cost</t>
  </si>
  <si>
    <t>Regular Time Cost</t>
  </si>
  <si>
    <t>Over Time Cost</t>
  </si>
  <si>
    <t>$/Employee/Month</t>
  </si>
  <si>
    <t>Hiring Cost</t>
  </si>
  <si>
    <t>Firing Cost</t>
  </si>
  <si>
    <t>$/Employee</t>
  </si>
  <si>
    <t>Regular Time Productivity</t>
  </si>
  <si>
    <t>Over Time Productivity</t>
  </si>
  <si>
    <t>Unit/Employee/Month</t>
  </si>
  <si>
    <t>Employee Range</t>
  </si>
  <si>
    <t>See Figure 1</t>
  </si>
  <si>
    <t>Safety Stock</t>
  </si>
  <si>
    <t>This years sales * expected increase from forecast</t>
  </si>
  <si>
    <t>SUM(Capital%, Direct%,Obsolescence%)*Average Material Cost + Direct Labor Cost</t>
  </si>
  <si>
    <t>Regular Time Labor Cost * Regular Time Productivity</t>
  </si>
  <si>
    <t>Over Time Labor Cost * Over Time Productivity</t>
  </si>
  <si>
    <t>Given</t>
  </si>
  <si>
    <t>Iterative testing</t>
  </si>
  <si>
    <t>Assuming an error of 2.2% on the forecasted sales (same as last years error)</t>
  </si>
  <si>
    <t>Average COSG / This years total production</t>
  </si>
  <si>
    <t>See Table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</si>
</sst>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NumberFormat="1" applyFon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" fontId="0" fillId="2" borderId="0" xfId="0" quotePrefix="1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10" fontId="0" fillId="0" borderId="0" xfId="2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2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0" fontId="2" fillId="0" borderId="0" xfId="2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0" fontId="1" fillId="0" borderId="0" xfId="2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1" fontId="0" fillId="0" borderId="0" xfId="0" applyNumberFormat="1"/>
    <xf numFmtId="0" fontId="0" fillId="3" borderId="0" xfId="0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44" fontId="0" fillId="3" borderId="6" xfId="3" applyFont="1" applyFill="1" applyBorder="1" applyAlignment="1">
      <alignment horizontal="center" vertical="center"/>
    </xf>
    <xf numFmtId="44" fontId="0" fillId="3" borderId="4" xfId="3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quotePrefix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8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[aggPlan.xlsx]solution summary!PivotTable1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 &amp; Inventory Schedule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'solution summary'!$C$3</c:f>
              <c:strCache>
                <c:ptCount val="1"/>
                <c:pt idx="0">
                  <c:v> RT Production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'solution summary'!$A$4:$B$51</c:f>
              <c:multiLvlStrCache>
                <c:ptCount val="48"/>
                <c:lvl>
                  <c:pt idx="0">
                    <c:v>18</c:v>
                  </c:pt>
                  <c:pt idx="1">
                    <c:v>20</c:v>
                  </c:pt>
                  <c:pt idx="2">
                    <c:v>20sp</c:v>
                  </c:pt>
                  <c:pt idx="3">
                    <c:v>22sp</c:v>
                  </c:pt>
                  <c:pt idx="4">
                    <c:v>18</c:v>
                  </c:pt>
                  <c:pt idx="5">
                    <c:v>20</c:v>
                  </c:pt>
                  <c:pt idx="6">
                    <c:v>20sp</c:v>
                  </c:pt>
                  <c:pt idx="7">
                    <c:v>22sp</c:v>
                  </c:pt>
                  <c:pt idx="8">
                    <c:v>18</c:v>
                  </c:pt>
                  <c:pt idx="9">
                    <c:v>20</c:v>
                  </c:pt>
                  <c:pt idx="10">
                    <c:v>20sp</c:v>
                  </c:pt>
                  <c:pt idx="11">
                    <c:v>22sp</c:v>
                  </c:pt>
                  <c:pt idx="12">
                    <c:v>18</c:v>
                  </c:pt>
                  <c:pt idx="13">
                    <c:v>20</c:v>
                  </c:pt>
                  <c:pt idx="14">
                    <c:v>20sp</c:v>
                  </c:pt>
                  <c:pt idx="15">
                    <c:v>22sp</c:v>
                  </c:pt>
                  <c:pt idx="16">
                    <c:v>18</c:v>
                  </c:pt>
                  <c:pt idx="17">
                    <c:v>20</c:v>
                  </c:pt>
                  <c:pt idx="18">
                    <c:v>20sp</c:v>
                  </c:pt>
                  <c:pt idx="19">
                    <c:v>22sp</c:v>
                  </c:pt>
                  <c:pt idx="20">
                    <c:v>18</c:v>
                  </c:pt>
                  <c:pt idx="21">
                    <c:v>20</c:v>
                  </c:pt>
                  <c:pt idx="22">
                    <c:v>20sp</c:v>
                  </c:pt>
                  <c:pt idx="23">
                    <c:v>22sp</c:v>
                  </c:pt>
                  <c:pt idx="24">
                    <c:v>18</c:v>
                  </c:pt>
                  <c:pt idx="25">
                    <c:v>20</c:v>
                  </c:pt>
                  <c:pt idx="26">
                    <c:v>20sp</c:v>
                  </c:pt>
                  <c:pt idx="27">
                    <c:v>22sp</c:v>
                  </c:pt>
                  <c:pt idx="28">
                    <c:v>18</c:v>
                  </c:pt>
                  <c:pt idx="29">
                    <c:v>20</c:v>
                  </c:pt>
                  <c:pt idx="30">
                    <c:v>20sp</c:v>
                  </c:pt>
                  <c:pt idx="31">
                    <c:v>22sp</c:v>
                  </c:pt>
                  <c:pt idx="32">
                    <c:v>18</c:v>
                  </c:pt>
                  <c:pt idx="33">
                    <c:v>20</c:v>
                  </c:pt>
                  <c:pt idx="34">
                    <c:v>20sp</c:v>
                  </c:pt>
                  <c:pt idx="35">
                    <c:v>22sp</c:v>
                  </c:pt>
                  <c:pt idx="36">
                    <c:v>18</c:v>
                  </c:pt>
                  <c:pt idx="37">
                    <c:v>20</c:v>
                  </c:pt>
                  <c:pt idx="38">
                    <c:v>20sp</c:v>
                  </c:pt>
                  <c:pt idx="39">
                    <c:v>22sp</c:v>
                  </c:pt>
                  <c:pt idx="40">
                    <c:v>18</c:v>
                  </c:pt>
                  <c:pt idx="41">
                    <c:v>20</c:v>
                  </c:pt>
                  <c:pt idx="42">
                    <c:v>20sp</c:v>
                  </c:pt>
                  <c:pt idx="43">
                    <c:v>22sp</c:v>
                  </c:pt>
                  <c:pt idx="44">
                    <c:v>18</c:v>
                  </c:pt>
                  <c:pt idx="45">
                    <c:v>20</c:v>
                  </c:pt>
                  <c:pt idx="46">
                    <c:v>20sp</c:v>
                  </c:pt>
                  <c:pt idx="47">
                    <c:v>22sp</c:v>
                  </c:pt>
                </c:lvl>
                <c:lvl>
                  <c:pt idx="0">
                    <c:v>Sep</c:v>
                  </c:pt>
                  <c:pt idx="4">
                    <c:v>Oct</c:v>
                  </c:pt>
                  <c:pt idx="8">
                    <c:v>Nov</c:v>
                  </c:pt>
                  <c:pt idx="12">
                    <c:v>Dec</c:v>
                  </c:pt>
                  <c:pt idx="16">
                    <c:v>Jan</c:v>
                  </c:pt>
                  <c:pt idx="20">
                    <c:v>Feb</c:v>
                  </c:pt>
                  <c:pt idx="24">
                    <c:v>Mar</c:v>
                  </c:pt>
                  <c:pt idx="28">
                    <c:v>Apr</c:v>
                  </c:pt>
                  <c:pt idx="32">
                    <c:v>May</c:v>
                  </c:pt>
                  <c:pt idx="36">
                    <c:v>Jun</c:v>
                  </c:pt>
                  <c:pt idx="40">
                    <c:v>Jul</c:v>
                  </c:pt>
                  <c:pt idx="44">
                    <c:v>Aug</c:v>
                  </c:pt>
                </c:lvl>
              </c:multiLvlStrCache>
            </c:multiLvlStrRef>
          </c:cat>
          <c:val>
            <c:numRef>
              <c:f>'solution summary'!$C$4:$C$51</c:f>
              <c:numCache>
                <c:formatCode>General</c:formatCode>
                <c:ptCount val="48"/>
                <c:pt idx="0">
                  <c:v>0</c:v>
                </c:pt>
                <c:pt idx="1">
                  <c:v>1958</c:v>
                </c:pt>
                <c:pt idx="2">
                  <c:v>0</c:v>
                </c:pt>
                <c:pt idx="3">
                  <c:v>0</c:v>
                </c:pt>
                <c:pt idx="4">
                  <c:v>46</c:v>
                </c:pt>
                <c:pt idx="5">
                  <c:v>771</c:v>
                </c:pt>
                <c:pt idx="6">
                  <c:v>0</c:v>
                </c:pt>
                <c:pt idx="7">
                  <c:v>0</c:v>
                </c:pt>
                <c:pt idx="8">
                  <c:v>1087</c:v>
                </c:pt>
                <c:pt idx="9">
                  <c:v>1466</c:v>
                </c:pt>
                <c:pt idx="10">
                  <c:v>0</c:v>
                </c:pt>
                <c:pt idx="11">
                  <c:v>0</c:v>
                </c:pt>
                <c:pt idx="12">
                  <c:v>1292</c:v>
                </c:pt>
                <c:pt idx="13">
                  <c:v>2146</c:v>
                </c:pt>
                <c:pt idx="14">
                  <c:v>0</c:v>
                </c:pt>
                <c:pt idx="15">
                  <c:v>0</c:v>
                </c:pt>
                <c:pt idx="16">
                  <c:v>8102</c:v>
                </c:pt>
                <c:pt idx="17">
                  <c:v>2538</c:v>
                </c:pt>
                <c:pt idx="18">
                  <c:v>229</c:v>
                </c:pt>
                <c:pt idx="19">
                  <c:v>1747</c:v>
                </c:pt>
                <c:pt idx="20">
                  <c:v>5016</c:v>
                </c:pt>
                <c:pt idx="21">
                  <c:v>6020</c:v>
                </c:pt>
                <c:pt idx="22">
                  <c:v>3240</c:v>
                </c:pt>
                <c:pt idx="23">
                  <c:v>0</c:v>
                </c:pt>
                <c:pt idx="24">
                  <c:v>0</c:v>
                </c:pt>
                <c:pt idx="25">
                  <c:v>6958</c:v>
                </c:pt>
                <c:pt idx="26">
                  <c:v>6776</c:v>
                </c:pt>
                <c:pt idx="27">
                  <c:v>542</c:v>
                </c:pt>
                <c:pt idx="28">
                  <c:v>0</c:v>
                </c:pt>
                <c:pt idx="29">
                  <c:v>2469</c:v>
                </c:pt>
                <c:pt idx="30">
                  <c:v>7623</c:v>
                </c:pt>
                <c:pt idx="31">
                  <c:v>4184</c:v>
                </c:pt>
                <c:pt idx="32">
                  <c:v>1986</c:v>
                </c:pt>
                <c:pt idx="33">
                  <c:v>5001</c:v>
                </c:pt>
                <c:pt idx="34">
                  <c:v>4428</c:v>
                </c:pt>
                <c:pt idx="35">
                  <c:v>2861</c:v>
                </c:pt>
                <c:pt idx="36">
                  <c:v>1507</c:v>
                </c:pt>
                <c:pt idx="37">
                  <c:v>2266</c:v>
                </c:pt>
                <c:pt idx="38">
                  <c:v>1962</c:v>
                </c:pt>
                <c:pt idx="39">
                  <c:v>864</c:v>
                </c:pt>
                <c:pt idx="40">
                  <c:v>765</c:v>
                </c:pt>
                <c:pt idx="41">
                  <c:v>1436</c:v>
                </c:pt>
                <c:pt idx="42">
                  <c:v>1011</c:v>
                </c:pt>
                <c:pt idx="43">
                  <c:v>1091</c:v>
                </c:pt>
                <c:pt idx="44">
                  <c:v>431</c:v>
                </c:pt>
                <c:pt idx="45">
                  <c:v>907</c:v>
                </c:pt>
                <c:pt idx="46">
                  <c:v>981</c:v>
                </c:pt>
                <c:pt idx="47">
                  <c:v>1037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8-42F7-8690-ACDFA3A2A343}"/>
            </c:ext>
          </c:extLst>
        </c:ser>
        <c:ser>
          <c:idx val="1"/>
          <c:order val="1"/>
          <c:tx>
            <c:strRef>
              <c:f>'solution summary'!$D$3</c:f>
              <c:strCache>
                <c:ptCount val="1"/>
                <c:pt idx="0">
                  <c:v> OT Production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'solution summary'!$A$4:$B$51</c:f>
              <c:multiLvlStrCache>
                <c:ptCount val="48"/>
                <c:lvl>
                  <c:pt idx="0">
                    <c:v>18</c:v>
                  </c:pt>
                  <c:pt idx="1">
                    <c:v>20</c:v>
                  </c:pt>
                  <c:pt idx="2">
                    <c:v>20sp</c:v>
                  </c:pt>
                  <c:pt idx="3">
                    <c:v>22sp</c:v>
                  </c:pt>
                  <c:pt idx="4">
                    <c:v>18</c:v>
                  </c:pt>
                  <c:pt idx="5">
                    <c:v>20</c:v>
                  </c:pt>
                  <c:pt idx="6">
                    <c:v>20sp</c:v>
                  </c:pt>
                  <c:pt idx="7">
                    <c:v>22sp</c:v>
                  </c:pt>
                  <c:pt idx="8">
                    <c:v>18</c:v>
                  </c:pt>
                  <c:pt idx="9">
                    <c:v>20</c:v>
                  </c:pt>
                  <c:pt idx="10">
                    <c:v>20sp</c:v>
                  </c:pt>
                  <c:pt idx="11">
                    <c:v>22sp</c:v>
                  </c:pt>
                  <c:pt idx="12">
                    <c:v>18</c:v>
                  </c:pt>
                  <c:pt idx="13">
                    <c:v>20</c:v>
                  </c:pt>
                  <c:pt idx="14">
                    <c:v>20sp</c:v>
                  </c:pt>
                  <c:pt idx="15">
                    <c:v>22sp</c:v>
                  </c:pt>
                  <c:pt idx="16">
                    <c:v>18</c:v>
                  </c:pt>
                  <c:pt idx="17">
                    <c:v>20</c:v>
                  </c:pt>
                  <c:pt idx="18">
                    <c:v>20sp</c:v>
                  </c:pt>
                  <c:pt idx="19">
                    <c:v>22sp</c:v>
                  </c:pt>
                  <c:pt idx="20">
                    <c:v>18</c:v>
                  </c:pt>
                  <c:pt idx="21">
                    <c:v>20</c:v>
                  </c:pt>
                  <c:pt idx="22">
                    <c:v>20sp</c:v>
                  </c:pt>
                  <c:pt idx="23">
                    <c:v>22sp</c:v>
                  </c:pt>
                  <c:pt idx="24">
                    <c:v>18</c:v>
                  </c:pt>
                  <c:pt idx="25">
                    <c:v>20</c:v>
                  </c:pt>
                  <c:pt idx="26">
                    <c:v>20sp</c:v>
                  </c:pt>
                  <c:pt idx="27">
                    <c:v>22sp</c:v>
                  </c:pt>
                  <c:pt idx="28">
                    <c:v>18</c:v>
                  </c:pt>
                  <c:pt idx="29">
                    <c:v>20</c:v>
                  </c:pt>
                  <c:pt idx="30">
                    <c:v>20sp</c:v>
                  </c:pt>
                  <c:pt idx="31">
                    <c:v>22sp</c:v>
                  </c:pt>
                  <c:pt idx="32">
                    <c:v>18</c:v>
                  </c:pt>
                  <c:pt idx="33">
                    <c:v>20</c:v>
                  </c:pt>
                  <c:pt idx="34">
                    <c:v>20sp</c:v>
                  </c:pt>
                  <c:pt idx="35">
                    <c:v>22sp</c:v>
                  </c:pt>
                  <c:pt idx="36">
                    <c:v>18</c:v>
                  </c:pt>
                  <c:pt idx="37">
                    <c:v>20</c:v>
                  </c:pt>
                  <c:pt idx="38">
                    <c:v>20sp</c:v>
                  </c:pt>
                  <c:pt idx="39">
                    <c:v>22sp</c:v>
                  </c:pt>
                  <c:pt idx="40">
                    <c:v>18</c:v>
                  </c:pt>
                  <c:pt idx="41">
                    <c:v>20</c:v>
                  </c:pt>
                  <c:pt idx="42">
                    <c:v>20sp</c:v>
                  </c:pt>
                  <c:pt idx="43">
                    <c:v>22sp</c:v>
                  </c:pt>
                  <c:pt idx="44">
                    <c:v>18</c:v>
                  </c:pt>
                  <c:pt idx="45">
                    <c:v>20</c:v>
                  </c:pt>
                  <c:pt idx="46">
                    <c:v>20sp</c:v>
                  </c:pt>
                  <c:pt idx="47">
                    <c:v>22sp</c:v>
                  </c:pt>
                </c:lvl>
                <c:lvl>
                  <c:pt idx="0">
                    <c:v>Sep</c:v>
                  </c:pt>
                  <c:pt idx="4">
                    <c:v>Oct</c:v>
                  </c:pt>
                  <c:pt idx="8">
                    <c:v>Nov</c:v>
                  </c:pt>
                  <c:pt idx="12">
                    <c:v>Dec</c:v>
                  </c:pt>
                  <c:pt idx="16">
                    <c:v>Jan</c:v>
                  </c:pt>
                  <c:pt idx="20">
                    <c:v>Feb</c:v>
                  </c:pt>
                  <c:pt idx="24">
                    <c:v>Mar</c:v>
                  </c:pt>
                  <c:pt idx="28">
                    <c:v>Apr</c:v>
                  </c:pt>
                  <c:pt idx="32">
                    <c:v>May</c:v>
                  </c:pt>
                  <c:pt idx="36">
                    <c:v>Jun</c:v>
                  </c:pt>
                  <c:pt idx="40">
                    <c:v>Jul</c:v>
                  </c:pt>
                  <c:pt idx="44">
                    <c:v>Aug</c:v>
                  </c:pt>
                </c:lvl>
              </c:multiLvlStrCache>
            </c:multiLvlStrRef>
          </c:cat>
          <c:val>
            <c:numRef>
              <c:f>'solution summary'!$D$4:$D$51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1479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2924</c:v>
                </c:pt>
                <c:pt idx="28">
                  <c:v>0</c:v>
                </c:pt>
                <c:pt idx="29">
                  <c:v>2924</c:v>
                </c:pt>
                <c:pt idx="30">
                  <c:v>0</c:v>
                </c:pt>
                <c:pt idx="31">
                  <c:v>0</c:v>
                </c:pt>
                <c:pt idx="32">
                  <c:v>1469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8-42F7-8690-ACDFA3A2A343}"/>
            </c:ext>
          </c:extLst>
        </c:ser>
        <c:ser>
          <c:idx val="2"/>
          <c:order val="2"/>
          <c:tx>
            <c:strRef>
              <c:f>'solution summary'!$E$3</c:f>
              <c:strCache>
                <c:ptCount val="1"/>
                <c:pt idx="0">
                  <c:v> Inventory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'solution summary'!$A$4:$B$51</c:f>
              <c:multiLvlStrCache>
                <c:ptCount val="48"/>
                <c:lvl>
                  <c:pt idx="0">
                    <c:v>18</c:v>
                  </c:pt>
                  <c:pt idx="1">
                    <c:v>20</c:v>
                  </c:pt>
                  <c:pt idx="2">
                    <c:v>20sp</c:v>
                  </c:pt>
                  <c:pt idx="3">
                    <c:v>22sp</c:v>
                  </c:pt>
                  <c:pt idx="4">
                    <c:v>18</c:v>
                  </c:pt>
                  <c:pt idx="5">
                    <c:v>20</c:v>
                  </c:pt>
                  <c:pt idx="6">
                    <c:v>20sp</c:v>
                  </c:pt>
                  <c:pt idx="7">
                    <c:v>22sp</c:v>
                  </c:pt>
                  <c:pt idx="8">
                    <c:v>18</c:v>
                  </c:pt>
                  <c:pt idx="9">
                    <c:v>20</c:v>
                  </c:pt>
                  <c:pt idx="10">
                    <c:v>20sp</c:v>
                  </c:pt>
                  <c:pt idx="11">
                    <c:v>22sp</c:v>
                  </c:pt>
                  <c:pt idx="12">
                    <c:v>18</c:v>
                  </c:pt>
                  <c:pt idx="13">
                    <c:v>20</c:v>
                  </c:pt>
                  <c:pt idx="14">
                    <c:v>20sp</c:v>
                  </c:pt>
                  <c:pt idx="15">
                    <c:v>22sp</c:v>
                  </c:pt>
                  <c:pt idx="16">
                    <c:v>18</c:v>
                  </c:pt>
                  <c:pt idx="17">
                    <c:v>20</c:v>
                  </c:pt>
                  <c:pt idx="18">
                    <c:v>20sp</c:v>
                  </c:pt>
                  <c:pt idx="19">
                    <c:v>22sp</c:v>
                  </c:pt>
                  <c:pt idx="20">
                    <c:v>18</c:v>
                  </c:pt>
                  <c:pt idx="21">
                    <c:v>20</c:v>
                  </c:pt>
                  <c:pt idx="22">
                    <c:v>20sp</c:v>
                  </c:pt>
                  <c:pt idx="23">
                    <c:v>22sp</c:v>
                  </c:pt>
                  <c:pt idx="24">
                    <c:v>18</c:v>
                  </c:pt>
                  <c:pt idx="25">
                    <c:v>20</c:v>
                  </c:pt>
                  <c:pt idx="26">
                    <c:v>20sp</c:v>
                  </c:pt>
                  <c:pt idx="27">
                    <c:v>22sp</c:v>
                  </c:pt>
                  <c:pt idx="28">
                    <c:v>18</c:v>
                  </c:pt>
                  <c:pt idx="29">
                    <c:v>20</c:v>
                  </c:pt>
                  <c:pt idx="30">
                    <c:v>20sp</c:v>
                  </c:pt>
                  <c:pt idx="31">
                    <c:v>22sp</c:v>
                  </c:pt>
                  <c:pt idx="32">
                    <c:v>18</c:v>
                  </c:pt>
                  <c:pt idx="33">
                    <c:v>20</c:v>
                  </c:pt>
                  <c:pt idx="34">
                    <c:v>20sp</c:v>
                  </c:pt>
                  <c:pt idx="35">
                    <c:v>22sp</c:v>
                  </c:pt>
                  <c:pt idx="36">
                    <c:v>18</c:v>
                  </c:pt>
                  <c:pt idx="37">
                    <c:v>20</c:v>
                  </c:pt>
                  <c:pt idx="38">
                    <c:v>20sp</c:v>
                  </c:pt>
                  <c:pt idx="39">
                    <c:v>22sp</c:v>
                  </c:pt>
                  <c:pt idx="40">
                    <c:v>18</c:v>
                  </c:pt>
                  <c:pt idx="41">
                    <c:v>20</c:v>
                  </c:pt>
                  <c:pt idx="42">
                    <c:v>20sp</c:v>
                  </c:pt>
                  <c:pt idx="43">
                    <c:v>22sp</c:v>
                  </c:pt>
                  <c:pt idx="44">
                    <c:v>18</c:v>
                  </c:pt>
                  <c:pt idx="45">
                    <c:v>20</c:v>
                  </c:pt>
                  <c:pt idx="46">
                    <c:v>20sp</c:v>
                  </c:pt>
                  <c:pt idx="47">
                    <c:v>22sp</c:v>
                  </c:pt>
                </c:lvl>
                <c:lvl>
                  <c:pt idx="0">
                    <c:v>Sep</c:v>
                  </c:pt>
                  <c:pt idx="4">
                    <c:v>Oct</c:v>
                  </c:pt>
                  <c:pt idx="8">
                    <c:v>Nov</c:v>
                  </c:pt>
                  <c:pt idx="12">
                    <c:v>Dec</c:v>
                  </c:pt>
                  <c:pt idx="16">
                    <c:v>Jan</c:v>
                  </c:pt>
                  <c:pt idx="20">
                    <c:v>Feb</c:v>
                  </c:pt>
                  <c:pt idx="24">
                    <c:v>Mar</c:v>
                  </c:pt>
                  <c:pt idx="28">
                    <c:v>Apr</c:v>
                  </c:pt>
                  <c:pt idx="32">
                    <c:v>May</c:v>
                  </c:pt>
                  <c:pt idx="36">
                    <c:v>Jun</c:v>
                  </c:pt>
                  <c:pt idx="40">
                    <c:v>Jul</c:v>
                  </c:pt>
                  <c:pt idx="44">
                    <c:v>Aug</c:v>
                  </c:pt>
                </c:lvl>
              </c:multiLvlStrCache>
            </c:multiLvlStrRef>
          </c:cat>
          <c:val>
            <c:numRef>
              <c:f>'solution summary'!$E$4:$E$51</c:f>
              <c:numCache>
                <c:formatCode>General</c:formatCode>
                <c:ptCount val="48"/>
                <c:pt idx="0">
                  <c:v>2600</c:v>
                </c:pt>
                <c:pt idx="1">
                  <c:v>2000</c:v>
                </c:pt>
                <c:pt idx="2">
                  <c:v>6988</c:v>
                </c:pt>
                <c:pt idx="3">
                  <c:v>5637</c:v>
                </c:pt>
                <c:pt idx="4">
                  <c:v>2000</c:v>
                </c:pt>
                <c:pt idx="5">
                  <c:v>2000</c:v>
                </c:pt>
                <c:pt idx="6">
                  <c:v>6245</c:v>
                </c:pt>
                <c:pt idx="7">
                  <c:v>5313</c:v>
                </c:pt>
                <c:pt idx="8">
                  <c:v>2000</c:v>
                </c:pt>
                <c:pt idx="9">
                  <c:v>2000</c:v>
                </c:pt>
                <c:pt idx="10">
                  <c:v>4967</c:v>
                </c:pt>
                <c:pt idx="11">
                  <c:v>4465</c:v>
                </c:pt>
                <c:pt idx="12">
                  <c:v>2000</c:v>
                </c:pt>
                <c:pt idx="13">
                  <c:v>2000</c:v>
                </c:pt>
                <c:pt idx="14">
                  <c:v>3436</c:v>
                </c:pt>
                <c:pt idx="15">
                  <c:v>3461</c:v>
                </c:pt>
                <c:pt idx="16">
                  <c:v>8562</c:v>
                </c:pt>
                <c:pt idx="17">
                  <c:v>2000</c:v>
                </c:pt>
                <c:pt idx="18">
                  <c:v>2000</c:v>
                </c:pt>
                <c:pt idx="19">
                  <c:v>3998</c:v>
                </c:pt>
                <c:pt idx="20">
                  <c:v>12753</c:v>
                </c:pt>
                <c:pt idx="21">
                  <c:v>4681</c:v>
                </c:pt>
                <c:pt idx="22">
                  <c:v>2000</c:v>
                </c:pt>
                <c:pt idx="23">
                  <c:v>2000</c:v>
                </c:pt>
                <c:pt idx="24">
                  <c:v>7511</c:v>
                </c:pt>
                <c:pt idx="25">
                  <c:v>3934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8-42F7-8690-ACDFA3A2A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61758056"/>
        <c:axId val="461758448"/>
      </c:barChart>
      <c:catAx>
        <c:axId val="46175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58448"/>
        <c:crosses val="autoZero"/>
        <c:auto val="1"/>
        <c:lblAlgn val="ctr"/>
        <c:lblOffset val="100"/>
        <c:noMultiLvlLbl val="0"/>
      </c:catAx>
      <c:valAx>
        <c:axId val="461758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5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[aggPlan.xlsx]sensitivity summary!PivotTable2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Allowable Limits</a:t>
            </a:r>
            <a:r>
              <a:rPr lang="en-US" baseline="0"/>
              <a:t> for Production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'sensitivity summary'!$B$3</c:f>
              <c:strCache>
                <c:ptCount val="1"/>
                <c:pt idx="0">
                  <c:v> 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'sensitivity summary'!$A$4:$A$15</c:f>
              <c:strCache>
                <c:ptCount val="12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8">
                  <c:v>May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</c:strCache>
            </c:strRef>
          </c:cat>
          <c:val>
            <c:numRef>
              <c:f>'sensitivity summary'!$B$4:$B$15</c:f>
              <c:numCache>
                <c:formatCode>General</c:formatCode>
                <c:ptCount val="12"/>
                <c:pt idx="0">
                  <c:v>-44.008094999999997</c:v>
                </c:pt>
                <c:pt idx="1">
                  <c:v>-28.002845000000001</c:v>
                </c:pt>
                <c:pt idx="2">
                  <c:v>-11.997644999999999</c:v>
                </c:pt>
                <c:pt idx="3">
                  <c:v>4.5223599999999999</c:v>
                </c:pt>
                <c:pt idx="4">
                  <c:v>35.503300000000003</c:v>
                </c:pt>
                <c:pt idx="5">
                  <c:v>35.503300000000003</c:v>
                </c:pt>
                <c:pt idx="6">
                  <c:v>35.503300000000003</c:v>
                </c:pt>
                <c:pt idx="7">
                  <c:v>-12.5124</c:v>
                </c:pt>
                <c:pt idx="8">
                  <c:v>-13.284575</c:v>
                </c:pt>
                <c:pt idx="9">
                  <c:v>3.49281</c:v>
                </c:pt>
                <c:pt idx="10">
                  <c:v>3.49281</c:v>
                </c:pt>
                <c:pt idx="11">
                  <c:v>-32.010399999999997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2A-407D-BE54-D5559B7A4962}"/>
            </c:ext>
          </c:extLst>
        </c:ser>
        <c:ser>
          <c:idx val="1"/>
          <c:order val="1"/>
          <c:tx>
            <c:strRef>
              <c:f>'sensitivity summary'!$C$3</c:f>
              <c:strCache>
                <c:ptCount val="1"/>
                <c:pt idx="0">
                  <c:v> 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'sensitivity summary'!$A$4:$A$15</c:f>
              <c:strCache>
                <c:ptCount val="12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8">
                  <c:v>May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</c:strCache>
            </c:strRef>
          </c:cat>
          <c:val>
            <c:numRef>
              <c:f>'sensitivity summary'!$C$4:$C$15</c:f>
              <c:numCache>
                <c:formatCode>General</c:formatCode>
                <c:ptCount val="12"/>
                <c:pt idx="0">
                  <c:v>35.503300000000003</c:v>
                </c:pt>
                <c:pt idx="1">
                  <c:v>35.503300000000003</c:v>
                </c:pt>
                <c:pt idx="2">
                  <c:v>35.503300000000003</c:v>
                </c:pt>
                <c:pt idx="3">
                  <c:v>35.503300000000003</c:v>
                </c:pt>
                <c:pt idx="4">
                  <c:v>35.503300000000003</c:v>
                </c:pt>
                <c:pt idx="5">
                  <c:v>35.503300000000003</c:v>
                </c:pt>
                <c:pt idx="6">
                  <c:v>35.503300000000003</c:v>
                </c:pt>
                <c:pt idx="7">
                  <c:v>35.503300000000003</c:v>
                </c:pt>
                <c:pt idx="8">
                  <c:v>35.503300000000003</c:v>
                </c:pt>
                <c:pt idx="9">
                  <c:v>35.503300000000003</c:v>
                </c:pt>
                <c:pt idx="10">
                  <c:v>35.503300000000003</c:v>
                </c:pt>
                <c:pt idx="11">
                  <c:v>35.503300000000003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2A-407D-BE54-D5559B7A4962}"/>
            </c:ext>
          </c:extLst>
        </c:ser>
        <c:ser>
          <c:idx val="2"/>
          <c:order val="2"/>
          <c:tx>
            <c:strRef>
              <c:f>'sensitivity summary'!$D$3</c:f>
              <c:strCache>
                <c:ptCount val="1"/>
                <c:pt idx="0">
                  <c:v> 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'sensitivity summary'!$A$4:$A$15</c:f>
              <c:strCache>
                <c:ptCount val="12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8">
                  <c:v>May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</c:strCache>
            </c:strRef>
          </c:cat>
          <c:val>
            <c:numRef>
              <c:f>'sensitivity summary'!$D$4:$D$15</c:f>
              <c:numCache>
                <c:formatCode>General</c:formatCode>
                <c:ptCount val="12"/>
                <c:pt idx="0">
                  <c:v>7.5E+19</c:v>
                </c:pt>
                <c:pt idx="1">
                  <c:v>5E+19</c:v>
                </c:pt>
                <c:pt idx="2">
                  <c:v>5E+19</c:v>
                </c:pt>
                <c:pt idx="3">
                  <c:v>5E+19</c:v>
                </c:pt>
                <c:pt idx="4">
                  <c:v>50.993749999999999</c:v>
                </c:pt>
                <c:pt idx="5">
                  <c:v>2.5E+19</c:v>
                </c:pt>
                <c:pt idx="6">
                  <c:v>2.5E+19</c:v>
                </c:pt>
                <c:pt idx="7">
                  <c:v>2.5E+19</c:v>
                </c:pt>
                <c:pt idx="8">
                  <c:v>38.255800000000001</c:v>
                </c:pt>
                <c:pt idx="9">
                  <c:v>68.543300000000002</c:v>
                </c:pt>
                <c:pt idx="10">
                  <c:v>67.5137</c:v>
                </c:pt>
                <c:pt idx="11">
                  <c:v>67.5137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2A-407D-BE54-D5559B7A4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347904"/>
        <c:axId val="463348296"/>
      </c:lineChart>
      <c:catAx>
        <c:axId val="46334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48296"/>
        <c:crosses val="autoZero"/>
        <c:auto val="1"/>
        <c:lblAlgn val="ctr"/>
        <c:lblOffset val="100"/>
        <c:noMultiLvlLbl val="0"/>
      </c:catAx>
      <c:valAx>
        <c:axId val="46334829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4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[aggPlan.xlsx]sensitivity summary!PivotTable3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Allowable Limits</a:t>
            </a:r>
            <a:r>
              <a:rPr lang="en-US" baseline="0"/>
              <a:t> for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'sensitivity summary'!$H$3</c:f>
              <c:strCache>
                <c:ptCount val="1"/>
                <c:pt idx="0">
                  <c:v> 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'sensitivity summary'!$F$4:$G$47</c:f>
              <c:multiLvlStrCache>
                <c:ptCount val="44"/>
                <c:lvl>
                  <c:pt idx="0">
                    <c:v>18</c:v>
                  </c:pt>
                  <c:pt idx="1">
                    <c:v>20</c:v>
                  </c:pt>
                  <c:pt idx="2">
                    <c:v>20sp</c:v>
                  </c:pt>
                  <c:pt idx="3">
                    <c:v>22sp</c:v>
                  </c:pt>
                  <c:pt idx="4">
                    <c:v>18</c:v>
                  </c:pt>
                  <c:pt idx="5">
                    <c:v>20</c:v>
                  </c:pt>
                  <c:pt idx="6">
                    <c:v>20sp</c:v>
                  </c:pt>
                  <c:pt idx="7">
                    <c:v>22sp</c:v>
                  </c:pt>
                  <c:pt idx="8">
                    <c:v>18</c:v>
                  </c:pt>
                  <c:pt idx="9">
                    <c:v>20</c:v>
                  </c:pt>
                  <c:pt idx="10">
                    <c:v>20sp</c:v>
                  </c:pt>
                  <c:pt idx="11">
                    <c:v>22sp</c:v>
                  </c:pt>
                  <c:pt idx="12">
                    <c:v>18</c:v>
                  </c:pt>
                  <c:pt idx="13">
                    <c:v>20</c:v>
                  </c:pt>
                  <c:pt idx="14">
                    <c:v>20sp</c:v>
                  </c:pt>
                  <c:pt idx="15">
                    <c:v>22sp</c:v>
                  </c:pt>
                  <c:pt idx="16">
                    <c:v>18</c:v>
                  </c:pt>
                  <c:pt idx="17">
                    <c:v>20</c:v>
                  </c:pt>
                  <c:pt idx="18">
                    <c:v>20sp</c:v>
                  </c:pt>
                  <c:pt idx="19">
                    <c:v>22sp</c:v>
                  </c:pt>
                  <c:pt idx="20">
                    <c:v>18</c:v>
                  </c:pt>
                  <c:pt idx="21">
                    <c:v>20</c:v>
                  </c:pt>
                  <c:pt idx="22">
                    <c:v>20sp</c:v>
                  </c:pt>
                  <c:pt idx="23">
                    <c:v>22sp</c:v>
                  </c:pt>
                  <c:pt idx="24">
                    <c:v>18</c:v>
                  </c:pt>
                  <c:pt idx="25">
                    <c:v>20</c:v>
                  </c:pt>
                  <c:pt idx="26">
                    <c:v>20sp</c:v>
                  </c:pt>
                  <c:pt idx="27">
                    <c:v>22sp</c:v>
                  </c:pt>
                  <c:pt idx="28">
                    <c:v>18</c:v>
                  </c:pt>
                  <c:pt idx="29">
                    <c:v>20</c:v>
                  </c:pt>
                  <c:pt idx="30">
                    <c:v>20sp</c:v>
                  </c:pt>
                  <c:pt idx="31">
                    <c:v>22sp</c:v>
                  </c:pt>
                  <c:pt idx="32">
                    <c:v>18</c:v>
                  </c:pt>
                  <c:pt idx="33">
                    <c:v>20</c:v>
                  </c:pt>
                  <c:pt idx="34">
                    <c:v>20sp</c:v>
                  </c:pt>
                  <c:pt idx="35">
                    <c:v>22sp</c:v>
                  </c:pt>
                  <c:pt idx="36">
                    <c:v>18</c:v>
                  </c:pt>
                  <c:pt idx="37">
                    <c:v>20</c:v>
                  </c:pt>
                  <c:pt idx="38">
                    <c:v>20sp</c:v>
                  </c:pt>
                  <c:pt idx="39">
                    <c:v>22sp</c:v>
                  </c:pt>
                  <c:pt idx="40">
                    <c:v>18</c:v>
                  </c:pt>
                  <c:pt idx="41">
                    <c:v>20</c:v>
                  </c:pt>
                  <c:pt idx="42">
                    <c:v>20sp</c:v>
                  </c:pt>
                  <c:pt idx="43">
                    <c:v>22sp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2">
                    <c:v>Apr</c:v>
                  </c:pt>
                  <c:pt idx="16">
                    <c:v>May</c:v>
                  </c:pt>
                  <c:pt idx="20">
                    <c:v>Jun</c:v>
                  </c:pt>
                  <c:pt idx="24">
                    <c:v>Jul</c:v>
                  </c:pt>
                  <c:pt idx="28">
                    <c:v>Aug</c:v>
                  </c:pt>
                  <c:pt idx="32">
                    <c:v>Oct</c:v>
                  </c:pt>
                  <c:pt idx="36">
                    <c:v>Nov</c:v>
                  </c:pt>
                  <c:pt idx="40">
                    <c:v>Dec</c:v>
                  </c:pt>
                </c:lvl>
              </c:multiLvlStrCache>
            </c:multiLvlStrRef>
          </c:cat>
          <c:val>
            <c:numRef>
              <c:f>'sensitivity summary'!$H$4:$H$47</c:f>
              <c:numCache>
                <c:formatCode>General</c:formatCode>
                <c:ptCount val="44"/>
                <c:pt idx="0">
                  <c:v>61</c:v>
                </c:pt>
                <c:pt idx="1">
                  <c:v>1059</c:v>
                </c:pt>
                <c:pt idx="2">
                  <c:v>1436</c:v>
                </c:pt>
                <c:pt idx="3">
                  <c:v>-269</c:v>
                </c:pt>
                <c:pt idx="4">
                  <c:v>825</c:v>
                </c:pt>
                <c:pt idx="5">
                  <c:v>1860</c:v>
                </c:pt>
                <c:pt idx="6">
                  <c:v>1761</c:v>
                </c:pt>
                <c:pt idx="7">
                  <c:v>519</c:v>
                </c:pt>
                <c:pt idx="8">
                  <c:v>3763</c:v>
                </c:pt>
                <c:pt idx="9">
                  <c:v>6226</c:v>
                </c:pt>
                <c:pt idx="10">
                  <c:v>5297</c:v>
                </c:pt>
                <c:pt idx="11">
                  <c:v>2924</c:v>
                </c:pt>
                <c:pt idx="12">
                  <c:v>4032</c:v>
                </c:pt>
                <c:pt idx="13">
                  <c:v>5848</c:v>
                </c:pt>
                <c:pt idx="14">
                  <c:v>6144</c:v>
                </c:pt>
                <c:pt idx="15">
                  <c:v>2705</c:v>
                </c:pt>
                <c:pt idx="16">
                  <c:v>1986</c:v>
                </c:pt>
                <c:pt idx="17">
                  <c:v>3532</c:v>
                </c:pt>
                <c:pt idx="18">
                  <c:v>2959</c:v>
                </c:pt>
                <c:pt idx="19">
                  <c:v>1392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600</c:v>
                </c:pt>
                <c:pt idx="33">
                  <c:v>0</c:v>
                </c:pt>
                <c:pt idx="34">
                  <c:v>514</c:v>
                </c:pt>
                <c:pt idx="35">
                  <c:v>-1155</c:v>
                </c:pt>
                <c:pt idx="36">
                  <c:v>0</c:v>
                </c:pt>
                <c:pt idx="37">
                  <c:v>0</c:v>
                </c:pt>
                <c:pt idx="38">
                  <c:v>1049</c:v>
                </c:pt>
                <c:pt idx="39">
                  <c:v>-631</c:v>
                </c:pt>
                <c:pt idx="40">
                  <c:v>0</c:v>
                </c:pt>
                <c:pt idx="41">
                  <c:v>0</c:v>
                </c:pt>
                <c:pt idx="42">
                  <c:v>1302</c:v>
                </c:pt>
                <c:pt idx="43">
                  <c:v>-475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86-4FEF-869F-6773FE538A25}"/>
            </c:ext>
          </c:extLst>
        </c:ser>
        <c:ser>
          <c:idx val="1"/>
          <c:order val="1"/>
          <c:tx>
            <c:strRef>
              <c:f>'sensitivity summary'!$I$3</c:f>
              <c:strCache>
                <c:ptCount val="1"/>
                <c:pt idx="0">
                  <c:v> 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'sensitivity summary'!$F$4:$G$47</c:f>
              <c:multiLvlStrCache>
                <c:ptCount val="44"/>
                <c:lvl>
                  <c:pt idx="0">
                    <c:v>18</c:v>
                  </c:pt>
                  <c:pt idx="1">
                    <c:v>20</c:v>
                  </c:pt>
                  <c:pt idx="2">
                    <c:v>20sp</c:v>
                  </c:pt>
                  <c:pt idx="3">
                    <c:v>22sp</c:v>
                  </c:pt>
                  <c:pt idx="4">
                    <c:v>18</c:v>
                  </c:pt>
                  <c:pt idx="5">
                    <c:v>20</c:v>
                  </c:pt>
                  <c:pt idx="6">
                    <c:v>20sp</c:v>
                  </c:pt>
                  <c:pt idx="7">
                    <c:v>22sp</c:v>
                  </c:pt>
                  <c:pt idx="8">
                    <c:v>18</c:v>
                  </c:pt>
                  <c:pt idx="9">
                    <c:v>20</c:v>
                  </c:pt>
                  <c:pt idx="10">
                    <c:v>20sp</c:v>
                  </c:pt>
                  <c:pt idx="11">
                    <c:v>22sp</c:v>
                  </c:pt>
                  <c:pt idx="12">
                    <c:v>18</c:v>
                  </c:pt>
                  <c:pt idx="13">
                    <c:v>20</c:v>
                  </c:pt>
                  <c:pt idx="14">
                    <c:v>20sp</c:v>
                  </c:pt>
                  <c:pt idx="15">
                    <c:v>22sp</c:v>
                  </c:pt>
                  <c:pt idx="16">
                    <c:v>18</c:v>
                  </c:pt>
                  <c:pt idx="17">
                    <c:v>20</c:v>
                  </c:pt>
                  <c:pt idx="18">
                    <c:v>20sp</c:v>
                  </c:pt>
                  <c:pt idx="19">
                    <c:v>22sp</c:v>
                  </c:pt>
                  <c:pt idx="20">
                    <c:v>18</c:v>
                  </c:pt>
                  <c:pt idx="21">
                    <c:v>20</c:v>
                  </c:pt>
                  <c:pt idx="22">
                    <c:v>20sp</c:v>
                  </c:pt>
                  <c:pt idx="23">
                    <c:v>22sp</c:v>
                  </c:pt>
                  <c:pt idx="24">
                    <c:v>18</c:v>
                  </c:pt>
                  <c:pt idx="25">
                    <c:v>20</c:v>
                  </c:pt>
                  <c:pt idx="26">
                    <c:v>20sp</c:v>
                  </c:pt>
                  <c:pt idx="27">
                    <c:v>22sp</c:v>
                  </c:pt>
                  <c:pt idx="28">
                    <c:v>18</c:v>
                  </c:pt>
                  <c:pt idx="29">
                    <c:v>20</c:v>
                  </c:pt>
                  <c:pt idx="30">
                    <c:v>20sp</c:v>
                  </c:pt>
                  <c:pt idx="31">
                    <c:v>22sp</c:v>
                  </c:pt>
                  <c:pt idx="32">
                    <c:v>18</c:v>
                  </c:pt>
                  <c:pt idx="33">
                    <c:v>20</c:v>
                  </c:pt>
                  <c:pt idx="34">
                    <c:v>20sp</c:v>
                  </c:pt>
                  <c:pt idx="35">
                    <c:v>22sp</c:v>
                  </c:pt>
                  <c:pt idx="36">
                    <c:v>18</c:v>
                  </c:pt>
                  <c:pt idx="37">
                    <c:v>20</c:v>
                  </c:pt>
                  <c:pt idx="38">
                    <c:v>20sp</c:v>
                  </c:pt>
                  <c:pt idx="39">
                    <c:v>22sp</c:v>
                  </c:pt>
                  <c:pt idx="40">
                    <c:v>18</c:v>
                  </c:pt>
                  <c:pt idx="41">
                    <c:v>20</c:v>
                  </c:pt>
                  <c:pt idx="42">
                    <c:v>20sp</c:v>
                  </c:pt>
                  <c:pt idx="43">
                    <c:v>22sp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2">
                    <c:v>Apr</c:v>
                  </c:pt>
                  <c:pt idx="16">
                    <c:v>May</c:v>
                  </c:pt>
                  <c:pt idx="20">
                    <c:v>Jun</c:v>
                  </c:pt>
                  <c:pt idx="24">
                    <c:v>Jul</c:v>
                  </c:pt>
                  <c:pt idx="28">
                    <c:v>Aug</c:v>
                  </c:pt>
                  <c:pt idx="32">
                    <c:v>Oct</c:v>
                  </c:pt>
                  <c:pt idx="36">
                    <c:v>Nov</c:v>
                  </c:pt>
                  <c:pt idx="40">
                    <c:v>Dec</c:v>
                  </c:pt>
                </c:lvl>
              </c:multiLvlStrCache>
            </c:multiLvlStrRef>
          </c:cat>
          <c:val>
            <c:numRef>
              <c:f>'sensitivity summary'!$I$4:$I$47</c:f>
              <c:numCache>
                <c:formatCode>General</c:formatCode>
                <c:ptCount val="44"/>
                <c:pt idx="0">
                  <c:v>1540</c:v>
                </c:pt>
                <c:pt idx="1">
                  <c:v>2538</c:v>
                </c:pt>
                <c:pt idx="2">
                  <c:v>1665</c:v>
                </c:pt>
                <c:pt idx="3">
                  <c:v>1210</c:v>
                </c:pt>
                <c:pt idx="4">
                  <c:v>2304</c:v>
                </c:pt>
                <c:pt idx="5">
                  <c:v>3339</c:v>
                </c:pt>
                <c:pt idx="6">
                  <c:v>3240</c:v>
                </c:pt>
                <c:pt idx="7">
                  <c:v>1998</c:v>
                </c:pt>
                <c:pt idx="8">
                  <c:v>5242</c:v>
                </c:pt>
                <c:pt idx="9">
                  <c:v>7705</c:v>
                </c:pt>
                <c:pt idx="10">
                  <c:v>6776</c:v>
                </c:pt>
                <c:pt idx="11">
                  <c:v>3466</c:v>
                </c:pt>
                <c:pt idx="12">
                  <c:v>5511</c:v>
                </c:pt>
                <c:pt idx="13">
                  <c:v>7327</c:v>
                </c:pt>
                <c:pt idx="14">
                  <c:v>7623</c:v>
                </c:pt>
                <c:pt idx="15">
                  <c:v>4184</c:v>
                </c:pt>
                <c:pt idx="16">
                  <c:v>3455</c:v>
                </c:pt>
                <c:pt idx="17">
                  <c:v>5001</c:v>
                </c:pt>
                <c:pt idx="18">
                  <c:v>4428</c:v>
                </c:pt>
                <c:pt idx="19">
                  <c:v>2861</c:v>
                </c:pt>
                <c:pt idx="20">
                  <c:v>1507</c:v>
                </c:pt>
                <c:pt idx="21">
                  <c:v>2266</c:v>
                </c:pt>
                <c:pt idx="22">
                  <c:v>1962</c:v>
                </c:pt>
                <c:pt idx="23">
                  <c:v>864</c:v>
                </c:pt>
                <c:pt idx="24">
                  <c:v>765</c:v>
                </c:pt>
                <c:pt idx="25">
                  <c:v>1436</c:v>
                </c:pt>
                <c:pt idx="26">
                  <c:v>1011</c:v>
                </c:pt>
                <c:pt idx="27">
                  <c:v>1091</c:v>
                </c:pt>
                <c:pt idx="28">
                  <c:v>431</c:v>
                </c:pt>
                <c:pt idx="29">
                  <c:v>907</c:v>
                </c:pt>
                <c:pt idx="30">
                  <c:v>981</c:v>
                </c:pt>
                <c:pt idx="31">
                  <c:v>1037</c:v>
                </c:pt>
                <c:pt idx="32">
                  <c:v>646</c:v>
                </c:pt>
                <c:pt idx="33">
                  <c:v>771</c:v>
                </c:pt>
                <c:pt idx="34">
                  <c:v>743</c:v>
                </c:pt>
                <c:pt idx="35">
                  <c:v>324</c:v>
                </c:pt>
                <c:pt idx="36">
                  <c:v>1087</c:v>
                </c:pt>
                <c:pt idx="37">
                  <c:v>1466</c:v>
                </c:pt>
                <c:pt idx="38">
                  <c:v>1278</c:v>
                </c:pt>
                <c:pt idx="39">
                  <c:v>848</c:v>
                </c:pt>
                <c:pt idx="40">
                  <c:v>1292</c:v>
                </c:pt>
                <c:pt idx="41">
                  <c:v>2146</c:v>
                </c:pt>
                <c:pt idx="42">
                  <c:v>1531</c:v>
                </c:pt>
                <c:pt idx="43">
                  <c:v>1004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86-4FEF-869F-6773FE538A25}"/>
            </c:ext>
          </c:extLst>
        </c:ser>
        <c:ser>
          <c:idx val="2"/>
          <c:order val="2"/>
          <c:tx>
            <c:strRef>
              <c:f>'sensitivity summary'!$J$3</c:f>
              <c:strCache>
                <c:ptCount val="1"/>
                <c:pt idx="0">
                  <c:v> 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'sensitivity summary'!$F$4:$G$47</c:f>
              <c:multiLvlStrCache>
                <c:ptCount val="44"/>
                <c:lvl>
                  <c:pt idx="0">
                    <c:v>18</c:v>
                  </c:pt>
                  <c:pt idx="1">
                    <c:v>20</c:v>
                  </c:pt>
                  <c:pt idx="2">
                    <c:v>20sp</c:v>
                  </c:pt>
                  <c:pt idx="3">
                    <c:v>22sp</c:v>
                  </c:pt>
                  <c:pt idx="4">
                    <c:v>18</c:v>
                  </c:pt>
                  <c:pt idx="5">
                    <c:v>20</c:v>
                  </c:pt>
                  <c:pt idx="6">
                    <c:v>20sp</c:v>
                  </c:pt>
                  <c:pt idx="7">
                    <c:v>22sp</c:v>
                  </c:pt>
                  <c:pt idx="8">
                    <c:v>18</c:v>
                  </c:pt>
                  <c:pt idx="9">
                    <c:v>20</c:v>
                  </c:pt>
                  <c:pt idx="10">
                    <c:v>20sp</c:v>
                  </c:pt>
                  <c:pt idx="11">
                    <c:v>22sp</c:v>
                  </c:pt>
                  <c:pt idx="12">
                    <c:v>18</c:v>
                  </c:pt>
                  <c:pt idx="13">
                    <c:v>20</c:v>
                  </c:pt>
                  <c:pt idx="14">
                    <c:v>20sp</c:v>
                  </c:pt>
                  <c:pt idx="15">
                    <c:v>22sp</c:v>
                  </c:pt>
                  <c:pt idx="16">
                    <c:v>18</c:v>
                  </c:pt>
                  <c:pt idx="17">
                    <c:v>20</c:v>
                  </c:pt>
                  <c:pt idx="18">
                    <c:v>20sp</c:v>
                  </c:pt>
                  <c:pt idx="19">
                    <c:v>22sp</c:v>
                  </c:pt>
                  <c:pt idx="20">
                    <c:v>18</c:v>
                  </c:pt>
                  <c:pt idx="21">
                    <c:v>20</c:v>
                  </c:pt>
                  <c:pt idx="22">
                    <c:v>20sp</c:v>
                  </c:pt>
                  <c:pt idx="23">
                    <c:v>22sp</c:v>
                  </c:pt>
                  <c:pt idx="24">
                    <c:v>18</c:v>
                  </c:pt>
                  <c:pt idx="25">
                    <c:v>20</c:v>
                  </c:pt>
                  <c:pt idx="26">
                    <c:v>20sp</c:v>
                  </c:pt>
                  <c:pt idx="27">
                    <c:v>22sp</c:v>
                  </c:pt>
                  <c:pt idx="28">
                    <c:v>18</c:v>
                  </c:pt>
                  <c:pt idx="29">
                    <c:v>20</c:v>
                  </c:pt>
                  <c:pt idx="30">
                    <c:v>20sp</c:v>
                  </c:pt>
                  <c:pt idx="31">
                    <c:v>22sp</c:v>
                  </c:pt>
                  <c:pt idx="32">
                    <c:v>18</c:v>
                  </c:pt>
                  <c:pt idx="33">
                    <c:v>20</c:v>
                  </c:pt>
                  <c:pt idx="34">
                    <c:v>20sp</c:v>
                  </c:pt>
                  <c:pt idx="35">
                    <c:v>22sp</c:v>
                  </c:pt>
                  <c:pt idx="36">
                    <c:v>18</c:v>
                  </c:pt>
                  <c:pt idx="37">
                    <c:v>20</c:v>
                  </c:pt>
                  <c:pt idx="38">
                    <c:v>20sp</c:v>
                  </c:pt>
                  <c:pt idx="39">
                    <c:v>22sp</c:v>
                  </c:pt>
                  <c:pt idx="40">
                    <c:v>18</c:v>
                  </c:pt>
                  <c:pt idx="41">
                    <c:v>20</c:v>
                  </c:pt>
                  <c:pt idx="42">
                    <c:v>20sp</c:v>
                  </c:pt>
                  <c:pt idx="43">
                    <c:v>22sp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2">
                    <c:v>Apr</c:v>
                  </c:pt>
                  <c:pt idx="16">
                    <c:v>May</c:v>
                  </c:pt>
                  <c:pt idx="20">
                    <c:v>Jun</c:v>
                  </c:pt>
                  <c:pt idx="24">
                    <c:v>Jul</c:v>
                  </c:pt>
                  <c:pt idx="28">
                    <c:v>Aug</c:v>
                  </c:pt>
                  <c:pt idx="32">
                    <c:v>Oct</c:v>
                  </c:pt>
                  <c:pt idx="36">
                    <c:v>Nov</c:v>
                  </c:pt>
                  <c:pt idx="40">
                    <c:v>Dec</c:v>
                  </c:pt>
                </c:lvl>
              </c:multiLvlStrCache>
            </c:multiLvlStrRef>
          </c:cat>
          <c:val>
            <c:numRef>
              <c:f>'sensitivity summary'!$J$4:$J$47</c:f>
              <c:numCache>
                <c:formatCode>General</c:formatCode>
                <c:ptCount val="44"/>
                <c:pt idx="0">
                  <c:v>2985</c:v>
                </c:pt>
                <c:pt idx="1">
                  <c:v>3983</c:v>
                </c:pt>
                <c:pt idx="2">
                  <c:v>3110</c:v>
                </c:pt>
                <c:pt idx="3">
                  <c:v>2655</c:v>
                </c:pt>
                <c:pt idx="4">
                  <c:v>3749</c:v>
                </c:pt>
                <c:pt idx="5">
                  <c:v>4784</c:v>
                </c:pt>
                <c:pt idx="6">
                  <c:v>4685</c:v>
                </c:pt>
                <c:pt idx="7">
                  <c:v>3443</c:v>
                </c:pt>
                <c:pt idx="8">
                  <c:v>6687</c:v>
                </c:pt>
                <c:pt idx="9">
                  <c:v>9150</c:v>
                </c:pt>
                <c:pt idx="10">
                  <c:v>8221</c:v>
                </c:pt>
                <c:pt idx="11">
                  <c:v>4911</c:v>
                </c:pt>
                <c:pt idx="12">
                  <c:v>6956</c:v>
                </c:pt>
                <c:pt idx="13">
                  <c:v>8772</c:v>
                </c:pt>
                <c:pt idx="14">
                  <c:v>9068</c:v>
                </c:pt>
                <c:pt idx="15">
                  <c:v>5629</c:v>
                </c:pt>
                <c:pt idx="16">
                  <c:v>4910</c:v>
                </c:pt>
                <c:pt idx="17">
                  <c:v>6456</c:v>
                </c:pt>
                <c:pt idx="18">
                  <c:v>5883</c:v>
                </c:pt>
                <c:pt idx="19">
                  <c:v>4316</c:v>
                </c:pt>
                <c:pt idx="20">
                  <c:v>7524</c:v>
                </c:pt>
                <c:pt idx="21">
                  <c:v>8283</c:v>
                </c:pt>
                <c:pt idx="22">
                  <c:v>7979</c:v>
                </c:pt>
                <c:pt idx="23">
                  <c:v>6881</c:v>
                </c:pt>
                <c:pt idx="24">
                  <c:v>9078</c:v>
                </c:pt>
                <c:pt idx="25">
                  <c:v>9749</c:v>
                </c:pt>
                <c:pt idx="26">
                  <c:v>9324</c:v>
                </c:pt>
                <c:pt idx="27">
                  <c:v>9404</c:v>
                </c:pt>
                <c:pt idx="28">
                  <c:v>9691</c:v>
                </c:pt>
                <c:pt idx="29">
                  <c:v>10167</c:v>
                </c:pt>
                <c:pt idx="30">
                  <c:v>10241</c:v>
                </c:pt>
                <c:pt idx="31">
                  <c:v>10297</c:v>
                </c:pt>
                <c:pt idx="32">
                  <c:v>12445</c:v>
                </c:pt>
                <c:pt idx="33">
                  <c:v>12570</c:v>
                </c:pt>
                <c:pt idx="34">
                  <c:v>2179</c:v>
                </c:pt>
                <c:pt idx="35">
                  <c:v>1769</c:v>
                </c:pt>
                <c:pt idx="36">
                  <c:v>11150</c:v>
                </c:pt>
                <c:pt idx="37">
                  <c:v>11529</c:v>
                </c:pt>
                <c:pt idx="38">
                  <c:v>2714</c:v>
                </c:pt>
                <c:pt idx="39">
                  <c:v>2293</c:v>
                </c:pt>
                <c:pt idx="40">
                  <c:v>10470</c:v>
                </c:pt>
                <c:pt idx="41">
                  <c:v>11324</c:v>
                </c:pt>
                <c:pt idx="42">
                  <c:v>2967</c:v>
                </c:pt>
                <c:pt idx="43">
                  <c:v>2449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86-4FEF-869F-6773FE538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349080"/>
        <c:axId val="463349472"/>
      </c:lineChart>
      <c:catAx>
        <c:axId val="463349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49472"/>
        <c:crosses val="autoZero"/>
        <c:auto val="1"/>
        <c:lblAlgn val="ctr"/>
        <c:lblOffset val="100"/>
        <c:noMultiLvlLbl val="0"/>
      </c:catAx>
      <c:valAx>
        <c:axId val="4633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4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[aggPlan.xlsx]sensitivity summary!PivotTable4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Allowable Limits for Inventory</a:t>
            </a:r>
            <a:r>
              <a:rPr lang="en-US" baseline="0"/>
              <a:t> Holding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'sensitivity summary'!$N$3</c:f>
              <c:strCache>
                <c:ptCount val="1"/>
                <c:pt idx="0">
                  <c:v> 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'sensitivity summary'!$L$4:$M$51</c:f>
              <c:multiLvlStrCache>
                <c:ptCount val="48"/>
                <c:lvl>
                  <c:pt idx="0">
                    <c:v>18</c:v>
                  </c:pt>
                  <c:pt idx="1">
                    <c:v>20</c:v>
                  </c:pt>
                  <c:pt idx="2">
                    <c:v>20sp</c:v>
                  </c:pt>
                  <c:pt idx="3">
                    <c:v>22sp</c:v>
                  </c:pt>
                  <c:pt idx="4">
                    <c:v>18</c:v>
                  </c:pt>
                  <c:pt idx="5">
                    <c:v>20</c:v>
                  </c:pt>
                  <c:pt idx="6">
                    <c:v>20sp</c:v>
                  </c:pt>
                  <c:pt idx="7">
                    <c:v>22sp</c:v>
                  </c:pt>
                  <c:pt idx="8">
                    <c:v>18</c:v>
                  </c:pt>
                  <c:pt idx="9">
                    <c:v>20</c:v>
                  </c:pt>
                  <c:pt idx="10">
                    <c:v>20sp</c:v>
                  </c:pt>
                  <c:pt idx="11">
                    <c:v>22sp</c:v>
                  </c:pt>
                  <c:pt idx="12">
                    <c:v>18</c:v>
                  </c:pt>
                  <c:pt idx="13">
                    <c:v>20</c:v>
                  </c:pt>
                  <c:pt idx="14">
                    <c:v>20sp</c:v>
                  </c:pt>
                  <c:pt idx="15">
                    <c:v>22sp</c:v>
                  </c:pt>
                  <c:pt idx="16">
                    <c:v>18</c:v>
                  </c:pt>
                  <c:pt idx="17">
                    <c:v>20</c:v>
                  </c:pt>
                  <c:pt idx="18">
                    <c:v>20sp</c:v>
                  </c:pt>
                  <c:pt idx="19">
                    <c:v>22sp</c:v>
                  </c:pt>
                  <c:pt idx="20">
                    <c:v>18</c:v>
                  </c:pt>
                  <c:pt idx="21">
                    <c:v>20</c:v>
                  </c:pt>
                  <c:pt idx="22">
                    <c:v>20sp</c:v>
                  </c:pt>
                  <c:pt idx="23">
                    <c:v>22sp</c:v>
                  </c:pt>
                  <c:pt idx="24">
                    <c:v>18</c:v>
                  </c:pt>
                  <c:pt idx="25">
                    <c:v>20</c:v>
                  </c:pt>
                  <c:pt idx="26">
                    <c:v>20sp</c:v>
                  </c:pt>
                  <c:pt idx="27">
                    <c:v>22sp</c:v>
                  </c:pt>
                  <c:pt idx="28">
                    <c:v>18</c:v>
                  </c:pt>
                  <c:pt idx="29">
                    <c:v>20</c:v>
                  </c:pt>
                  <c:pt idx="30">
                    <c:v>20sp</c:v>
                  </c:pt>
                  <c:pt idx="31">
                    <c:v>22sp</c:v>
                  </c:pt>
                  <c:pt idx="32">
                    <c:v>18</c:v>
                  </c:pt>
                  <c:pt idx="33">
                    <c:v>20</c:v>
                  </c:pt>
                  <c:pt idx="34">
                    <c:v>20sp</c:v>
                  </c:pt>
                  <c:pt idx="35">
                    <c:v>22sp</c:v>
                  </c:pt>
                  <c:pt idx="36">
                    <c:v>18</c:v>
                  </c:pt>
                  <c:pt idx="37">
                    <c:v>20</c:v>
                  </c:pt>
                  <c:pt idx="38">
                    <c:v>20sp</c:v>
                  </c:pt>
                  <c:pt idx="39">
                    <c:v>22sp</c:v>
                  </c:pt>
                  <c:pt idx="40">
                    <c:v>18</c:v>
                  </c:pt>
                  <c:pt idx="41">
                    <c:v>20</c:v>
                  </c:pt>
                  <c:pt idx="42">
                    <c:v>20sp</c:v>
                  </c:pt>
                  <c:pt idx="43">
                    <c:v>22sp</c:v>
                  </c:pt>
                  <c:pt idx="44">
                    <c:v>18</c:v>
                  </c:pt>
                  <c:pt idx="45">
                    <c:v>20</c:v>
                  </c:pt>
                  <c:pt idx="46">
                    <c:v>20sp</c:v>
                  </c:pt>
                  <c:pt idx="47">
                    <c:v>22sp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2">
                    <c:v>Apr</c:v>
                  </c:pt>
                  <c:pt idx="16">
                    <c:v>May</c:v>
                  </c:pt>
                  <c:pt idx="20">
                    <c:v>Jun</c:v>
                  </c:pt>
                  <c:pt idx="24">
                    <c:v>Jul</c:v>
                  </c:pt>
                  <c:pt idx="28">
                    <c:v>Aug</c:v>
                  </c:pt>
                  <c:pt idx="32">
                    <c:v>Sep</c:v>
                  </c:pt>
                  <c:pt idx="36">
                    <c:v>Oct</c:v>
                  </c:pt>
                  <c:pt idx="40">
                    <c:v>Nov</c:v>
                  </c:pt>
                  <c:pt idx="44">
                    <c:v>Dec</c:v>
                  </c:pt>
                </c:lvl>
              </c:multiLvlStrCache>
            </c:multiLvlStrRef>
          </c:cat>
          <c:val>
            <c:numRef>
              <c:f>'sensitivity summary'!$N$4:$N$51</c:f>
              <c:numCache>
                <c:formatCode>General</c:formatCode>
                <c:ptCount val="48"/>
                <c:pt idx="0">
                  <c:v>32.010399999999997</c:v>
                </c:pt>
                <c:pt idx="1">
                  <c:v>32.010399999999997</c:v>
                </c:pt>
                <c:pt idx="2">
                  <c:v>32.010399999999997</c:v>
                </c:pt>
                <c:pt idx="3">
                  <c:v>32.010399999999997</c:v>
                </c:pt>
                <c:pt idx="4">
                  <c:v>-64.020899999999997</c:v>
                </c:pt>
                <c:pt idx="5">
                  <c:v>32.010399999999997</c:v>
                </c:pt>
                <c:pt idx="6">
                  <c:v>32.010399999999997</c:v>
                </c:pt>
                <c:pt idx="7">
                  <c:v>32.010399999999997</c:v>
                </c:pt>
                <c:pt idx="8">
                  <c:v>-64.020899999999997</c:v>
                </c:pt>
                <c:pt idx="9">
                  <c:v>32.010399999999997</c:v>
                </c:pt>
                <c:pt idx="10">
                  <c:v>32.010399999999997</c:v>
                </c:pt>
                <c:pt idx="11">
                  <c:v>32.010399999999997</c:v>
                </c:pt>
                <c:pt idx="12">
                  <c:v>-64.020899999999997</c:v>
                </c:pt>
                <c:pt idx="13">
                  <c:v>-64.020899999999997</c:v>
                </c:pt>
                <c:pt idx="14">
                  <c:v>-64.020899999999997</c:v>
                </c:pt>
                <c:pt idx="15">
                  <c:v>-64.020899999999997</c:v>
                </c:pt>
                <c:pt idx="16">
                  <c:v>-33.04</c:v>
                </c:pt>
                <c:pt idx="17">
                  <c:v>-33.04</c:v>
                </c:pt>
                <c:pt idx="18">
                  <c:v>-33.04</c:v>
                </c:pt>
                <c:pt idx="19">
                  <c:v>-33.04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-35.503300000000003</c:v>
                </c:pt>
                <c:pt idx="29">
                  <c:v>-35.503300000000003</c:v>
                </c:pt>
                <c:pt idx="30">
                  <c:v>-35.503300000000003</c:v>
                </c:pt>
                <c:pt idx="31">
                  <c:v>-35.503300000000003</c:v>
                </c:pt>
                <c:pt idx="32">
                  <c:v>0</c:v>
                </c:pt>
                <c:pt idx="33">
                  <c:v>0</c:v>
                </c:pt>
                <c:pt idx="34">
                  <c:v>-95.001800000000003</c:v>
                </c:pt>
                <c:pt idx="35">
                  <c:v>-95.001800000000003</c:v>
                </c:pt>
                <c:pt idx="36">
                  <c:v>0</c:v>
                </c:pt>
                <c:pt idx="37">
                  <c:v>0</c:v>
                </c:pt>
                <c:pt idx="38">
                  <c:v>-62.991399999999999</c:v>
                </c:pt>
                <c:pt idx="39">
                  <c:v>-62.991399999999999</c:v>
                </c:pt>
                <c:pt idx="40">
                  <c:v>0</c:v>
                </c:pt>
                <c:pt idx="41">
                  <c:v>0</c:v>
                </c:pt>
                <c:pt idx="42">
                  <c:v>-30.980899999999998</c:v>
                </c:pt>
                <c:pt idx="43">
                  <c:v>-30.980899999999998</c:v>
                </c:pt>
                <c:pt idx="44">
                  <c:v>1.02955</c:v>
                </c:pt>
                <c:pt idx="45">
                  <c:v>1.02955</c:v>
                </c:pt>
                <c:pt idx="46">
                  <c:v>1.02955</c:v>
                </c:pt>
                <c:pt idx="47">
                  <c:v>1.02955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2-4B21-942B-FD68B5D7A0F4}"/>
            </c:ext>
          </c:extLst>
        </c:ser>
        <c:ser>
          <c:idx val="1"/>
          <c:order val="1"/>
          <c:tx>
            <c:strRef>
              <c:f>'sensitivity summary'!$O$3</c:f>
              <c:strCache>
                <c:ptCount val="1"/>
                <c:pt idx="0">
                  <c:v> 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'sensitivity summary'!$L$4:$M$51</c:f>
              <c:multiLvlStrCache>
                <c:ptCount val="48"/>
                <c:lvl>
                  <c:pt idx="0">
                    <c:v>18</c:v>
                  </c:pt>
                  <c:pt idx="1">
                    <c:v>20</c:v>
                  </c:pt>
                  <c:pt idx="2">
                    <c:v>20sp</c:v>
                  </c:pt>
                  <c:pt idx="3">
                    <c:v>22sp</c:v>
                  </c:pt>
                  <c:pt idx="4">
                    <c:v>18</c:v>
                  </c:pt>
                  <c:pt idx="5">
                    <c:v>20</c:v>
                  </c:pt>
                  <c:pt idx="6">
                    <c:v>20sp</c:v>
                  </c:pt>
                  <c:pt idx="7">
                    <c:v>22sp</c:v>
                  </c:pt>
                  <c:pt idx="8">
                    <c:v>18</c:v>
                  </c:pt>
                  <c:pt idx="9">
                    <c:v>20</c:v>
                  </c:pt>
                  <c:pt idx="10">
                    <c:v>20sp</c:v>
                  </c:pt>
                  <c:pt idx="11">
                    <c:v>22sp</c:v>
                  </c:pt>
                  <c:pt idx="12">
                    <c:v>18</c:v>
                  </c:pt>
                  <c:pt idx="13">
                    <c:v>20</c:v>
                  </c:pt>
                  <c:pt idx="14">
                    <c:v>20sp</c:v>
                  </c:pt>
                  <c:pt idx="15">
                    <c:v>22sp</c:v>
                  </c:pt>
                  <c:pt idx="16">
                    <c:v>18</c:v>
                  </c:pt>
                  <c:pt idx="17">
                    <c:v>20</c:v>
                  </c:pt>
                  <c:pt idx="18">
                    <c:v>20sp</c:v>
                  </c:pt>
                  <c:pt idx="19">
                    <c:v>22sp</c:v>
                  </c:pt>
                  <c:pt idx="20">
                    <c:v>18</c:v>
                  </c:pt>
                  <c:pt idx="21">
                    <c:v>20</c:v>
                  </c:pt>
                  <c:pt idx="22">
                    <c:v>20sp</c:v>
                  </c:pt>
                  <c:pt idx="23">
                    <c:v>22sp</c:v>
                  </c:pt>
                  <c:pt idx="24">
                    <c:v>18</c:v>
                  </c:pt>
                  <c:pt idx="25">
                    <c:v>20</c:v>
                  </c:pt>
                  <c:pt idx="26">
                    <c:v>20sp</c:v>
                  </c:pt>
                  <c:pt idx="27">
                    <c:v>22sp</c:v>
                  </c:pt>
                  <c:pt idx="28">
                    <c:v>18</c:v>
                  </c:pt>
                  <c:pt idx="29">
                    <c:v>20</c:v>
                  </c:pt>
                  <c:pt idx="30">
                    <c:v>20sp</c:v>
                  </c:pt>
                  <c:pt idx="31">
                    <c:v>22sp</c:v>
                  </c:pt>
                  <c:pt idx="32">
                    <c:v>18</c:v>
                  </c:pt>
                  <c:pt idx="33">
                    <c:v>20</c:v>
                  </c:pt>
                  <c:pt idx="34">
                    <c:v>20sp</c:v>
                  </c:pt>
                  <c:pt idx="35">
                    <c:v>22sp</c:v>
                  </c:pt>
                  <c:pt idx="36">
                    <c:v>18</c:v>
                  </c:pt>
                  <c:pt idx="37">
                    <c:v>20</c:v>
                  </c:pt>
                  <c:pt idx="38">
                    <c:v>20sp</c:v>
                  </c:pt>
                  <c:pt idx="39">
                    <c:v>22sp</c:v>
                  </c:pt>
                  <c:pt idx="40">
                    <c:v>18</c:v>
                  </c:pt>
                  <c:pt idx="41">
                    <c:v>20</c:v>
                  </c:pt>
                  <c:pt idx="42">
                    <c:v>20sp</c:v>
                  </c:pt>
                  <c:pt idx="43">
                    <c:v>22sp</c:v>
                  </c:pt>
                  <c:pt idx="44">
                    <c:v>18</c:v>
                  </c:pt>
                  <c:pt idx="45">
                    <c:v>20</c:v>
                  </c:pt>
                  <c:pt idx="46">
                    <c:v>20sp</c:v>
                  </c:pt>
                  <c:pt idx="47">
                    <c:v>22sp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2">
                    <c:v>Apr</c:v>
                  </c:pt>
                  <c:pt idx="16">
                    <c:v>May</c:v>
                  </c:pt>
                  <c:pt idx="20">
                    <c:v>Jun</c:v>
                  </c:pt>
                  <c:pt idx="24">
                    <c:v>Jul</c:v>
                  </c:pt>
                  <c:pt idx="28">
                    <c:v>Aug</c:v>
                  </c:pt>
                  <c:pt idx="32">
                    <c:v>Sep</c:v>
                  </c:pt>
                  <c:pt idx="36">
                    <c:v>Oct</c:v>
                  </c:pt>
                  <c:pt idx="40">
                    <c:v>Nov</c:v>
                  </c:pt>
                  <c:pt idx="44">
                    <c:v>Dec</c:v>
                  </c:pt>
                </c:lvl>
              </c:multiLvlStrCache>
            </c:multiLvlStrRef>
          </c:cat>
          <c:val>
            <c:numRef>
              <c:f>'sensitivity summary'!$O$4:$O$51</c:f>
              <c:numCache>
                <c:formatCode>General</c:formatCode>
                <c:ptCount val="48"/>
                <c:pt idx="0">
                  <c:v>32.010399999999997</c:v>
                </c:pt>
                <c:pt idx="1">
                  <c:v>32.010399999999997</c:v>
                </c:pt>
                <c:pt idx="2">
                  <c:v>32.010399999999997</c:v>
                </c:pt>
                <c:pt idx="3">
                  <c:v>32.010399999999997</c:v>
                </c:pt>
                <c:pt idx="4">
                  <c:v>32.010399999999997</c:v>
                </c:pt>
                <c:pt idx="5">
                  <c:v>32.010399999999997</c:v>
                </c:pt>
                <c:pt idx="6">
                  <c:v>32.010399999999997</c:v>
                </c:pt>
                <c:pt idx="7">
                  <c:v>32.010399999999997</c:v>
                </c:pt>
                <c:pt idx="8">
                  <c:v>32.010399999999997</c:v>
                </c:pt>
                <c:pt idx="9">
                  <c:v>32.010399999999997</c:v>
                </c:pt>
                <c:pt idx="10">
                  <c:v>32.010399999999997</c:v>
                </c:pt>
                <c:pt idx="11">
                  <c:v>32.010399999999997</c:v>
                </c:pt>
                <c:pt idx="12">
                  <c:v>32.010399999999997</c:v>
                </c:pt>
                <c:pt idx="13">
                  <c:v>32.010399999999997</c:v>
                </c:pt>
                <c:pt idx="14">
                  <c:v>32.010399999999997</c:v>
                </c:pt>
                <c:pt idx="15">
                  <c:v>32.010399999999997</c:v>
                </c:pt>
                <c:pt idx="16">
                  <c:v>32.010399999999997</c:v>
                </c:pt>
                <c:pt idx="17">
                  <c:v>32.010399999999997</c:v>
                </c:pt>
                <c:pt idx="18">
                  <c:v>32.010399999999997</c:v>
                </c:pt>
                <c:pt idx="19">
                  <c:v>32.010399999999997</c:v>
                </c:pt>
                <c:pt idx="20">
                  <c:v>32.010399999999997</c:v>
                </c:pt>
                <c:pt idx="21">
                  <c:v>32.010399999999997</c:v>
                </c:pt>
                <c:pt idx="22">
                  <c:v>32.010399999999997</c:v>
                </c:pt>
                <c:pt idx="23">
                  <c:v>32.010399999999997</c:v>
                </c:pt>
                <c:pt idx="24">
                  <c:v>32.010399999999997</c:v>
                </c:pt>
                <c:pt idx="25">
                  <c:v>32.010399999999997</c:v>
                </c:pt>
                <c:pt idx="26">
                  <c:v>32.010399999999997</c:v>
                </c:pt>
                <c:pt idx="27">
                  <c:v>32.010399999999997</c:v>
                </c:pt>
                <c:pt idx="28">
                  <c:v>32.010399999999997</c:v>
                </c:pt>
                <c:pt idx="29">
                  <c:v>32.010399999999997</c:v>
                </c:pt>
                <c:pt idx="30">
                  <c:v>32.010399999999997</c:v>
                </c:pt>
                <c:pt idx="31">
                  <c:v>32.010399999999997</c:v>
                </c:pt>
                <c:pt idx="32">
                  <c:v>32.010399999999997</c:v>
                </c:pt>
                <c:pt idx="33">
                  <c:v>32.010399999999997</c:v>
                </c:pt>
                <c:pt idx="34">
                  <c:v>32.010399999999997</c:v>
                </c:pt>
                <c:pt idx="35">
                  <c:v>32.010399999999997</c:v>
                </c:pt>
                <c:pt idx="36">
                  <c:v>32.010399999999997</c:v>
                </c:pt>
                <c:pt idx="37">
                  <c:v>32.010399999999997</c:v>
                </c:pt>
                <c:pt idx="38">
                  <c:v>32.010399999999997</c:v>
                </c:pt>
                <c:pt idx="39">
                  <c:v>32.010399999999997</c:v>
                </c:pt>
                <c:pt idx="40">
                  <c:v>32.010399999999997</c:v>
                </c:pt>
                <c:pt idx="41">
                  <c:v>32.010399999999997</c:v>
                </c:pt>
                <c:pt idx="42">
                  <c:v>32.010399999999997</c:v>
                </c:pt>
                <c:pt idx="43">
                  <c:v>32.010399999999997</c:v>
                </c:pt>
                <c:pt idx="44">
                  <c:v>32.010399999999997</c:v>
                </c:pt>
                <c:pt idx="45">
                  <c:v>32.010399999999997</c:v>
                </c:pt>
                <c:pt idx="46">
                  <c:v>32.010399999999997</c:v>
                </c:pt>
                <c:pt idx="47">
                  <c:v>32.010399999999997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12-4B21-942B-FD68B5D7A0F4}"/>
            </c:ext>
          </c:extLst>
        </c:ser>
        <c:ser>
          <c:idx val="2"/>
          <c:order val="2"/>
          <c:tx>
            <c:strRef>
              <c:f>'sensitivity summary'!$P$3</c:f>
              <c:strCache>
                <c:ptCount val="1"/>
                <c:pt idx="0">
                  <c:v> 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'sensitivity summary'!$L$4:$M$51</c:f>
              <c:multiLvlStrCache>
                <c:ptCount val="48"/>
                <c:lvl>
                  <c:pt idx="0">
                    <c:v>18</c:v>
                  </c:pt>
                  <c:pt idx="1">
                    <c:v>20</c:v>
                  </c:pt>
                  <c:pt idx="2">
                    <c:v>20sp</c:v>
                  </c:pt>
                  <c:pt idx="3">
                    <c:v>22sp</c:v>
                  </c:pt>
                  <c:pt idx="4">
                    <c:v>18</c:v>
                  </c:pt>
                  <c:pt idx="5">
                    <c:v>20</c:v>
                  </c:pt>
                  <c:pt idx="6">
                    <c:v>20sp</c:v>
                  </c:pt>
                  <c:pt idx="7">
                    <c:v>22sp</c:v>
                  </c:pt>
                  <c:pt idx="8">
                    <c:v>18</c:v>
                  </c:pt>
                  <c:pt idx="9">
                    <c:v>20</c:v>
                  </c:pt>
                  <c:pt idx="10">
                    <c:v>20sp</c:v>
                  </c:pt>
                  <c:pt idx="11">
                    <c:v>22sp</c:v>
                  </c:pt>
                  <c:pt idx="12">
                    <c:v>18</c:v>
                  </c:pt>
                  <c:pt idx="13">
                    <c:v>20</c:v>
                  </c:pt>
                  <c:pt idx="14">
                    <c:v>20sp</c:v>
                  </c:pt>
                  <c:pt idx="15">
                    <c:v>22sp</c:v>
                  </c:pt>
                  <c:pt idx="16">
                    <c:v>18</c:v>
                  </c:pt>
                  <c:pt idx="17">
                    <c:v>20</c:v>
                  </c:pt>
                  <c:pt idx="18">
                    <c:v>20sp</c:v>
                  </c:pt>
                  <c:pt idx="19">
                    <c:v>22sp</c:v>
                  </c:pt>
                  <c:pt idx="20">
                    <c:v>18</c:v>
                  </c:pt>
                  <c:pt idx="21">
                    <c:v>20</c:v>
                  </c:pt>
                  <c:pt idx="22">
                    <c:v>20sp</c:v>
                  </c:pt>
                  <c:pt idx="23">
                    <c:v>22sp</c:v>
                  </c:pt>
                  <c:pt idx="24">
                    <c:v>18</c:v>
                  </c:pt>
                  <c:pt idx="25">
                    <c:v>20</c:v>
                  </c:pt>
                  <c:pt idx="26">
                    <c:v>20sp</c:v>
                  </c:pt>
                  <c:pt idx="27">
                    <c:v>22sp</c:v>
                  </c:pt>
                  <c:pt idx="28">
                    <c:v>18</c:v>
                  </c:pt>
                  <c:pt idx="29">
                    <c:v>20</c:v>
                  </c:pt>
                  <c:pt idx="30">
                    <c:v>20sp</c:v>
                  </c:pt>
                  <c:pt idx="31">
                    <c:v>22sp</c:v>
                  </c:pt>
                  <c:pt idx="32">
                    <c:v>18</c:v>
                  </c:pt>
                  <c:pt idx="33">
                    <c:v>20</c:v>
                  </c:pt>
                  <c:pt idx="34">
                    <c:v>20sp</c:v>
                  </c:pt>
                  <c:pt idx="35">
                    <c:v>22sp</c:v>
                  </c:pt>
                  <c:pt idx="36">
                    <c:v>18</c:v>
                  </c:pt>
                  <c:pt idx="37">
                    <c:v>20</c:v>
                  </c:pt>
                  <c:pt idx="38">
                    <c:v>20sp</c:v>
                  </c:pt>
                  <c:pt idx="39">
                    <c:v>22sp</c:v>
                  </c:pt>
                  <c:pt idx="40">
                    <c:v>18</c:v>
                  </c:pt>
                  <c:pt idx="41">
                    <c:v>20</c:v>
                  </c:pt>
                  <c:pt idx="42">
                    <c:v>20sp</c:v>
                  </c:pt>
                  <c:pt idx="43">
                    <c:v>22sp</c:v>
                  </c:pt>
                  <c:pt idx="44">
                    <c:v>18</c:v>
                  </c:pt>
                  <c:pt idx="45">
                    <c:v>20</c:v>
                  </c:pt>
                  <c:pt idx="46">
                    <c:v>20sp</c:v>
                  </c:pt>
                  <c:pt idx="47">
                    <c:v>22sp</c:v>
                  </c:pt>
                </c:lvl>
                <c:lvl>
                  <c:pt idx="0">
                    <c:v>Jan</c:v>
                  </c:pt>
                  <c:pt idx="4">
                    <c:v>Feb</c:v>
                  </c:pt>
                  <c:pt idx="8">
                    <c:v>Mar</c:v>
                  </c:pt>
                  <c:pt idx="12">
                    <c:v>Apr</c:v>
                  </c:pt>
                  <c:pt idx="16">
                    <c:v>May</c:v>
                  </c:pt>
                  <c:pt idx="20">
                    <c:v>Jun</c:v>
                  </c:pt>
                  <c:pt idx="24">
                    <c:v>Jul</c:v>
                  </c:pt>
                  <c:pt idx="28">
                    <c:v>Aug</c:v>
                  </c:pt>
                  <c:pt idx="32">
                    <c:v>Sep</c:v>
                  </c:pt>
                  <c:pt idx="36">
                    <c:v>Oct</c:v>
                  </c:pt>
                  <c:pt idx="40">
                    <c:v>Nov</c:v>
                  </c:pt>
                  <c:pt idx="44">
                    <c:v>Dec</c:v>
                  </c:pt>
                </c:lvl>
              </c:multiLvlStrCache>
            </c:multiLvlStrRef>
          </c:cat>
          <c:val>
            <c:numRef>
              <c:f>'sensitivity summary'!$P$4:$P$51</c:f>
              <c:numCache>
                <c:formatCode>General</c:formatCode>
                <c:ptCount val="48"/>
                <c:pt idx="0">
                  <c:v>32.010399999999997</c:v>
                </c:pt>
                <c:pt idx="1">
                  <c:v>1E+20</c:v>
                </c:pt>
                <c:pt idx="2">
                  <c:v>1E+20</c:v>
                </c:pt>
                <c:pt idx="3">
                  <c:v>32.010399999999997</c:v>
                </c:pt>
                <c:pt idx="4">
                  <c:v>32.010399999999997</c:v>
                </c:pt>
                <c:pt idx="5">
                  <c:v>32.010399999999997</c:v>
                </c:pt>
                <c:pt idx="6">
                  <c:v>1E+20</c:v>
                </c:pt>
                <c:pt idx="7">
                  <c:v>1E+20</c:v>
                </c:pt>
                <c:pt idx="8">
                  <c:v>32.010399999999997</c:v>
                </c:pt>
                <c:pt idx="9">
                  <c:v>32.010399999999997</c:v>
                </c:pt>
                <c:pt idx="10">
                  <c:v>1E+20</c:v>
                </c:pt>
                <c:pt idx="11">
                  <c:v>1E+20</c:v>
                </c:pt>
                <c:pt idx="12">
                  <c:v>1E+20</c:v>
                </c:pt>
                <c:pt idx="13">
                  <c:v>1E+20</c:v>
                </c:pt>
                <c:pt idx="14">
                  <c:v>1E+20</c:v>
                </c:pt>
                <c:pt idx="15">
                  <c:v>1E+20</c:v>
                </c:pt>
                <c:pt idx="16">
                  <c:v>1E+20</c:v>
                </c:pt>
                <c:pt idx="17">
                  <c:v>1E+20</c:v>
                </c:pt>
                <c:pt idx="18">
                  <c:v>1E+20</c:v>
                </c:pt>
                <c:pt idx="19">
                  <c:v>1E+20</c:v>
                </c:pt>
                <c:pt idx="20">
                  <c:v>1E+20</c:v>
                </c:pt>
                <c:pt idx="21">
                  <c:v>1E+20</c:v>
                </c:pt>
                <c:pt idx="22">
                  <c:v>1E+20</c:v>
                </c:pt>
                <c:pt idx="23">
                  <c:v>1E+20</c:v>
                </c:pt>
                <c:pt idx="24">
                  <c:v>1E+20</c:v>
                </c:pt>
                <c:pt idx="25">
                  <c:v>1E+20</c:v>
                </c:pt>
                <c:pt idx="26">
                  <c:v>1E+20</c:v>
                </c:pt>
                <c:pt idx="27">
                  <c:v>1E+20</c:v>
                </c:pt>
                <c:pt idx="28">
                  <c:v>1E+20</c:v>
                </c:pt>
                <c:pt idx="29">
                  <c:v>1E+20</c:v>
                </c:pt>
                <c:pt idx="30">
                  <c:v>1E+20</c:v>
                </c:pt>
                <c:pt idx="31">
                  <c:v>1E+20</c:v>
                </c:pt>
                <c:pt idx="32">
                  <c:v>1E+20</c:v>
                </c:pt>
                <c:pt idx="33">
                  <c:v>1E+20</c:v>
                </c:pt>
                <c:pt idx="34">
                  <c:v>1E+20</c:v>
                </c:pt>
                <c:pt idx="35">
                  <c:v>1E+20</c:v>
                </c:pt>
                <c:pt idx="36">
                  <c:v>1E+20</c:v>
                </c:pt>
                <c:pt idx="37">
                  <c:v>1E+20</c:v>
                </c:pt>
                <c:pt idx="38">
                  <c:v>1E+20</c:v>
                </c:pt>
                <c:pt idx="39">
                  <c:v>1E+20</c:v>
                </c:pt>
                <c:pt idx="40">
                  <c:v>1E+20</c:v>
                </c:pt>
                <c:pt idx="41">
                  <c:v>1E+20</c:v>
                </c:pt>
                <c:pt idx="42">
                  <c:v>1E+20</c:v>
                </c:pt>
                <c:pt idx="43">
                  <c:v>1E+20</c:v>
                </c:pt>
                <c:pt idx="44">
                  <c:v>1E+20</c:v>
                </c:pt>
                <c:pt idx="45">
                  <c:v>1E+20</c:v>
                </c:pt>
                <c:pt idx="46">
                  <c:v>1E+20</c:v>
                </c:pt>
                <c:pt idx="47">
                  <c:v>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12-4B21-942B-FD68B5D7A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351432"/>
        <c:axId val="463351824"/>
      </c:lineChart>
      <c:catAx>
        <c:axId val="463351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51824"/>
        <c:crosses val="autoZero"/>
        <c:auto val="1"/>
        <c:lblAlgn val="ctr"/>
        <c:lblOffset val="100"/>
        <c:noMultiLvlLbl val="0"/>
      </c:catAx>
      <c:valAx>
        <c:axId val="4633518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Production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 limits'!$B$3:$B$11</c15:sqref>
                  </c15:fullRef>
                </c:ext>
              </c:extLst>
              <c:f>'W limits'!$B$3:$B$11</c:f>
              <c:strCache>
                <c:ptCount val="9"/>
                <c:pt idx="0">
                  <c:v>[82, 102]</c:v>
                </c:pt>
                <c:pt idx="1">
                  <c:v>[92, 112]</c:v>
                </c:pt>
                <c:pt idx="2">
                  <c:v>[102, 122]</c:v>
                </c:pt>
                <c:pt idx="3">
                  <c:v>[112, 132]</c:v>
                </c:pt>
                <c:pt idx="4">
                  <c:v>[122, 142]</c:v>
                </c:pt>
                <c:pt idx="5">
                  <c:v>[132, 152]</c:v>
                </c:pt>
                <c:pt idx="6">
                  <c:v>[142, 162]</c:v>
                </c:pt>
                <c:pt idx="7">
                  <c:v>[152, 172]</c:v>
                </c:pt>
                <c:pt idx="8">
                  <c:v>[162, 182]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 limits'!$A$2:$A$12</c15:sqref>
                  </c15:fullRef>
                </c:ext>
              </c:extLst>
              <c:f>'W limits'!$A$2:$A$10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6-4500-84A9-EB8456A7380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3D-4904-B5FA-D2FA89B4268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F06-4500-84A9-EB8456A73809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'W limits'!$B$3:$B$11</c15:sqref>
                  </c15:fullRef>
                </c:ext>
              </c:extLst>
              <c:f>'W limits'!$B$3:$B$11</c:f>
              <c:strCache>
                <c:ptCount val="9"/>
                <c:pt idx="0">
                  <c:v>[82, 102]</c:v>
                </c:pt>
                <c:pt idx="1">
                  <c:v>[92, 112]</c:v>
                </c:pt>
                <c:pt idx="2">
                  <c:v>[102, 122]</c:v>
                </c:pt>
                <c:pt idx="3">
                  <c:v>[112, 132]</c:v>
                </c:pt>
                <c:pt idx="4">
                  <c:v>[122, 142]</c:v>
                </c:pt>
                <c:pt idx="5">
                  <c:v>[132, 152]</c:v>
                </c:pt>
                <c:pt idx="6">
                  <c:v>[142, 162]</c:v>
                </c:pt>
                <c:pt idx="7">
                  <c:v>[152, 172]</c:v>
                </c:pt>
                <c:pt idx="8">
                  <c:v>[162, 182]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 limits'!$E$3:$E$11</c15:sqref>
                  </c15:fullRef>
                </c:ext>
              </c:extLst>
              <c:f>'W limits'!$E$3:$E$11</c:f>
              <c:numCache>
                <c:formatCode>0.00</c:formatCode>
                <c:ptCount val="9"/>
                <c:pt idx="0">
                  <c:v>15119260.02</c:v>
                </c:pt>
                <c:pt idx="1">
                  <c:v>14277059.92</c:v>
                </c:pt>
                <c:pt idx="2">
                  <c:v>13646101.470000001</c:v>
                </c:pt>
                <c:pt idx="3">
                  <c:v>13158317.17</c:v>
                </c:pt>
                <c:pt idx="4">
                  <c:v>12755346.029999999</c:v>
                </c:pt>
                <c:pt idx="5">
                  <c:v>12509790.880000001</c:v>
                </c:pt>
                <c:pt idx="6">
                  <c:v>12342752.48</c:v>
                </c:pt>
                <c:pt idx="7">
                  <c:v>12306270.710000001</c:v>
                </c:pt>
                <c:pt idx="8">
                  <c:v>12329356.279999999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06-4500-84A9-EB8456A73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63354176"/>
        <c:axId val="463354568"/>
      </c:barChart>
      <c:catAx>
        <c:axId val="46335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Workforce Limits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54568"/>
        <c:crosses val="autoZero"/>
        <c:auto val="1"/>
        <c:lblAlgn val="ctr"/>
        <c:lblOffset val="100"/>
        <c:noMultiLvlLbl val="0"/>
      </c:catAx>
      <c:valAx>
        <c:axId val="463354568"/>
        <c:scaling>
          <c:orientation val="minMax"/>
          <c:min val="1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5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 limits'!$F$3:$F$11</c:f>
              <c:numCache>
                <c:formatCode>0.00%</c:formatCode>
                <c:ptCount val="9"/>
                <c:pt idx="0">
                  <c:v>0</c:v>
                </c:pt>
                <c:pt idx="1">
                  <c:v>-5.5703790984871208E-2</c:v>
                </c:pt>
                <c:pt idx="2">
                  <c:v>-4.4193864390533376E-2</c:v>
                </c:pt>
                <c:pt idx="3">
                  <c:v>-3.5745322652946734E-2</c:v>
                </c:pt>
                <c:pt idx="4">
                  <c:v>-3.0624823432493731E-2</c:v>
                </c:pt>
                <c:pt idx="5">
                  <c:v>-1.9251155509420432E-2</c:v>
                </c:pt>
                <c:pt idx="6">
                  <c:v>-1.3352613293244784E-2</c:v>
                </c:pt>
                <c:pt idx="7">
                  <c:v>-2.9557240217782891E-3</c:v>
                </c:pt>
                <c:pt idx="8">
                  <c:v>1.8759192401999771E-3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B-44C0-A018-5F8FB92C1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643744"/>
        <c:axId val="463644136"/>
      </c:barChart>
      <c:catAx>
        <c:axId val="463643744"/>
        <c:scaling>
          <c:orientation val="minMax"/>
        </c:scaling>
        <c:delete val="0"/>
        <c:axPos val="b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44136"/>
        <c:crosses val="autoZero"/>
        <c:auto val="1"/>
        <c:lblAlgn val="ctr"/>
        <c:lblOffset val="100"/>
        <c:noMultiLvlLbl val="0"/>
      </c:catAx>
      <c:valAx>
        <c:axId val="46364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4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Forcecasted</a:t>
            </a:r>
            <a:r>
              <a:rPr lang="en-US" baseline="0"/>
              <a:t> </a:t>
            </a:r>
            <a:r>
              <a:rPr lang="en-US"/>
              <a:t>Sales</a:t>
            </a:r>
            <a:r>
              <a:rPr lang="en-US" baseline="0"/>
              <a:t> &amp; Resource Levels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690971460630858E-2"/>
          <c:y val="0.15973130007825542"/>
          <c:w val="0.83465241536433676"/>
          <c:h val="0.6558649298125333"/>
        </c:manualLayout>
      </c:layout>
      <c:areaChart>
        <c:grouping val="standard"/>
        <c:varyColors val="0"/>
        <c:ser>
          <c:idx val="4"/>
          <c:order val="4"/>
          <c:tx>
            <c:strRef>
              <c:f>d!$G$9</c:f>
              <c:strCache>
                <c:ptCount val="1"/>
                <c:pt idx="0">
                  <c:v>Workforce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d!$A$44:$A$55</c:f>
              <c:strCache>
                <c:ptCount val="12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8">
                  <c:v>May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</c:strCache>
            </c:strRef>
          </c:cat>
          <c:val>
            <c:numRef>
              <c:f>d!$G$44:$G$55</c:f>
              <c:numCache>
                <c:formatCode>General</c:formatCode>
                <c:ptCount val="12"/>
                <c:pt idx="0">
                  <c:v>152</c:v>
                </c:pt>
                <c:pt idx="1">
                  <c:v>152</c:v>
                </c:pt>
                <c:pt idx="2">
                  <c:v>152</c:v>
                </c:pt>
                <c:pt idx="3">
                  <c:v>152</c:v>
                </c:pt>
                <c:pt idx="4">
                  <c:v>152</c:v>
                </c:pt>
                <c:pt idx="5">
                  <c:v>172</c:v>
                </c:pt>
                <c:pt idx="6">
                  <c:v>172</c:v>
                </c:pt>
                <c:pt idx="7">
                  <c:v>172</c:v>
                </c:pt>
                <c:pt idx="8">
                  <c:v>172</c:v>
                </c:pt>
                <c:pt idx="9">
                  <c:v>152</c:v>
                </c:pt>
                <c:pt idx="10">
                  <c:v>152</c:v>
                </c:pt>
                <c:pt idx="11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8-43CD-891F-203BD302C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645704"/>
        <c:axId val="463645312"/>
      </c:areaChart>
      <c:lineChart>
        <c:grouping val="standard"/>
        <c:varyColors val="0"/>
        <c:ser>
          <c:idx val="0"/>
          <c:order val="0"/>
          <c:tx>
            <c:strRef>
              <c:f>d!$C$9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d!$A$44:$A$55</c:f>
              <c:strCache>
                <c:ptCount val="12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8">
                  <c:v>May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</c:strCache>
            </c:strRef>
          </c:cat>
          <c:val>
            <c:numRef>
              <c:f>d!$C$44:$C$55</c:f>
              <c:numCache>
                <c:formatCode>General</c:formatCode>
                <c:ptCount val="12"/>
                <c:pt idx="0">
                  <c:v>220</c:v>
                </c:pt>
                <c:pt idx="1">
                  <c:v>646</c:v>
                </c:pt>
                <c:pt idx="2">
                  <c:v>1087</c:v>
                </c:pt>
                <c:pt idx="3">
                  <c:v>1292</c:v>
                </c:pt>
                <c:pt idx="4">
                  <c:v>1540</c:v>
                </c:pt>
                <c:pt idx="5">
                  <c:v>2304</c:v>
                </c:pt>
                <c:pt idx="6">
                  <c:v>5242</c:v>
                </c:pt>
                <c:pt idx="7">
                  <c:v>5511</c:v>
                </c:pt>
                <c:pt idx="8">
                  <c:v>3455</c:v>
                </c:pt>
                <c:pt idx="9">
                  <c:v>1507</c:v>
                </c:pt>
                <c:pt idx="10">
                  <c:v>765</c:v>
                </c:pt>
                <c:pt idx="11">
                  <c:v>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F8-43CD-891F-203BD302CC3D}"/>
            </c:ext>
          </c:extLst>
        </c:ser>
        <c:ser>
          <c:idx val="1"/>
          <c:order val="1"/>
          <c:tx>
            <c:strRef>
              <c:f>d!$D$9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d!$A$44:$A$55</c:f>
              <c:strCache>
                <c:ptCount val="12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8">
                  <c:v>May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</c:strCache>
            </c:strRef>
          </c:cat>
          <c:val>
            <c:numRef>
              <c:f>d!$D$44:$D$55</c:f>
              <c:numCache>
                <c:formatCode>General</c:formatCode>
                <c:ptCount val="12"/>
                <c:pt idx="0">
                  <c:v>598</c:v>
                </c:pt>
                <c:pt idx="1">
                  <c:v>771</c:v>
                </c:pt>
                <c:pt idx="2">
                  <c:v>1466</c:v>
                </c:pt>
                <c:pt idx="3">
                  <c:v>2146</c:v>
                </c:pt>
                <c:pt idx="4">
                  <c:v>2538</c:v>
                </c:pt>
                <c:pt idx="5">
                  <c:v>3339</c:v>
                </c:pt>
                <c:pt idx="6">
                  <c:v>7705</c:v>
                </c:pt>
                <c:pt idx="7">
                  <c:v>7327</c:v>
                </c:pt>
                <c:pt idx="8">
                  <c:v>5001</c:v>
                </c:pt>
                <c:pt idx="9">
                  <c:v>2266</c:v>
                </c:pt>
                <c:pt idx="10">
                  <c:v>1436</c:v>
                </c:pt>
                <c:pt idx="11">
                  <c:v>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F8-43CD-891F-203BD302CC3D}"/>
            </c:ext>
          </c:extLst>
        </c:ser>
        <c:ser>
          <c:idx val="2"/>
          <c:order val="2"/>
          <c:tx>
            <c:strRef>
              <c:f>d!$E$9</c:f>
              <c:strCache>
                <c:ptCount val="1"/>
                <c:pt idx="0">
                  <c:v>20sp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d!$A$44:$A$55</c:f>
              <c:strCache>
                <c:ptCount val="12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8">
                  <c:v>May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</c:strCache>
            </c:strRef>
          </c:cat>
          <c:val>
            <c:numRef>
              <c:f>d!$E$44:$E$55</c:f>
              <c:numCache>
                <c:formatCode>General</c:formatCode>
                <c:ptCount val="12"/>
                <c:pt idx="0">
                  <c:v>262</c:v>
                </c:pt>
                <c:pt idx="1">
                  <c:v>743</c:v>
                </c:pt>
                <c:pt idx="2">
                  <c:v>1278</c:v>
                </c:pt>
                <c:pt idx="3">
                  <c:v>1531</c:v>
                </c:pt>
                <c:pt idx="4">
                  <c:v>1665</c:v>
                </c:pt>
                <c:pt idx="5">
                  <c:v>3240</c:v>
                </c:pt>
                <c:pt idx="6">
                  <c:v>6776</c:v>
                </c:pt>
                <c:pt idx="7">
                  <c:v>7623</c:v>
                </c:pt>
                <c:pt idx="8">
                  <c:v>4428</c:v>
                </c:pt>
                <c:pt idx="9">
                  <c:v>1962</c:v>
                </c:pt>
                <c:pt idx="10">
                  <c:v>1011</c:v>
                </c:pt>
                <c:pt idx="11">
                  <c:v>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F8-43CD-891F-203BD302CC3D}"/>
            </c:ext>
          </c:extLst>
        </c:ser>
        <c:ser>
          <c:idx val="3"/>
          <c:order val="3"/>
          <c:tx>
            <c:strRef>
              <c:f>d!$F$9</c:f>
              <c:strCache>
                <c:ptCount val="1"/>
                <c:pt idx="0">
                  <c:v>22sp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d!$A$44:$A$55</c:f>
              <c:strCache>
                <c:ptCount val="12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8">
                  <c:v>May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</c:strCache>
            </c:strRef>
          </c:cat>
          <c:val>
            <c:numRef>
              <c:f>d!$F$44:$F$55</c:f>
              <c:numCache>
                <c:formatCode>General</c:formatCode>
                <c:ptCount val="12"/>
                <c:pt idx="0">
                  <c:v>113</c:v>
                </c:pt>
                <c:pt idx="1">
                  <c:v>324</c:v>
                </c:pt>
                <c:pt idx="2">
                  <c:v>848</c:v>
                </c:pt>
                <c:pt idx="3">
                  <c:v>1004</c:v>
                </c:pt>
                <c:pt idx="4">
                  <c:v>1210</c:v>
                </c:pt>
                <c:pt idx="5">
                  <c:v>1998</c:v>
                </c:pt>
                <c:pt idx="6">
                  <c:v>3466</c:v>
                </c:pt>
                <c:pt idx="7">
                  <c:v>4184</c:v>
                </c:pt>
                <c:pt idx="8">
                  <c:v>2861</c:v>
                </c:pt>
                <c:pt idx="9">
                  <c:v>864</c:v>
                </c:pt>
                <c:pt idx="10">
                  <c:v>1091</c:v>
                </c:pt>
                <c:pt idx="11">
                  <c:v>1037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F8-43CD-891F-203BD302C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355352"/>
        <c:axId val="463644920"/>
      </c:lineChart>
      <c:catAx>
        <c:axId val="463355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44920"/>
        <c:crosses val="autoZero"/>
        <c:auto val="1"/>
        <c:lblAlgn val="ctr"/>
        <c:lblOffset val="100"/>
        <c:noMultiLvlLbl val="0"/>
      </c:catAx>
      <c:valAx>
        <c:axId val="463644920"/>
        <c:scaling>
          <c:orientation val="minMax"/>
          <c:max val="9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Forecasted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55352"/>
        <c:crosses val="autoZero"/>
        <c:crossBetween val="midCat"/>
      </c:valAx>
      <c:valAx>
        <c:axId val="463645312"/>
        <c:scaling>
          <c:orientation val="minMax"/>
          <c:max val="176"/>
          <c:min val="14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45704"/>
        <c:crosses val="max"/>
        <c:crossBetween val="between"/>
        <c:majorUnit val="4"/>
      </c:valAx>
      <c:catAx>
        <c:axId val="463645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3645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1</xdr:row>
      <xdr:rowOff>106680</xdr:rowOff>
    </xdr:from>
    <xdr:to>
      <xdr:col>23</xdr:col>
      <xdr:colOff>358140</xdr:colOff>
      <xdr:row>20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428625</xdr:colOff>
      <xdr:row>2</xdr:row>
      <xdr:rowOff>57150</xdr:rowOff>
    </xdr:from>
    <xdr:to>
      <xdr:col>32</xdr:col>
      <xdr:colOff>266700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400049</xdr:colOff>
      <xdr:row>21</xdr:row>
      <xdr:rowOff>90486</xdr:rowOff>
    </xdr:from>
    <xdr:to>
      <xdr:col>32</xdr:col>
      <xdr:colOff>257174</xdr:colOff>
      <xdr:row>40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419100</xdr:colOff>
      <xdr:row>41</xdr:row>
      <xdr:rowOff>147637</xdr:rowOff>
    </xdr:from>
    <xdr:to>
      <xdr:col>32</xdr:col>
      <xdr:colOff>247650</xdr:colOff>
      <xdr:row>60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9</xdr:row>
      <xdr:rowOff>47625</xdr:rowOff>
    </xdr:from>
    <xdr:to>
      <xdr:col>24</xdr:col>
      <xdr:colOff>13335</xdr:colOff>
      <xdr:row>28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22</xdr:row>
      <xdr:rowOff>161925</xdr:rowOff>
    </xdr:from>
    <xdr:to>
      <xdr:col>34</xdr:col>
      <xdr:colOff>304800</xdr:colOff>
      <xdr:row>37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415290</xdr:colOff>
      <xdr:row>9</xdr:row>
      <xdr:rowOff>59055</xdr:rowOff>
    </xdr:from>
    <xdr:to>
      <xdr:col>22</xdr:col>
      <xdr:colOff>272414</xdr:colOff>
      <xdr:row>28</xdr:row>
      <xdr:rowOff>49530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pSpPr/>
      </xdr:nvGrpSpPr>
      <xdr:grpSpPr>
        <a:xfrm>
          <a:off x="5206365" y="2297430"/>
          <a:ext cx="9610724" cy="3609975"/>
          <a:chOff x="5206365" y="2297430"/>
          <a:chExt cx="9610724" cy="36099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800-000002000000}"/>
              </a:ext>
            </a:extLst>
          </xdr:cNvPr>
          <xdr:cNvGraphicFramePr/>
        </xdr:nvGraphicFramePr>
        <xdr:xfrm>
          <a:off x="5206365" y="2297430"/>
          <a:ext cx="9610724" cy="36099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800-000003000000}"/>
              </a:ext>
            </a:extLst>
          </xdr:cNvPr>
          <xdr:cNvSpPr/>
        </xdr:nvSpPr>
        <xdr:spPr>
          <a:xfrm>
            <a:off x="13973175" y="2695575"/>
            <a:ext cx="619125" cy="304800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Morris (RIT Student)" refreshedDate="42819.588124189817" createdVersion="6" refreshedVersion="5" minRefreshableVersion="3" recordCount="48" xr:uid="{00000000-000A-0000-FFFF-FFFF00000000}">
  <cacheSource type="worksheet">
    <worksheetSource ref="B1:G49" sheet="solution output"/>
  </cacheSource>
  <cacheFields count="6">
    <cacheField name="Product" numFmtId="0">
      <sharedItems containsMixedTypes="1" containsNumber="1" containsInteger="1" minValue="18" maxValue="20" count="4">
        <n v="18"/>
        <n v="20"/>
        <s v="20sp"/>
        <s v="22sp"/>
      </sharedItems>
    </cacheField>
    <cacheField name="Month" numFmtId="0">
      <sharedItems containsMixedTypes="1" containsNumber="1" containsInteger="1" minValue="1" maxValue="12" count="24">
        <s v="Sep"/>
        <s v="Oct"/>
        <s v="Nov"/>
        <s v="Dec"/>
        <s v="Jan"/>
        <s v="Feb"/>
        <s v="Mar"/>
        <s v="Apr"/>
        <s v="May"/>
        <s v="Jun"/>
        <s v="Jul"/>
        <s v="Aug"/>
        <n v="11" u="1"/>
        <n v="12" u="1"/>
        <n v="6" u="1"/>
        <n v="3" u="1"/>
        <n v="7" u="1"/>
        <n v="8" u="1"/>
        <n v="4" u="1"/>
        <n v="2" u="1"/>
        <n v="9" u="1"/>
        <n v="1" u="1"/>
        <n v="10" u="1"/>
        <n v="5" u="1"/>
      </sharedItems>
    </cacheField>
    <cacheField name="RT Production" numFmtId="0">
      <sharedItems containsSemiMixedTypes="0" containsString="0" containsNumber="1" containsInteger="1" minValue="0" maxValue="8102"/>
    </cacheField>
    <cacheField name="OT Production" numFmtId="0">
      <sharedItems containsSemiMixedTypes="0" containsString="0" containsNumber="1" containsInteger="1" minValue="0" maxValue="2924"/>
    </cacheField>
    <cacheField name="Sales" numFmtId="0">
      <sharedItems containsSemiMixedTypes="0" containsString="0" containsNumber="1" containsInteger="1" minValue="113" maxValue="7705"/>
    </cacheField>
    <cacheField name="Inventory" numFmtId="0">
      <sharedItems containsSemiMixedTypes="0" containsString="0" containsNumber="1" containsInteger="1" minValue="2000" maxValue="127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Morris (RIT Student)" refreshedDate="42820.611061689815" createdVersion="5" refreshedVersion="5" minRefreshableVersion="3" recordCount="48" xr:uid="{00000000-000A-0000-FFFF-FFFF01000000}">
  <cacheSource type="worksheet">
    <worksheetSource ref="A2:F50" sheet="sensitivity output"/>
  </cacheSource>
  <cacheFields count="6">
    <cacheField name="Product" numFmtId="0">
      <sharedItems containsSemiMixedTypes="0" containsString="0" containsNumber="1" containsInteger="1" minValue="1" maxValue="4"/>
    </cacheField>
    <cacheField name="Month" numFmtId="0">
      <sharedItems containsMixedTypes="1" containsNumber="1" containsInteger="1" minValue="1" maxValue="12" count="24">
        <s v="Sep"/>
        <s v="Oct"/>
        <s v="Nov"/>
        <s v="Dec"/>
        <s v="Jan"/>
        <s v="Feb"/>
        <s v="Mar"/>
        <s v="Apr"/>
        <s v="May"/>
        <s v="Jun"/>
        <s v="Jul"/>
        <s v="Aug"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Xrt" numFmtId="0">
      <sharedItems containsSemiMixedTypes="0" containsString="0" containsNumber="1" containsInteger="1" minValue="0" maxValue="8102"/>
    </cacheField>
    <cacheField name="Min" numFmtId="0">
      <sharedItems containsSemiMixedTypes="0" containsString="0" containsNumber="1" minValue="-91.509" maxValue="35.503300000000003"/>
    </cacheField>
    <cacheField name="Current" numFmtId="0">
      <sharedItems containsSemiMixedTypes="0" containsString="0" containsNumber="1" minValue="35.503300000000003" maxValue="35.503300000000003"/>
    </cacheField>
    <cacheField name="Max" numFmtId="0">
      <sharedItems containsSemiMixedTypes="0" containsString="0" containsNumber="1" minValue="35.503300000000003" maxValue="1E+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Morris (RIT Student)" refreshedDate="42820.616588310186" createdVersion="5" refreshedVersion="5" minRefreshableVersion="3" recordCount="44" xr:uid="{00000000-000A-0000-FFFF-FFFF02000000}">
  <cacheSource type="worksheet">
    <worksheetSource ref="A53:E97" sheet="sensitivity output"/>
  </cacheSource>
  <cacheFields count="5">
    <cacheField name="Product" numFmtId="0">
      <sharedItems containsMixedTypes="1" containsNumber="1" containsInteger="1" minValue="1" maxValue="20" count="8">
        <n v="18"/>
        <n v="20"/>
        <s v="20sp"/>
        <s v="22sp"/>
        <n v="2" u="1"/>
        <n v="1" u="1"/>
        <n v="3" u="1"/>
        <n v="4" u="1"/>
      </sharedItems>
    </cacheField>
    <cacheField name="Month" numFmtId="0">
      <sharedItems count="11">
        <s v="Oct"/>
        <s v="Nov"/>
        <s v="Dec"/>
        <s v="Jan"/>
        <s v="Feb"/>
        <s v="Mar"/>
        <s v="Apr"/>
        <s v="May"/>
        <s v="Jun"/>
        <s v="Jul"/>
        <s v="Aug"/>
      </sharedItems>
    </cacheField>
    <cacheField name="Min" numFmtId="0">
      <sharedItems containsSemiMixedTypes="0" containsString="0" containsNumber="1" containsInteger="1" minValue="-1155" maxValue="6226"/>
    </cacheField>
    <cacheField name="Current" numFmtId="0">
      <sharedItems containsSemiMixedTypes="0" containsString="0" containsNumber="1" containsInteger="1" minValue="324" maxValue="7705"/>
    </cacheField>
    <cacheField name="Max" numFmtId="0">
      <sharedItems containsSemiMixedTypes="0" containsString="0" containsNumber="1" containsInteger="1" minValue="1769" maxValue="125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Morris (RIT Student)" refreshedDate="42820.624009259256" createdVersion="5" refreshedVersion="5" minRefreshableVersion="3" recordCount="48" xr:uid="{00000000-000A-0000-FFFF-FFFF03000000}">
  <cacheSource type="worksheet">
    <worksheetSource ref="A100:F148" sheet="sensitivity output"/>
  </cacheSource>
  <cacheFields count="6">
    <cacheField name="Product" numFmtId="0">
      <sharedItems containsMixedTypes="1" containsNumber="1" containsInteger="1" minValue="18" maxValue="20" count="4">
        <n v="18"/>
        <n v="20"/>
        <s v="20sp"/>
        <s v="22sp"/>
      </sharedItems>
    </cacheField>
    <cacheField name="Month" numFmtId="0">
      <sharedItems count="12">
        <s v="Sep"/>
        <s v="Oct"/>
        <s v="Nov"/>
        <s v="Dec"/>
        <s v="Jan"/>
        <s v="Feb"/>
        <s v="Mar"/>
        <s v="Apr"/>
        <s v="May"/>
        <s v="Jun"/>
        <s v="Jul"/>
        <s v="Aug"/>
      </sharedItems>
    </cacheField>
    <cacheField name="I" numFmtId="0">
      <sharedItems containsSemiMixedTypes="0" containsString="0" containsNumber="1" containsInteger="1" minValue="2000" maxValue="12753"/>
    </cacheField>
    <cacheField name="Min" numFmtId="0">
      <sharedItems containsSemiMixedTypes="0" containsString="0" containsNumber="1" minValue="-95.001800000000003" maxValue="32.010399999999997"/>
    </cacheField>
    <cacheField name="Current" numFmtId="0">
      <sharedItems containsSemiMixedTypes="0" containsString="0" containsNumber="1" minValue="32.010399999999997" maxValue="32.010399999999997"/>
    </cacheField>
    <cacheField name="Max" numFmtId="0">
      <sharedItems containsSemiMixedTypes="0" containsString="0" containsNumber="1" minValue="32.010399999999997" maxValue="1E+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x v="0"/>
    <n v="0"/>
    <n v="0"/>
    <n v="220"/>
    <n v="2600"/>
  </r>
  <r>
    <x v="0"/>
    <x v="1"/>
    <n v="46"/>
    <n v="0"/>
    <n v="646"/>
    <n v="2000"/>
  </r>
  <r>
    <x v="0"/>
    <x v="2"/>
    <n v="1087"/>
    <n v="0"/>
    <n v="1087"/>
    <n v="2000"/>
  </r>
  <r>
    <x v="0"/>
    <x v="3"/>
    <n v="1292"/>
    <n v="0"/>
    <n v="1292"/>
    <n v="2000"/>
  </r>
  <r>
    <x v="0"/>
    <x v="4"/>
    <n v="8102"/>
    <n v="0"/>
    <n v="1540"/>
    <n v="8562"/>
  </r>
  <r>
    <x v="0"/>
    <x v="5"/>
    <n v="5016"/>
    <n v="1479"/>
    <n v="2304"/>
    <n v="12753"/>
  </r>
  <r>
    <x v="0"/>
    <x v="6"/>
    <n v="0"/>
    <n v="0"/>
    <n v="5242"/>
    <n v="7511"/>
  </r>
  <r>
    <x v="0"/>
    <x v="7"/>
    <n v="0"/>
    <n v="0"/>
    <n v="5511"/>
    <n v="2000"/>
  </r>
  <r>
    <x v="0"/>
    <x v="8"/>
    <n v="1986"/>
    <n v="1469"/>
    <n v="3455"/>
    <n v="2000"/>
  </r>
  <r>
    <x v="0"/>
    <x v="9"/>
    <n v="1507"/>
    <n v="0"/>
    <n v="1507"/>
    <n v="2000"/>
  </r>
  <r>
    <x v="0"/>
    <x v="10"/>
    <n v="765"/>
    <n v="0"/>
    <n v="765"/>
    <n v="2000"/>
  </r>
  <r>
    <x v="0"/>
    <x v="11"/>
    <n v="431"/>
    <n v="0"/>
    <n v="431"/>
    <n v="2000"/>
  </r>
  <r>
    <x v="1"/>
    <x v="0"/>
    <n v="1958"/>
    <n v="0"/>
    <n v="598"/>
    <n v="2000"/>
  </r>
  <r>
    <x v="1"/>
    <x v="1"/>
    <n v="771"/>
    <n v="0"/>
    <n v="771"/>
    <n v="2000"/>
  </r>
  <r>
    <x v="1"/>
    <x v="2"/>
    <n v="1466"/>
    <n v="0"/>
    <n v="1466"/>
    <n v="2000"/>
  </r>
  <r>
    <x v="1"/>
    <x v="3"/>
    <n v="2146"/>
    <n v="0"/>
    <n v="2146"/>
    <n v="2000"/>
  </r>
  <r>
    <x v="1"/>
    <x v="4"/>
    <n v="2538"/>
    <n v="0"/>
    <n v="2538"/>
    <n v="2000"/>
  </r>
  <r>
    <x v="1"/>
    <x v="5"/>
    <n v="6020"/>
    <n v="0"/>
    <n v="3339"/>
    <n v="4681"/>
  </r>
  <r>
    <x v="1"/>
    <x v="6"/>
    <n v="6958"/>
    <n v="0"/>
    <n v="7705"/>
    <n v="3934"/>
  </r>
  <r>
    <x v="1"/>
    <x v="7"/>
    <n v="2469"/>
    <n v="2924"/>
    <n v="7327"/>
    <n v="2000"/>
  </r>
  <r>
    <x v="1"/>
    <x v="8"/>
    <n v="5001"/>
    <n v="0"/>
    <n v="5001"/>
    <n v="2000"/>
  </r>
  <r>
    <x v="1"/>
    <x v="9"/>
    <n v="2266"/>
    <n v="0"/>
    <n v="2266"/>
    <n v="2000"/>
  </r>
  <r>
    <x v="1"/>
    <x v="10"/>
    <n v="1436"/>
    <n v="0"/>
    <n v="1436"/>
    <n v="2000"/>
  </r>
  <r>
    <x v="1"/>
    <x v="11"/>
    <n v="907"/>
    <n v="0"/>
    <n v="907"/>
    <n v="2000"/>
  </r>
  <r>
    <x v="2"/>
    <x v="0"/>
    <n v="0"/>
    <n v="0"/>
    <n v="262"/>
    <n v="6988"/>
  </r>
  <r>
    <x v="2"/>
    <x v="1"/>
    <n v="0"/>
    <n v="0"/>
    <n v="743"/>
    <n v="6245"/>
  </r>
  <r>
    <x v="2"/>
    <x v="2"/>
    <n v="0"/>
    <n v="0"/>
    <n v="1278"/>
    <n v="4967"/>
  </r>
  <r>
    <x v="2"/>
    <x v="3"/>
    <n v="0"/>
    <n v="0"/>
    <n v="1531"/>
    <n v="3436"/>
  </r>
  <r>
    <x v="2"/>
    <x v="4"/>
    <n v="229"/>
    <n v="0"/>
    <n v="1665"/>
    <n v="2000"/>
  </r>
  <r>
    <x v="2"/>
    <x v="5"/>
    <n v="3240"/>
    <n v="0"/>
    <n v="3240"/>
    <n v="2000"/>
  </r>
  <r>
    <x v="2"/>
    <x v="6"/>
    <n v="6776"/>
    <n v="0"/>
    <n v="6776"/>
    <n v="2000"/>
  </r>
  <r>
    <x v="2"/>
    <x v="7"/>
    <n v="7623"/>
    <n v="0"/>
    <n v="7623"/>
    <n v="2000"/>
  </r>
  <r>
    <x v="2"/>
    <x v="8"/>
    <n v="4428"/>
    <n v="0"/>
    <n v="4428"/>
    <n v="2000"/>
  </r>
  <r>
    <x v="2"/>
    <x v="9"/>
    <n v="1962"/>
    <n v="0"/>
    <n v="1962"/>
    <n v="2000"/>
  </r>
  <r>
    <x v="2"/>
    <x v="10"/>
    <n v="1011"/>
    <n v="0"/>
    <n v="1011"/>
    <n v="2000"/>
  </r>
  <r>
    <x v="2"/>
    <x v="11"/>
    <n v="981"/>
    <n v="0"/>
    <n v="981"/>
    <n v="2000"/>
  </r>
  <r>
    <x v="3"/>
    <x v="0"/>
    <n v="0"/>
    <n v="0"/>
    <n v="113"/>
    <n v="5637"/>
  </r>
  <r>
    <x v="3"/>
    <x v="1"/>
    <n v="0"/>
    <n v="0"/>
    <n v="324"/>
    <n v="5313"/>
  </r>
  <r>
    <x v="3"/>
    <x v="2"/>
    <n v="0"/>
    <n v="0"/>
    <n v="848"/>
    <n v="4465"/>
  </r>
  <r>
    <x v="3"/>
    <x v="3"/>
    <n v="0"/>
    <n v="0"/>
    <n v="1004"/>
    <n v="3461"/>
  </r>
  <r>
    <x v="3"/>
    <x v="4"/>
    <n v="1747"/>
    <n v="0"/>
    <n v="1210"/>
    <n v="3998"/>
  </r>
  <r>
    <x v="3"/>
    <x v="5"/>
    <n v="0"/>
    <n v="0"/>
    <n v="1998"/>
    <n v="2000"/>
  </r>
  <r>
    <x v="3"/>
    <x v="6"/>
    <n v="542"/>
    <n v="2924"/>
    <n v="3466"/>
    <n v="2000"/>
  </r>
  <r>
    <x v="3"/>
    <x v="7"/>
    <n v="4184"/>
    <n v="0"/>
    <n v="4184"/>
    <n v="2000"/>
  </r>
  <r>
    <x v="3"/>
    <x v="8"/>
    <n v="2861"/>
    <n v="0"/>
    <n v="2861"/>
    <n v="2000"/>
  </r>
  <r>
    <x v="3"/>
    <x v="9"/>
    <n v="864"/>
    <n v="0"/>
    <n v="864"/>
    <n v="2000"/>
  </r>
  <r>
    <x v="3"/>
    <x v="10"/>
    <n v="1091"/>
    <n v="0"/>
    <n v="1091"/>
    <n v="2000"/>
  </r>
  <r>
    <x v="3"/>
    <x v="11"/>
    <n v="1037"/>
    <n v="0"/>
    <n v="1037"/>
    <n v="2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8">
  <r>
    <n v="1"/>
    <x v="0"/>
    <n v="0"/>
    <n v="3.49281"/>
    <n v="35.503300000000003"/>
    <n v="1E+20"/>
  </r>
  <r>
    <n v="1"/>
    <x v="1"/>
    <n v="46"/>
    <n v="3.49281"/>
    <n v="35.503300000000003"/>
    <n v="67.5137"/>
  </r>
  <r>
    <n v="1"/>
    <x v="2"/>
    <n v="1087"/>
    <n v="3.49281"/>
    <n v="35.503300000000003"/>
    <n v="67.5137"/>
  </r>
  <r>
    <n v="1"/>
    <x v="3"/>
    <n v="1292"/>
    <n v="4.5223599999999999"/>
    <n v="35.503300000000003"/>
    <n v="67.5137"/>
  </r>
  <r>
    <n v="1"/>
    <x v="4"/>
    <n v="8102"/>
    <n v="35.503300000000003"/>
    <n v="35.503300000000003"/>
    <n v="35.503300000000003"/>
  </r>
  <r>
    <n v="1"/>
    <x v="5"/>
    <n v="5016"/>
    <n v="35.503300000000003"/>
    <n v="35.503300000000003"/>
    <n v="35.503300000000003"/>
  </r>
  <r>
    <n v="1"/>
    <x v="6"/>
    <n v="0"/>
    <n v="35.503300000000003"/>
    <n v="35.503300000000003"/>
    <n v="1E+20"/>
  </r>
  <r>
    <n v="1"/>
    <x v="7"/>
    <n v="0"/>
    <n v="35.503300000000003"/>
    <n v="35.503300000000003"/>
    <n v="1E+20"/>
  </r>
  <r>
    <n v="1"/>
    <x v="8"/>
    <n v="1986"/>
    <n v="35.503300000000003"/>
    <n v="35.503300000000003"/>
    <n v="46.513300000000001"/>
  </r>
  <r>
    <n v="1"/>
    <x v="9"/>
    <n v="1507"/>
    <n v="3.49281"/>
    <n v="35.503300000000003"/>
    <n v="68.543300000000002"/>
  </r>
  <r>
    <n v="1"/>
    <x v="10"/>
    <n v="765"/>
    <n v="3.49281"/>
    <n v="35.503300000000003"/>
    <n v="67.5137"/>
  </r>
  <r>
    <n v="1"/>
    <x v="11"/>
    <n v="431"/>
    <n v="-32.010399999999997"/>
    <n v="35.503300000000003"/>
    <n v="67.5137"/>
  </r>
  <r>
    <n v="2"/>
    <x v="0"/>
    <n v="1958"/>
    <n v="3.49281"/>
    <n v="35.503300000000003"/>
    <n v="68.543300000000002"/>
  </r>
  <r>
    <n v="2"/>
    <x v="1"/>
    <n v="771"/>
    <n v="3.49281"/>
    <n v="35.503300000000003"/>
    <n v="67.5137"/>
  </r>
  <r>
    <n v="2"/>
    <x v="2"/>
    <n v="1466"/>
    <n v="3.49281"/>
    <n v="35.503300000000003"/>
    <n v="67.5137"/>
  </r>
  <r>
    <n v="2"/>
    <x v="3"/>
    <n v="2146"/>
    <n v="4.5223599999999999"/>
    <n v="35.503300000000003"/>
    <n v="67.5137"/>
  </r>
  <r>
    <n v="2"/>
    <x v="4"/>
    <n v="2538"/>
    <n v="35.503300000000003"/>
    <n v="35.503300000000003"/>
    <n v="66.484200000000001"/>
  </r>
  <r>
    <n v="2"/>
    <x v="5"/>
    <n v="6020"/>
    <n v="35.503300000000003"/>
    <n v="35.503300000000003"/>
    <n v="35.503300000000003"/>
  </r>
  <r>
    <n v="2"/>
    <x v="6"/>
    <n v="6958"/>
    <n v="35.503300000000003"/>
    <n v="35.503300000000003"/>
    <n v="35.503300000000003"/>
  </r>
  <r>
    <n v="2"/>
    <x v="7"/>
    <n v="2469"/>
    <n v="35.503300000000003"/>
    <n v="35.503300000000003"/>
    <n v="35.503300000000003"/>
  </r>
  <r>
    <n v="2"/>
    <x v="8"/>
    <n v="5001"/>
    <n v="-29.5472"/>
    <n v="35.503300000000003"/>
    <n v="35.503300000000003"/>
  </r>
  <r>
    <n v="2"/>
    <x v="9"/>
    <n v="2266"/>
    <n v="3.49281"/>
    <n v="35.503300000000003"/>
    <n v="68.543300000000002"/>
  </r>
  <r>
    <n v="2"/>
    <x v="10"/>
    <n v="1436"/>
    <n v="3.49281"/>
    <n v="35.503300000000003"/>
    <n v="67.5137"/>
  </r>
  <r>
    <n v="2"/>
    <x v="11"/>
    <n v="907"/>
    <n v="-32.010399999999997"/>
    <n v="35.503300000000003"/>
    <n v="67.5137"/>
  </r>
  <r>
    <n v="3"/>
    <x v="0"/>
    <n v="0"/>
    <n v="-91.509"/>
    <n v="35.503300000000003"/>
    <n v="1E+20"/>
  </r>
  <r>
    <n v="3"/>
    <x v="1"/>
    <n v="0"/>
    <n v="-59.4985"/>
    <n v="35.503300000000003"/>
    <n v="1E+20"/>
  </r>
  <r>
    <n v="3"/>
    <x v="2"/>
    <n v="0"/>
    <n v="-27.488099999999999"/>
    <n v="35.503300000000003"/>
    <n v="1E+20"/>
  </r>
  <r>
    <n v="3"/>
    <x v="3"/>
    <n v="0"/>
    <n v="4.5223599999999999"/>
    <n v="35.503300000000003"/>
    <n v="1E+20"/>
  </r>
  <r>
    <n v="3"/>
    <x v="4"/>
    <n v="229"/>
    <n v="35.503300000000003"/>
    <n v="35.503300000000003"/>
    <n v="66.484200000000001"/>
  </r>
  <r>
    <n v="3"/>
    <x v="5"/>
    <n v="3240"/>
    <n v="35.503300000000003"/>
    <n v="35.503300000000003"/>
    <n v="35.503300000000003"/>
  </r>
  <r>
    <n v="3"/>
    <x v="6"/>
    <n v="6776"/>
    <n v="35.503300000000003"/>
    <n v="35.503300000000003"/>
    <n v="35.503300000000003"/>
  </r>
  <r>
    <n v="3"/>
    <x v="7"/>
    <n v="7623"/>
    <n v="-60.528100000000002"/>
    <n v="35.503300000000003"/>
    <n v="35.503300000000003"/>
  </r>
  <r>
    <n v="3"/>
    <x v="8"/>
    <n v="4428"/>
    <n v="-29.5472"/>
    <n v="35.503300000000003"/>
    <n v="35.503300000000003"/>
  </r>
  <r>
    <n v="3"/>
    <x v="9"/>
    <n v="1962"/>
    <n v="3.49281"/>
    <n v="35.503300000000003"/>
    <n v="68.543300000000002"/>
  </r>
  <r>
    <n v="3"/>
    <x v="10"/>
    <n v="1011"/>
    <n v="3.49281"/>
    <n v="35.503300000000003"/>
    <n v="67.5137"/>
  </r>
  <r>
    <n v="3"/>
    <x v="11"/>
    <n v="981"/>
    <n v="-32.010399999999997"/>
    <n v="35.503300000000003"/>
    <n v="67.5137"/>
  </r>
  <r>
    <n v="4"/>
    <x v="0"/>
    <n v="0"/>
    <n v="-91.509"/>
    <n v="35.503300000000003"/>
    <n v="1E+20"/>
  </r>
  <r>
    <n v="4"/>
    <x v="1"/>
    <n v="0"/>
    <n v="-59.4985"/>
    <n v="35.503300000000003"/>
    <n v="1E+20"/>
  </r>
  <r>
    <n v="4"/>
    <x v="2"/>
    <n v="0"/>
    <n v="-27.488099999999999"/>
    <n v="35.503300000000003"/>
    <n v="1E+20"/>
  </r>
  <r>
    <n v="4"/>
    <x v="3"/>
    <n v="0"/>
    <n v="4.5223599999999999"/>
    <n v="35.503300000000003"/>
    <n v="1E+20"/>
  </r>
  <r>
    <n v="4"/>
    <x v="4"/>
    <n v="1747"/>
    <n v="35.503300000000003"/>
    <n v="35.503300000000003"/>
    <n v="35.503300000000003"/>
  </r>
  <r>
    <n v="4"/>
    <x v="5"/>
    <n v="0"/>
    <n v="35.503300000000003"/>
    <n v="35.503300000000003"/>
    <n v="1E+20"/>
  </r>
  <r>
    <n v="4"/>
    <x v="6"/>
    <n v="542"/>
    <n v="35.503300000000003"/>
    <n v="35.503300000000003"/>
    <n v="35.503300000000003"/>
  </r>
  <r>
    <n v="4"/>
    <x v="7"/>
    <n v="4184"/>
    <n v="-60.528100000000002"/>
    <n v="35.503300000000003"/>
    <n v="35.503300000000003"/>
  </r>
  <r>
    <n v="4"/>
    <x v="8"/>
    <n v="2861"/>
    <n v="-29.5472"/>
    <n v="35.503300000000003"/>
    <n v="35.503300000000003"/>
  </r>
  <r>
    <n v="4"/>
    <x v="9"/>
    <n v="864"/>
    <n v="3.49281"/>
    <n v="35.503300000000003"/>
    <n v="68.543300000000002"/>
  </r>
  <r>
    <n v="4"/>
    <x v="10"/>
    <n v="1091"/>
    <n v="3.49281"/>
    <n v="35.503300000000003"/>
    <n v="67.5137"/>
  </r>
  <r>
    <n v="4"/>
    <x v="11"/>
    <n v="1037"/>
    <n v="-32.010399999999997"/>
    <n v="35.503300000000003"/>
    <n v="67.513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4">
  <r>
    <x v="0"/>
    <x v="0"/>
    <n v="600"/>
    <n v="646"/>
    <n v="12445"/>
  </r>
  <r>
    <x v="0"/>
    <x v="1"/>
    <n v="0"/>
    <n v="1087"/>
    <n v="11150"/>
  </r>
  <r>
    <x v="0"/>
    <x v="2"/>
    <n v="0"/>
    <n v="1292"/>
    <n v="10470"/>
  </r>
  <r>
    <x v="0"/>
    <x v="3"/>
    <n v="61"/>
    <n v="1540"/>
    <n v="2985"/>
  </r>
  <r>
    <x v="0"/>
    <x v="4"/>
    <n v="825"/>
    <n v="2304"/>
    <n v="3749"/>
  </r>
  <r>
    <x v="0"/>
    <x v="5"/>
    <n v="3763"/>
    <n v="5242"/>
    <n v="6687"/>
  </r>
  <r>
    <x v="0"/>
    <x v="6"/>
    <n v="4032"/>
    <n v="5511"/>
    <n v="6956"/>
  </r>
  <r>
    <x v="0"/>
    <x v="7"/>
    <n v="1986"/>
    <n v="3455"/>
    <n v="4910"/>
  </r>
  <r>
    <x v="0"/>
    <x v="8"/>
    <n v="0"/>
    <n v="1507"/>
    <n v="7524"/>
  </r>
  <r>
    <x v="0"/>
    <x v="9"/>
    <n v="0"/>
    <n v="765"/>
    <n v="9078"/>
  </r>
  <r>
    <x v="0"/>
    <x v="10"/>
    <n v="0"/>
    <n v="431"/>
    <n v="9691"/>
  </r>
  <r>
    <x v="1"/>
    <x v="0"/>
    <n v="0"/>
    <n v="771"/>
    <n v="12570"/>
  </r>
  <r>
    <x v="1"/>
    <x v="1"/>
    <n v="0"/>
    <n v="1466"/>
    <n v="11529"/>
  </r>
  <r>
    <x v="1"/>
    <x v="2"/>
    <n v="0"/>
    <n v="2146"/>
    <n v="11324"/>
  </r>
  <r>
    <x v="1"/>
    <x v="3"/>
    <n v="1059"/>
    <n v="2538"/>
    <n v="3983"/>
  </r>
  <r>
    <x v="1"/>
    <x v="4"/>
    <n v="1860"/>
    <n v="3339"/>
    <n v="4784"/>
  </r>
  <r>
    <x v="1"/>
    <x v="5"/>
    <n v="6226"/>
    <n v="7705"/>
    <n v="9150"/>
  </r>
  <r>
    <x v="1"/>
    <x v="6"/>
    <n v="5848"/>
    <n v="7327"/>
    <n v="8772"/>
  </r>
  <r>
    <x v="1"/>
    <x v="7"/>
    <n v="3532"/>
    <n v="5001"/>
    <n v="6456"/>
  </r>
  <r>
    <x v="1"/>
    <x v="8"/>
    <n v="0"/>
    <n v="2266"/>
    <n v="8283"/>
  </r>
  <r>
    <x v="1"/>
    <x v="9"/>
    <n v="0"/>
    <n v="1436"/>
    <n v="9749"/>
  </r>
  <r>
    <x v="1"/>
    <x v="10"/>
    <n v="0"/>
    <n v="907"/>
    <n v="10167"/>
  </r>
  <r>
    <x v="2"/>
    <x v="0"/>
    <n v="514"/>
    <n v="743"/>
    <n v="2179"/>
  </r>
  <r>
    <x v="2"/>
    <x v="1"/>
    <n v="1049"/>
    <n v="1278"/>
    <n v="2714"/>
  </r>
  <r>
    <x v="2"/>
    <x v="2"/>
    <n v="1302"/>
    <n v="1531"/>
    <n v="2967"/>
  </r>
  <r>
    <x v="2"/>
    <x v="3"/>
    <n v="1436"/>
    <n v="1665"/>
    <n v="3110"/>
  </r>
  <r>
    <x v="2"/>
    <x v="4"/>
    <n v="1761"/>
    <n v="3240"/>
    <n v="4685"/>
  </r>
  <r>
    <x v="2"/>
    <x v="5"/>
    <n v="5297"/>
    <n v="6776"/>
    <n v="8221"/>
  </r>
  <r>
    <x v="2"/>
    <x v="6"/>
    <n v="6144"/>
    <n v="7623"/>
    <n v="9068"/>
  </r>
  <r>
    <x v="2"/>
    <x v="7"/>
    <n v="2959"/>
    <n v="4428"/>
    <n v="5883"/>
  </r>
  <r>
    <x v="2"/>
    <x v="8"/>
    <n v="0"/>
    <n v="1962"/>
    <n v="7979"/>
  </r>
  <r>
    <x v="2"/>
    <x v="9"/>
    <n v="0"/>
    <n v="1011"/>
    <n v="9324"/>
  </r>
  <r>
    <x v="2"/>
    <x v="10"/>
    <n v="0"/>
    <n v="981"/>
    <n v="10241"/>
  </r>
  <r>
    <x v="3"/>
    <x v="0"/>
    <n v="-1155"/>
    <n v="324"/>
    <n v="1769"/>
  </r>
  <r>
    <x v="3"/>
    <x v="1"/>
    <n v="-631"/>
    <n v="848"/>
    <n v="2293"/>
  </r>
  <r>
    <x v="3"/>
    <x v="2"/>
    <n v="-475"/>
    <n v="1004"/>
    <n v="2449"/>
  </r>
  <r>
    <x v="3"/>
    <x v="3"/>
    <n v="-269"/>
    <n v="1210"/>
    <n v="2655"/>
  </r>
  <r>
    <x v="3"/>
    <x v="4"/>
    <n v="519"/>
    <n v="1998"/>
    <n v="3443"/>
  </r>
  <r>
    <x v="3"/>
    <x v="5"/>
    <n v="2924"/>
    <n v="3466"/>
    <n v="4911"/>
  </r>
  <r>
    <x v="3"/>
    <x v="6"/>
    <n v="2705"/>
    <n v="4184"/>
    <n v="5629"/>
  </r>
  <r>
    <x v="3"/>
    <x v="7"/>
    <n v="1392"/>
    <n v="2861"/>
    <n v="4316"/>
  </r>
  <r>
    <x v="3"/>
    <x v="8"/>
    <n v="0"/>
    <n v="864"/>
    <n v="6881"/>
  </r>
  <r>
    <x v="3"/>
    <x v="9"/>
    <n v="0"/>
    <n v="1091"/>
    <n v="9404"/>
  </r>
  <r>
    <x v="3"/>
    <x v="10"/>
    <n v="0"/>
    <n v="1037"/>
    <n v="1029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8">
  <r>
    <x v="0"/>
    <x v="0"/>
    <n v="2600"/>
    <n v="0"/>
    <n v="32.010399999999997"/>
    <n v="1E+20"/>
  </r>
  <r>
    <x v="0"/>
    <x v="1"/>
    <n v="2000"/>
    <n v="0"/>
    <n v="32.010399999999997"/>
    <n v="1E+20"/>
  </r>
  <r>
    <x v="0"/>
    <x v="2"/>
    <n v="2000"/>
    <n v="0"/>
    <n v="32.010399999999997"/>
    <n v="1E+20"/>
  </r>
  <r>
    <x v="0"/>
    <x v="3"/>
    <n v="2000"/>
    <n v="1.02955"/>
    <n v="32.010399999999997"/>
    <n v="1E+20"/>
  </r>
  <r>
    <x v="0"/>
    <x v="4"/>
    <n v="8562"/>
    <n v="32.010399999999997"/>
    <n v="32.010399999999997"/>
    <n v="32.010399999999997"/>
  </r>
  <r>
    <x v="0"/>
    <x v="5"/>
    <n v="12753"/>
    <n v="-64.020899999999997"/>
    <n v="32.010399999999997"/>
    <n v="32.010399999999997"/>
  </r>
  <r>
    <x v="0"/>
    <x v="6"/>
    <n v="7511"/>
    <n v="-64.020899999999997"/>
    <n v="32.010399999999997"/>
    <n v="32.010399999999997"/>
  </r>
  <r>
    <x v="0"/>
    <x v="7"/>
    <n v="2000"/>
    <n v="-64.020899999999997"/>
    <n v="32.010399999999997"/>
    <n v="1E+20"/>
  </r>
  <r>
    <x v="0"/>
    <x v="8"/>
    <n v="2000"/>
    <n v="-33.04"/>
    <n v="32.010399999999997"/>
    <n v="1E+20"/>
  </r>
  <r>
    <x v="0"/>
    <x v="9"/>
    <n v="2000"/>
    <n v="0"/>
    <n v="32.010399999999997"/>
    <n v="1E+20"/>
  </r>
  <r>
    <x v="0"/>
    <x v="10"/>
    <n v="2000"/>
    <n v="0"/>
    <n v="32.010399999999997"/>
    <n v="1E+20"/>
  </r>
  <r>
    <x v="0"/>
    <x v="11"/>
    <n v="2000"/>
    <n v="-35.503300000000003"/>
    <n v="32.010399999999997"/>
    <n v="1E+20"/>
  </r>
  <r>
    <x v="1"/>
    <x v="0"/>
    <n v="2000"/>
    <n v="0"/>
    <n v="32.010399999999997"/>
    <n v="1E+20"/>
  </r>
  <r>
    <x v="1"/>
    <x v="1"/>
    <n v="2000"/>
    <n v="0"/>
    <n v="32.010399999999997"/>
    <n v="1E+20"/>
  </r>
  <r>
    <x v="1"/>
    <x v="2"/>
    <n v="2000"/>
    <n v="0"/>
    <n v="32.010399999999997"/>
    <n v="1E+20"/>
  </r>
  <r>
    <x v="1"/>
    <x v="3"/>
    <n v="2000"/>
    <n v="1.02955"/>
    <n v="32.010399999999997"/>
    <n v="1E+20"/>
  </r>
  <r>
    <x v="1"/>
    <x v="4"/>
    <n v="2000"/>
    <n v="32.010399999999997"/>
    <n v="32.010399999999997"/>
    <n v="1E+20"/>
  </r>
  <r>
    <x v="1"/>
    <x v="5"/>
    <n v="4681"/>
    <n v="32.010399999999997"/>
    <n v="32.010399999999997"/>
    <n v="32.010399999999997"/>
  </r>
  <r>
    <x v="1"/>
    <x v="6"/>
    <n v="3934"/>
    <n v="32.010399999999997"/>
    <n v="32.010399999999997"/>
    <n v="32.010399999999997"/>
  </r>
  <r>
    <x v="1"/>
    <x v="7"/>
    <n v="2000"/>
    <n v="-64.020899999999997"/>
    <n v="32.010399999999997"/>
    <n v="1E+20"/>
  </r>
  <r>
    <x v="1"/>
    <x v="8"/>
    <n v="2000"/>
    <n v="-33.04"/>
    <n v="32.010399999999997"/>
    <n v="1E+20"/>
  </r>
  <r>
    <x v="1"/>
    <x v="9"/>
    <n v="2000"/>
    <n v="0"/>
    <n v="32.010399999999997"/>
    <n v="1E+20"/>
  </r>
  <r>
    <x v="1"/>
    <x v="10"/>
    <n v="2000"/>
    <n v="0"/>
    <n v="32.010399999999997"/>
    <n v="1E+20"/>
  </r>
  <r>
    <x v="1"/>
    <x v="11"/>
    <n v="2000"/>
    <n v="-35.503300000000003"/>
    <n v="32.010399999999997"/>
    <n v="1E+20"/>
  </r>
  <r>
    <x v="2"/>
    <x v="0"/>
    <n v="6988"/>
    <n v="-95.001800000000003"/>
    <n v="32.010399999999997"/>
    <n v="1E+20"/>
  </r>
  <r>
    <x v="2"/>
    <x v="1"/>
    <n v="6245"/>
    <n v="-62.991399999999999"/>
    <n v="32.010399999999997"/>
    <n v="1E+20"/>
  </r>
  <r>
    <x v="2"/>
    <x v="2"/>
    <n v="4967"/>
    <n v="-30.980899999999998"/>
    <n v="32.010399999999997"/>
    <n v="1E+20"/>
  </r>
  <r>
    <x v="2"/>
    <x v="3"/>
    <n v="3436"/>
    <n v="1.02955"/>
    <n v="32.010399999999997"/>
    <n v="1E+20"/>
  </r>
  <r>
    <x v="2"/>
    <x v="4"/>
    <n v="2000"/>
    <n v="32.010399999999997"/>
    <n v="32.010399999999997"/>
    <n v="1E+20"/>
  </r>
  <r>
    <x v="2"/>
    <x v="5"/>
    <n v="2000"/>
    <n v="32.010399999999997"/>
    <n v="32.010399999999997"/>
    <n v="1E+20"/>
  </r>
  <r>
    <x v="2"/>
    <x v="6"/>
    <n v="2000"/>
    <n v="32.010399999999997"/>
    <n v="32.010399999999997"/>
    <n v="1E+20"/>
  </r>
  <r>
    <x v="2"/>
    <x v="7"/>
    <n v="2000"/>
    <n v="-64.020899999999997"/>
    <n v="32.010399999999997"/>
    <n v="1E+20"/>
  </r>
  <r>
    <x v="2"/>
    <x v="8"/>
    <n v="2000"/>
    <n v="-33.04"/>
    <n v="32.010399999999997"/>
    <n v="1E+20"/>
  </r>
  <r>
    <x v="2"/>
    <x v="9"/>
    <n v="2000"/>
    <n v="0"/>
    <n v="32.010399999999997"/>
    <n v="1E+20"/>
  </r>
  <r>
    <x v="2"/>
    <x v="10"/>
    <n v="2000"/>
    <n v="0"/>
    <n v="32.010399999999997"/>
    <n v="1E+20"/>
  </r>
  <r>
    <x v="2"/>
    <x v="11"/>
    <n v="2000"/>
    <n v="-35.503300000000003"/>
    <n v="32.010399999999997"/>
    <n v="1E+20"/>
  </r>
  <r>
    <x v="3"/>
    <x v="0"/>
    <n v="5637"/>
    <n v="-95.001800000000003"/>
    <n v="32.010399999999997"/>
    <n v="1E+20"/>
  </r>
  <r>
    <x v="3"/>
    <x v="1"/>
    <n v="5313"/>
    <n v="-62.991399999999999"/>
    <n v="32.010399999999997"/>
    <n v="1E+20"/>
  </r>
  <r>
    <x v="3"/>
    <x v="2"/>
    <n v="4465"/>
    <n v="-30.980899999999998"/>
    <n v="32.010399999999997"/>
    <n v="1E+20"/>
  </r>
  <r>
    <x v="3"/>
    <x v="3"/>
    <n v="3461"/>
    <n v="1.02955"/>
    <n v="32.010399999999997"/>
    <n v="1E+20"/>
  </r>
  <r>
    <x v="3"/>
    <x v="4"/>
    <n v="3998"/>
    <n v="32.010399999999997"/>
    <n v="32.010399999999997"/>
    <n v="32.010399999999997"/>
  </r>
  <r>
    <x v="3"/>
    <x v="5"/>
    <n v="2000"/>
    <n v="32.010399999999997"/>
    <n v="32.010399999999997"/>
    <n v="1E+20"/>
  </r>
  <r>
    <x v="3"/>
    <x v="6"/>
    <n v="2000"/>
    <n v="32.010399999999997"/>
    <n v="32.010399999999997"/>
    <n v="1E+20"/>
  </r>
  <r>
    <x v="3"/>
    <x v="7"/>
    <n v="2000"/>
    <n v="-64.020899999999997"/>
    <n v="32.010399999999997"/>
    <n v="1E+20"/>
  </r>
  <r>
    <x v="3"/>
    <x v="8"/>
    <n v="2000"/>
    <n v="-33.04"/>
    <n v="32.010399999999997"/>
    <n v="1E+20"/>
  </r>
  <r>
    <x v="3"/>
    <x v="9"/>
    <n v="2000"/>
    <n v="0"/>
    <n v="32.010399999999997"/>
    <n v="1E+20"/>
  </r>
  <r>
    <x v="3"/>
    <x v="10"/>
    <n v="2000"/>
    <n v="0"/>
    <n v="32.010399999999997"/>
    <n v="1E+20"/>
  </r>
  <r>
    <x v="3"/>
    <x v="11"/>
    <n v="2000"/>
    <n v="-35.503300000000003"/>
    <n v="32.010399999999997"/>
    <n v="1E+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6" indent="0" compact="0" compactData="0" multipleFieldFilters="0" chartFormat="4">
  <location ref="A3:E51" firstHeaderRow="0" firstDataRow="1" firstDataCol="2"/>
  <pivotFields count="6">
    <pivotField axis="axisRow" compact="0" outline="0" subtotalTop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24">
        <item m="1" x="21"/>
        <item m="1" x="19"/>
        <item m="1" x="15"/>
        <item m="1" x="18"/>
        <item m="1" x="23"/>
        <item m="1" x="14"/>
        <item m="1" x="16"/>
        <item m="1" x="17"/>
        <item m="1" x="20"/>
        <item m="1" x="22"/>
        <item m="1" x="12"/>
        <item m="1" x="13"/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0"/>
  </rowFields>
  <rowItems count="48">
    <i>
      <x v="12"/>
      <x/>
    </i>
    <i r="1">
      <x v="1"/>
    </i>
    <i r="1">
      <x v="2"/>
    </i>
    <i r="1">
      <x v="3"/>
    </i>
    <i>
      <x v="13"/>
      <x/>
    </i>
    <i r="1">
      <x v="1"/>
    </i>
    <i r="1">
      <x v="2"/>
    </i>
    <i r="1">
      <x v="3"/>
    </i>
    <i>
      <x v="14"/>
      <x/>
    </i>
    <i r="1">
      <x v="1"/>
    </i>
    <i r="1">
      <x v="2"/>
    </i>
    <i r="1">
      <x v="3"/>
    </i>
    <i>
      <x v="15"/>
      <x/>
    </i>
    <i r="1">
      <x v="1"/>
    </i>
    <i r="1">
      <x v="2"/>
    </i>
    <i r="1">
      <x v="3"/>
    </i>
    <i>
      <x v="16"/>
      <x/>
    </i>
    <i r="1">
      <x v="1"/>
    </i>
    <i r="1">
      <x v="2"/>
    </i>
    <i r="1">
      <x v="3"/>
    </i>
    <i>
      <x v="17"/>
      <x/>
    </i>
    <i r="1">
      <x v="1"/>
    </i>
    <i r="1">
      <x v="2"/>
    </i>
    <i r="1">
      <x v="3"/>
    </i>
    <i>
      <x v="18"/>
      <x/>
    </i>
    <i r="1">
      <x v="1"/>
    </i>
    <i r="1">
      <x v="2"/>
    </i>
    <i r="1">
      <x v="3"/>
    </i>
    <i>
      <x v="19"/>
      <x/>
    </i>
    <i r="1">
      <x v="1"/>
    </i>
    <i r="1">
      <x v="2"/>
    </i>
    <i r="1">
      <x v="3"/>
    </i>
    <i>
      <x v="20"/>
      <x/>
    </i>
    <i r="1">
      <x v="1"/>
    </i>
    <i r="1">
      <x v="2"/>
    </i>
    <i r="1">
      <x v="3"/>
    </i>
    <i>
      <x v="21"/>
      <x/>
    </i>
    <i r="1">
      <x v="1"/>
    </i>
    <i r="1">
      <x v="2"/>
    </i>
    <i r="1">
      <x v="3"/>
    </i>
    <i>
      <x v="22"/>
      <x/>
    </i>
    <i r="1">
      <x v="1"/>
    </i>
    <i r="1">
      <x v="2"/>
    </i>
    <i r="1">
      <x v="3"/>
    </i>
    <i>
      <x v="23"/>
      <x/>
    </i>
    <i r="1">
      <x v="1"/>
    </i>
    <i r="1">
      <x v="2"/>
    </i>
    <i r="1">
      <x v="3"/>
    </i>
  </rowItems>
  <colFields count="1">
    <field x="-2"/>
  </colFields>
  <colItems count="3">
    <i>
      <x/>
    </i>
    <i i="1">
      <x v="1"/>
    </i>
    <i i="2">
      <x v="2"/>
    </i>
  </colItems>
  <dataFields count="3">
    <dataField name=" RT Production" fld="2" baseField="1" baseItem="0"/>
    <dataField name=" OT Production" fld="3" baseField="1" baseItem="0"/>
    <dataField name=" Inventory" fld="5" baseField="1" baseItem="1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PivotTable3" cacheId="2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3">
  <location ref="F3:J47" firstHeaderRow="0" firstDataRow="1" firstDataCol="2"/>
  <pivotFields count="5">
    <pivotField axis="axisRow" compact="0" outline="0" showAll="0" defaultSubtotal="0">
      <items count="8">
        <item m="1" x="5"/>
        <item m="1" x="4"/>
        <item m="1" x="6"/>
        <item m="1" x="7"/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">
        <item x="3"/>
        <item x="4"/>
        <item x="5"/>
        <item x="6"/>
        <item x="7"/>
        <item x="8"/>
        <item x="9"/>
        <item x="10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0"/>
  </rowFields>
  <rowItems count="44">
    <i>
      <x/>
      <x v="4"/>
    </i>
    <i r="1">
      <x v="5"/>
    </i>
    <i r="1">
      <x v="6"/>
    </i>
    <i r="1">
      <x v="7"/>
    </i>
    <i>
      <x v="1"/>
      <x v="4"/>
    </i>
    <i r="1">
      <x v="5"/>
    </i>
    <i r="1">
      <x v="6"/>
    </i>
    <i r="1">
      <x v="7"/>
    </i>
    <i>
      <x v="2"/>
      <x v="4"/>
    </i>
    <i r="1">
      <x v="5"/>
    </i>
    <i r="1">
      <x v="6"/>
    </i>
    <i r="1">
      <x v="7"/>
    </i>
    <i>
      <x v="3"/>
      <x v="4"/>
    </i>
    <i r="1">
      <x v="5"/>
    </i>
    <i r="1">
      <x v="6"/>
    </i>
    <i r="1">
      <x v="7"/>
    </i>
    <i>
      <x v="4"/>
      <x v="4"/>
    </i>
    <i r="1">
      <x v="5"/>
    </i>
    <i r="1">
      <x v="6"/>
    </i>
    <i r="1">
      <x v="7"/>
    </i>
    <i>
      <x v="5"/>
      <x v="4"/>
    </i>
    <i r="1">
      <x v="5"/>
    </i>
    <i r="1">
      <x v="6"/>
    </i>
    <i r="1">
      <x v="7"/>
    </i>
    <i>
      <x v="6"/>
      <x v="4"/>
    </i>
    <i r="1">
      <x v="5"/>
    </i>
    <i r="1">
      <x v="6"/>
    </i>
    <i r="1">
      <x v="7"/>
    </i>
    <i>
      <x v="7"/>
      <x v="4"/>
    </i>
    <i r="1">
      <x v="5"/>
    </i>
    <i r="1">
      <x v="6"/>
    </i>
    <i r="1">
      <x v="7"/>
    </i>
    <i>
      <x v="8"/>
      <x v="4"/>
    </i>
    <i r="1">
      <x v="5"/>
    </i>
    <i r="1">
      <x v="6"/>
    </i>
    <i r="1">
      <x v="7"/>
    </i>
    <i>
      <x v="9"/>
      <x v="4"/>
    </i>
    <i r="1">
      <x v="5"/>
    </i>
    <i r="1">
      <x v="6"/>
    </i>
    <i r="1">
      <x v="7"/>
    </i>
    <i>
      <x v="10"/>
      <x v="4"/>
    </i>
    <i r="1">
      <x v="5"/>
    </i>
    <i r="1">
      <x v="6"/>
    </i>
    <i r="1">
      <x v="7"/>
    </i>
  </rowItems>
  <colFields count="1">
    <field x="-2"/>
  </colFields>
  <colItems count="3">
    <i>
      <x/>
    </i>
    <i i="1">
      <x v="1"/>
    </i>
    <i i="2">
      <x v="2"/>
    </i>
  </colItems>
  <dataFields count="3">
    <dataField name=" Min" fld="2" baseField="0" baseItem="0"/>
    <dataField name=" Current" fld="3" baseField="0" baseItem="0"/>
    <dataField name=" Max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2" cacheId="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3">
  <location ref="A3:D15" firstHeaderRow="0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4">
        <item m="1" x="16"/>
        <item m="1" x="13"/>
        <item m="1" x="17"/>
        <item m="1" x="22"/>
        <item m="1" x="12"/>
        <item m="1" x="14"/>
        <item m="1" x="15"/>
        <item m="1" x="18"/>
        <item m="1" x="19"/>
        <item m="1" x="20"/>
        <item m="1" x="21"/>
        <item m="1"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2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-2"/>
  </colFields>
  <colItems count="3">
    <i>
      <x/>
    </i>
    <i i="1">
      <x v="1"/>
    </i>
    <i i="2">
      <x v="2"/>
    </i>
  </colItems>
  <dataFields count="3">
    <dataField name=" Min" fld="3" subtotal="average" baseField="1" baseItem="0"/>
    <dataField name=" Current" fld="4" subtotal="average" baseField="1" baseItem="0"/>
    <dataField name=" Max" fld="5" subtotal="average" baseField="1" baseItem="0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2000000}" name="PivotTable4" cacheId="3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2">
  <location ref="L3:P51" firstHeaderRow="0" firstDataRow="1" firstDataCol="2"/>
  <pivotFields count="6"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4"/>
        <item x="5"/>
        <item x="6"/>
        <item x="7"/>
        <item x="8"/>
        <item x="9"/>
        <item x="10"/>
        <item x="11"/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0"/>
  </rowFields>
  <rowItems count="48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  <x/>
    </i>
    <i r="1">
      <x v="1"/>
    </i>
    <i r="1">
      <x v="2"/>
    </i>
    <i r="1">
      <x v="3"/>
    </i>
    <i>
      <x v="3"/>
      <x/>
    </i>
    <i r="1">
      <x v="1"/>
    </i>
    <i r="1">
      <x v="2"/>
    </i>
    <i r="1">
      <x v="3"/>
    </i>
    <i>
      <x v="4"/>
      <x/>
    </i>
    <i r="1">
      <x v="1"/>
    </i>
    <i r="1">
      <x v="2"/>
    </i>
    <i r="1">
      <x v="3"/>
    </i>
    <i>
      <x v="5"/>
      <x/>
    </i>
    <i r="1">
      <x v="1"/>
    </i>
    <i r="1">
      <x v="2"/>
    </i>
    <i r="1">
      <x v="3"/>
    </i>
    <i>
      <x v="6"/>
      <x/>
    </i>
    <i r="1">
      <x v="1"/>
    </i>
    <i r="1">
      <x v="2"/>
    </i>
    <i r="1">
      <x v="3"/>
    </i>
    <i>
      <x v="7"/>
      <x/>
    </i>
    <i r="1">
      <x v="1"/>
    </i>
    <i r="1">
      <x v="2"/>
    </i>
    <i r="1">
      <x v="3"/>
    </i>
    <i>
      <x v="8"/>
      <x/>
    </i>
    <i r="1">
      <x v="1"/>
    </i>
    <i r="1">
      <x v="2"/>
    </i>
    <i r="1">
      <x v="3"/>
    </i>
    <i>
      <x v="9"/>
      <x/>
    </i>
    <i r="1">
      <x v="1"/>
    </i>
    <i r="1">
      <x v="2"/>
    </i>
    <i r="1">
      <x v="3"/>
    </i>
    <i>
      <x v="10"/>
      <x/>
    </i>
    <i r="1">
      <x v="1"/>
    </i>
    <i r="1">
      <x v="2"/>
    </i>
    <i r="1">
      <x v="3"/>
    </i>
    <i>
      <x v="11"/>
      <x/>
    </i>
    <i r="1">
      <x v="1"/>
    </i>
    <i r="1">
      <x v="2"/>
    </i>
    <i r="1">
      <x v="3"/>
    </i>
  </rowItems>
  <colFields count="1">
    <field x="-2"/>
  </colFields>
  <colItems count="3">
    <i>
      <x/>
    </i>
    <i i="1">
      <x v="1"/>
    </i>
    <i i="2">
      <x v="2"/>
    </i>
  </colItems>
  <dataFields count="3">
    <dataField name=" Min" fld="3" subtotal="average" baseField="0" baseItem="1"/>
    <dataField name=" Current" fld="4" subtotal="average" baseField="0" baseItem="1"/>
    <dataField name=" Max" fld="5" subtotal="average" baseField="0" baseItem="1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2"/>
  <sheetViews>
    <sheetView tabSelected="1" workbookViewId="0">
      <selection activeCell="A2" sqref="A2:A12"/>
    </sheetView>
  </sheetViews>
  <sheetFormatPr defaultColWidth="9.109375" defaultRowHeight="14.4" x14ac:dyDescent="0.3"/>
  <cols>
    <col min="1" max="1" width="131.5546875" style="2" bestFit="1" customWidth="1"/>
    <col min="2" max="16384" width="9.109375" style="1"/>
  </cols>
  <sheetData>
    <row r="1" spans="1:1" x14ac:dyDescent="0.3">
      <c r="A1" s="13" t="s">
        <v>49</v>
      </c>
    </row>
    <row r="2" spans="1:1" x14ac:dyDescent="0.3">
      <c r="A2" s="2" t="s">
        <v>47</v>
      </c>
    </row>
    <row r="3" spans="1:1" x14ac:dyDescent="0.3">
      <c r="A3" s="2" t="s">
        <v>48</v>
      </c>
    </row>
    <row r="4" spans="1:1" x14ac:dyDescent="0.3">
      <c r="A4" s="2" t="s">
        <v>90</v>
      </c>
    </row>
    <row r="5" spans="1:1" x14ac:dyDescent="0.3">
      <c r="A5" s="2" t="s">
        <v>91</v>
      </c>
    </row>
    <row r="6" spans="1:1" x14ac:dyDescent="0.3">
      <c r="A6" s="2" t="s">
        <v>92</v>
      </c>
    </row>
    <row r="7" spans="1:1" x14ac:dyDescent="0.3">
      <c r="A7" s="2" t="s">
        <v>93</v>
      </c>
    </row>
    <row r="8" spans="1:1" x14ac:dyDescent="0.3">
      <c r="A8" s="2" t="s">
        <v>94</v>
      </c>
    </row>
    <row r="9" spans="1:1" x14ac:dyDescent="0.3">
      <c r="A9" s="2" t="s">
        <v>95</v>
      </c>
    </row>
    <row r="10" spans="1:1" x14ac:dyDescent="0.3">
      <c r="A10" s="2" t="s">
        <v>96</v>
      </c>
    </row>
    <row r="11" spans="1:1" x14ac:dyDescent="0.3">
      <c r="A11" s="2" t="s">
        <v>97</v>
      </c>
    </row>
    <row r="12" spans="1:1" x14ac:dyDescent="0.3">
      <c r="A12" s="2" t="s">
        <v>101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52"/>
  <sheetViews>
    <sheetView workbookViewId="0">
      <selection activeCell="E3" sqref="E3"/>
    </sheetView>
  </sheetViews>
  <sheetFormatPr defaultColWidth="9.109375" defaultRowHeight="14.4" x14ac:dyDescent="0.3"/>
  <cols>
    <col min="1" max="1" width="22.44140625" style="1" bestFit="1" customWidth="1"/>
    <col min="2" max="2" width="9.109375" style="1"/>
    <col min="3" max="3" width="15.109375" style="1" bestFit="1" customWidth="1"/>
    <col min="4" max="16384" width="9.109375" style="1"/>
  </cols>
  <sheetData>
    <row r="1" spans="1:14" x14ac:dyDescent="0.3">
      <c r="A1" s="11" t="s">
        <v>7</v>
      </c>
      <c r="B1" s="11" t="s">
        <v>8</v>
      </c>
      <c r="C1" s="11" t="s">
        <v>41</v>
      </c>
    </row>
    <row r="2" spans="1:14" x14ac:dyDescent="0.3">
      <c r="A2" s="2" t="s">
        <v>0</v>
      </c>
      <c r="B2" s="1">
        <v>11993000</v>
      </c>
      <c r="C2" s="1" t="s">
        <v>1</v>
      </c>
      <c r="H2" s="1" t="s">
        <v>53</v>
      </c>
      <c r="L2" s="1" t="s">
        <v>54</v>
      </c>
    </row>
    <row r="3" spans="1:14" x14ac:dyDescent="0.3">
      <c r="A3" s="2" t="s">
        <v>38</v>
      </c>
      <c r="B3" s="1">
        <v>84450</v>
      </c>
      <c r="C3" s="1" t="s">
        <v>2</v>
      </c>
      <c r="E3" s="1">
        <f>B2/B3</f>
        <v>142.01302545885139</v>
      </c>
      <c r="F3" s="1">
        <f>E3/4</f>
        <v>35.503256364712847</v>
      </c>
      <c r="H3" s="1" t="s">
        <v>98</v>
      </c>
      <c r="L3" s="1" t="s">
        <v>98</v>
      </c>
    </row>
    <row r="4" spans="1:14" x14ac:dyDescent="0.3">
      <c r="A4" s="2">
        <v>18</v>
      </c>
      <c r="B4" s="1">
        <f>21000/$B$3</f>
        <v>0.24866785079928952</v>
      </c>
      <c r="C4" s="1" t="s">
        <v>3</v>
      </c>
      <c r="H4" s="1">
        <v>1</v>
      </c>
      <c r="I4" s="1">
        <v>1</v>
      </c>
      <c r="J4" s="1">
        <f>$B$21</f>
        <v>35.503256364712847</v>
      </c>
      <c r="L4" s="1">
        <v>1</v>
      </c>
      <c r="M4" s="1">
        <v>1</v>
      </c>
      <c r="N4" s="1">
        <f>$B$21</f>
        <v>35.503256364712847</v>
      </c>
    </row>
    <row r="5" spans="1:14" x14ac:dyDescent="0.3">
      <c r="A5" s="2">
        <v>20</v>
      </c>
      <c r="B5" s="1">
        <f t="shared" ref="B5" si="0">21000/$B$3</f>
        <v>0.24866785079928952</v>
      </c>
      <c r="C5" s="1" t="s">
        <v>3</v>
      </c>
      <c r="H5" s="1">
        <v>2</v>
      </c>
      <c r="I5" s="1">
        <v>1</v>
      </c>
      <c r="J5" s="1">
        <f t="shared" ref="J5:J51" si="1">$B$21</f>
        <v>35.503256364712847</v>
      </c>
      <c r="L5" s="1">
        <v>2</v>
      </c>
      <c r="M5" s="1">
        <v>1</v>
      </c>
      <c r="N5" s="1">
        <f t="shared" ref="N5:N27" si="2">$B$21</f>
        <v>35.503256364712847</v>
      </c>
    </row>
    <row r="6" spans="1:14" x14ac:dyDescent="0.3">
      <c r="A6" s="2" t="s">
        <v>5</v>
      </c>
      <c r="B6" s="1">
        <f>22200/$B$3</f>
        <v>0.26287744227353466</v>
      </c>
      <c r="C6" s="1" t="s">
        <v>3</v>
      </c>
      <c r="H6" s="1">
        <v>3</v>
      </c>
      <c r="I6" s="1">
        <v>1</v>
      </c>
      <c r="J6" s="1">
        <f t="shared" si="1"/>
        <v>35.503256364712847</v>
      </c>
      <c r="L6" s="1">
        <f>L4</f>
        <v>1</v>
      </c>
      <c r="M6" s="1">
        <f>M4+1</f>
        <v>2</v>
      </c>
      <c r="N6" s="1">
        <f t="shared" si="2"/>
        <v>35.503256364712847</v>
      </c>
    </row>
    <row r="7" spans="1:14" x14ac:dyDescent="0.3">
      <c r="A7" s="2" t="s">
        <v>6</v>
      </c>
      <c r="B7" s="1">
        <f>20250/$B$3</f>
        <v>0.23978685612788633</v>
      </c>
      <c r="C7" s="1" t="s">
        <v>3</v>
      </c>
      <c r="H7" s="1">
        <v>4</v>
      </c>
      <c r="I7" s="1">
        <v>1</v>
      </c>
      <c r="J7" s="1">
        <f t="shared" si="1"/>
        <v>35.503256364712847</v>
      </c>
      <c r="L7" s="1">
        <f t="shared" ref="L7:L27" si="3">L5</f>
        <v>2</v>
      </c>
      <c r="M7" s="1">
        <f t="shared" ref="M7:M27" si="4">M5+1</f>
        <v>2</v>
      </c>
      <c r="N7" s="1">
        <f t="shared" si="2"/>
        <v>35.503256364712847</v>
      </c>
    </row>
    <row r="8" spans="1:14" x14ac:dyDescent="0.3">
      <c r="A8" s="2"/>
      <c r="H8" s="1">
        <f>H4</f>
        <v>1</v>
      </c>
      <c r="I8" s="1">
        <f>I4+1</f>
        <v>2</v>
      </c>
      <c r="J8" s="1">
        <f t="shared" si="1"/>
        <v>35.503256364712847</v>
      </c>
      <c r="L8" s="1">
        <f t="shared" si="3"/>
        <v>1</v>
      </c>
      <c r="M8" s="1">
        <f t="shared" si="4"/>
        <v>3</v>
      </c>
      <c r="N8" s="1">
        <f t="shared" si="2"/>
        <v>35.503256364712847</v>
      </c>
    </row>
    <row r="9" spans="1:14" x14ac:dyDescent="0.3">
      <c r="A9" s="2" t="str">
        <f>"total cost for "&amp;A4</f>
        <v>total cost for 18</v>
      </c>
      <c r="B9" s="1">
        <f>($B$2*B4)</f>
        <v>2982273.5346358791</v>
      </c>
      <c r="C9" s="1" t="s">
        <v>1</v>
      </c>
      <c r="H9" s="1">
        <f t="shared" ref="H9:H51" si="5">H5</f>
        <v>2</v>
      </c>
      <c r="I9" s="1">
        <f t="shared" ref="I9:I51" si="6">I5+1</f>
        <v>2</v>
      </c>
      <c r="J9" s="1">
        <f t="shared" si="1"/>
        <v>35.503256364712847</v>
      </c>
      <c r="L9" s="1">
        <f t="shared" si="3"/>
        <v>2</v>
      </c>
      <c r="M9" s="1">
        <f t="shared" si="4"/>
        <v>3</v>
      </c>
      <c r="N9" s="1">
        <f t="shared" si="2"/>
        <v>35.503256364712847</v>
      </c>
    </row>
    <row r="10" spans="1:14" x14ac:dyDescent="0.3">
      <c r="A10" s="2" t="str">
        <f t="shared" ref="A10:A12" si="7">"total cost for "&amp;A5</f>
        <v>total cost for 20</v>
      </c>
      <c r="B10" s="1">
        <f>($B$2*B5)</f>
        <v>2982273.5346358791</v>
      </c>
      <c r="C10" s="1" t="s">
        <v>1</v>
      </c>
      <c r="H10" s="1">
        <f t="shared" si="5"/>
        <v>3</v>
      </c>
      <c r="I10" s="1">
        <f t="shared" si="6"/>
        <v>2</v>
      </c>
      <c r="J10" s="1">
        <f t="shared" si="1"/>
        <v>35.503256364712847</v>
      </c>
      <c r="L10" s="1">
        <f t="shared" si="3"/>
        <v>1</v>
      </c>
      <c r="M10" s="1">
        <f t="shared" si="4"/>
        <v>4</v>
      </c>
      <c r="N10" s="1">
        <f t="shared" si="2"/>
        <v>35.503256364712847</v>
      </c>
    </row>
    <row r="11" spans="1:14" x14ac:dyDescent="0.3">
      <c r="A11" s="2" t="str">
        <f t="shared" si="7"/>
        <v>total cost for 20sp</v>
      </c>
      <c r="B11" s="1">
        <f>($B$2*B6)</f>
        <v>3152689.1651865011</v>
      </c>
      <c r="C11" s="1" t="s">
        <v>1</v>
      </c>
      <c r="H11" s="1">
        <f t="shared" si="5"/>
        <v>4</v>
      </c>
      <c r="I11" s="1">
        <f t="shared" si="6"/>
        <v>2</v>
      </c>
      <c r="J11" s="1">
        <f t="shared" si="1"/>
        <v>35.503256364712847</v>
      </c>
      <c r="L11" s="1">
        <f t="shared" si="3"/>
        <v>2</v>
      </c>
      <c r="M11" s="1">
        <f t="shared" si="4"/>
        <v>4</v>
      </c>
      <c r="N11" s="1">
        <f t="shared" si="2"/>
        <v>35.503256364712847</v>
      </c>
    </row>
    <row r="12" spans="1:14" x14ac:dyDescent="0.3">
      <c r="A12" s="2" t="str">
        <f t="shared" si="7"/>
        <v>total cost for 22sp</v>
      </c>
      <c r="B12" s="1">
        <f>($B$2*B7)</f>
        <v>2875763.7655417407</v>
      </c>
      <c r="C12" s="1" t="s">
        <v>1</v>
      </c>
      <c r="H12" s="1">
        <f t="shared" si="5"/>
        <v>1</v>
      </c>
      <c r="I12" s="1">
        <f t="shared" si="6"/>
        <v>3</v>
      </c>
      <c r="J12" s="1">
        <f t="shared" si="1"/>
        <v>35.503256364712847</v>
      </c>
      <c r="L12" s="1">
        <f t="shared" si="3"/>
        <v>1</v>
      </c>
      <c r="M12" s="1">
        <f t="shared" si="4"/>
        <v>5</v>
      </c>
      <c r="N12" s="1">
        <f t="shared" si="2"/>
        <v>35.503256364712847</v>
      </c>
    </row>
    <row r="13" spans="1:14" x14ac:dyDescent="0.3">
      <c r="A13" s="2"/>
      <c r="H13" s="1">
        <f t="shared" si="5"/>
        <v>2</v>
      </c>
      <c r="I13" s="1">
        <f t="shared" si="6"/>
        <v>3</v>
      </c>
      <c r="J13" s="1">
        <f t="shared" si="1"/>
        <v>35.503256364712847</v>
      </c>
      <c r="L13" s="1">
        <f t="shared" si="3"/>
        <v>2</v>
      </c>
      <c r="M13" s="1">
        <f t="shared" si="4"/>
        <v>5</v>
      </c>
      <c r="N13" s="1">
        <f t="shared" si="2"/>
        <v>35.503256364712847</v>
      </c>
    </row>
    <row r="14" spans="1:14" x14ac:dyDescent="0.3">
      <c r="A14" s="68" t="s">
        <v>53</v>
      </c>
      <c r="B14" s="68"/>
      <c r="C14" s="68"/>
      <c r="H14" s="1">
        <f t="shared" si="5"/>
        <v>3</v>
      </c>
      <c r="I14" s="1">
        <f t="shared" si="6"/>
        <v>3</v>
      </c>
      <c r="J14" s="1">
        <f t="shared" si="1"/>
        <v>35.503256364712847</v>
      </c>
      <c r="L14" s="1">
        <f t="shared" si="3"/>
        <v>1</v>
      </c>
      <c r="M14" s="1">
        <f t="shared" si="4"/>
        <v>6</v>
      </c>
      <c r="N14" s="1">
        <f t="shared" si="2"/>
        <v>35.503256364712847</v>
      </c>
    </row>
    <row r="15" spans="1:14" x14ac:dyDescent="0.3">
      <c r="A15" s="2" t="str">
        <f>"unit cost for "&amp;A4</f>
        <v>unit cost for 18</v>
      </c>
      <c r="B15" s="20">
        <f>B9/$B$3</f>
        <v>35.314073826357358</v>
      </c>
      <c r="C15" s="1" t="s">
        <v>4</v>
      </c>
      <c r="H15" s="1">
        <f t="shared" si="5"/>
        <v>4</v>
      </c>
      <c r="I15" s="1">
        <f t="shared" si="6"/>
        <v>3</v>
      </c>
      <c r="J15" s="1">
        <f t="shared" si="1"/>
        <v>35.503256364712847</v>
      </c>
      <c r="L15" s="1">
        <f t="shared" si="3"/>
        <v>2</v>
      </c>
      <c r="M15" s="1">
        <f t="shared" si="4"/>
        <v>6</v>
      </c>
      <c r="N15" s="1">
        <f t="shared" si="2"/>
        <v>35.503256364712847</v>
      </c>
    </row>
    <row r="16" spans="1:14" x14ac:dyDescent="0.3">
      <c r="A16" s="2" t="str">
        <f>"unit cost for "&amp;A5</f>
        <v>unit cost for 20</v>
      </c>
      <c r="B16" s="20">
        <f>B10/$B$3</f>
        <v>35.314073826357358</v>
      </c>
      <c r="C16" s="1" t="s">
        <v>4</v>
      </c>
      <c r="H16" s="1">
        <f t="shared" si="5"/>
        <v>1</v>
      </c>
      <c r="I16" s="1">
        <f t="shared" si="6"/>
        <v>4</v>
      </c>
      <c r="J16" s="1">
        <f t="shared" si="1"/>
        <v>35.503256364712847</v>
      </c>
      <c r="L16" s="1">
        <f t="shared" si="3"/>
        <v>1</v>
      </c>
      <c r="M16" s="1">
        <f t="shared" si="4"/>
        <v>7</v>
      </c>
      <c r="N16" s="1">
        <f t="shared" si="2"/>
        <v>35.503256364712847</v>
      </c>
    </row>
    <row r="17" spans="1:14" x14ac:dyDescent="0.3">
      <c r="A17" s="2" t="str">
        <f>"unit cost for "&amp;A6</f>
        <v>unit cost for 20sp</v>
      </c>
      <c r="B17" s="20">
        <f>B11/$B$3</f>
        <v>37.33202090214921</v>
      </c>
      <c r="C17" s="1" t="s">
        <v>4</v>
      </c>
      <c r="H17" s="1">
        <f t="shared" si="5"/>
        <v>2</v>
      </c>
      <c r="I17" s="1">
        <f t="shared" si="6"/>
        <v>4</v>
      </c>
      <c r="J17" s="1">
        <f t="shared" si="1"/>
        <v>35.503256364712847</v>
      </c>
      <c r="L17" s="1">
        <f t="shared" si="3"/>
        <v>2</v>
      </c>
      <c r="M17" s="1">
        <f t="shared" si="4"/>
        <v>7</v>
      </c>
      <c r="N17" s="1">
        <f t="shared" si="2"/>
        <v>35.503256364712847</v>
      </c>
    </row>
    <row r="18" spans="1:14" x14ac:dyDescent="0.3">
      <c r="A18" s="2" t="str">
        <f>"unit cost for "&amp;A7</f>
        <v>unit cost for 22sp</v>
      </c>
      <c r="B18" s="20">
        <f>B12/$B$3</f>
        <v>34.052856903987454</v>
      </c>
      <c r="C18" s="1" t="s">
        <v>4</v>
      </c>
      <c r="H18" s="1">
        <f t="shared" si="5"/>
        <v>3</v>
      </c>
      <c r="I18" s="1">
        <f t="shared" si="6"/>
        <v>4</v>
      </c>
      <c r="J18" s="1">
        <f t="shared" si="1"/>
        <v>35.503256364712847</v>
      </c>
      <c r="L18" s="1">
        <f t="shared" si="3"/>
        <v>1</v>
      </c>
      <c r="M18" s="1">
        <f t="shared" si="4"/>
        <v>8</v>
      </c>
      <c r="N18" s="1">
        <f t="shared" si="2"/>
        <v>35.503256364712847</v>
      </c>
    </row>
    <row r="19" spans="1:14" x14ac:dyDescent="0.3">
      <c r="H19" s="1">
        <f t="shared" si="5"/>
        <v>4</v>
      </c>
      <c r="I19" s="1">
        <f t="shared" si="6"/>
        <v>4</v>
      </c>
      <c r="J19" s="1">
        <f t="shared" si="1"/>
        <v>35.503256364712847</v>
      </c>
      <c r="L19" s="1">
        <f t="shared" si="3"/>
        <v>2</v>
      </c>
      <c r="M19" s="1">
        <f t="shared" si="4"/>
        <v>8</v>
      </c>
      <c r="N19" s="1">
        <f t="shared" si="2"/>
        <v>35.503256364712847</v>
      </c>
    </row>
    <row r="20" spans="1:14" x14ac:dyDescent="0.3">
      <c r="A20" s="68" t="s">
        <v>54</v>
      </c>
      <c r="B20" s="68"/>
      <c r="C20" s="68"/>
      <c r="H20" s="1">
        <f t="shared" si="5"/>
        <v>1</v>
      </c>
      <c r="I20" s="1">
        <f t="shared" si="6"/>
        <v>5</v>
      </c>
      <c r="J20" s="1">
        <f t="shared" si="1"/>
        <v>35.503256364712847</v>
      </c>
      <c r="L20" s="1">
        <f t="shared" si="3"/>
        <v>1</v>
      </c>
      <c r="M20" s="1">
        <f t="shared" si="4"/>
        <v>9</v>
      </c>
      <c r="N20" s="1">
        <f t="shared" si="2"/>
        <v>35.503256364712847</v>
      </c>
    </row>
    <row r="21" spans="1:14" x14ac:dyDescent="0.3">
      <c r="A21" s="1" t="s">
        <v>55</v>
      </c>
      <c r="B21" s="9">
        <f>$F$3</f>
        <v>35.503256364712847</v>
      </c>
      <c r="C21" s="1" t="s">
        <v>4</v>
      </c>
      <c r="H21" s="1">
        <f t="shared" si="5"/>
        <v>2</v>
      </c>
      <c r="I21" s="1">
        <f t="shared" si="6"/>
        <v>5</v>
      </c>
      <c r="J21" s="1">
        <f t="shared" si="1"/>
        <v>35.503256364712847</v>
      </c>
      <c r="L21" s="1">
        <f t="shared" si="3"/>
        <v>2</v>
      </c>
      <c r="M21" s="1">
        <f t="shared" si="4"/>
        <v>9</v>
      </c>
      <c r="N21" s="1">
        <f t="shared" si="2"/>
        <v>35.503256364712847</v>
      </c>
    </row>
    <row r="22" spans="1:14" x14ac:dyDescent="0.3">
      <c r="A22" s="1" t="s">
        <v>56</v>
      </c>
      <c r="B22" s="9">
        <f t="shared" ref="B22:B24" si="8">$F$3</f>
        <v>35.503256364712847</v>
      </c>
      <c r="C22" s="1" t="s">
        <v>4</v>
      </c>
      <c r="H22" s="1">
        <f t="shared" si="5"/>
        <v>3</v>
      </c>
      <c r="I22" s="1">
        <f t="shared" si="6"/>
        <v>5</v>
      </c>
      <c r="J22" s="1">
        <f t="shared" si="1"/>
        <v>35.503256364712847</v>
      </c>
      <c r="L22" s="1">
        <f t="shared" si="3"/>
        <v>1</v>
      </c>
      <c r="M22" s="1">
        <f t="shared" si="4"/>
        <v>10</v>
      </c>
      <c r="N22" s="1">
        <f t="shared" si="2"/>
        <v>35.503256364712847</v>
      </c>
    </row>
    <row r="23" spans="1:14" x14ac:dyDescent="0.3">
      <c r="A23" s="1" t="s">
        <v>57</v>
      </c>
      <c r="B23" s="9">
        <f t="shared" si="8"/>
        <v>35.503256364712847</v>
      </c>
      <c r="C23" s="1" t="s">
        <v>4</v>
      </c>
      <c r="H23" s="1">
        <f t="shared" si="5"/>
        <v>4</v>
      </c>
      <c r="I23" s="1">
        <f t="shared" si="6"/>
        <v>5</v>
      </c>
      <c r="J23" s="1">
        <f t="shared" si="1"/>
        <v>35.503256364712847</v>
      </c>
      <c r="L23" s="1">
        <f t="shared" si="3"/>
        <v>2</v>
      </c>
      <c r="M23" s="1">
        <f t="shared" si="4"/>
        <v>10</v>
      </c>
      <c r="N23" s="1">
        <f t="shared" si="2"/>
        <v>35.503256364712847</v>
      </c>
    </row>
    <row r="24" spans="1:14" x14ac:dyDescent="0.3">
      <c r="A24" s="1" t="s">
        <v>58</v>
      </c>
      <c r="B24" s="9">
        <f t="shared" si="8"/>
        <v>35.503256364712847</v>
      </c>
      <c r="C24" s="1" t="s">
        <v>4</v>
      </c>
      <c r="H24" s="1">
        <f t="shared" si="5"/>
        <v>1</v>
      </c>
      <c r="I24" s="1">
        <f t="shared" si="6"/>
        <v>6</v>
      </c>
      <c r="J24" s="1">
        <f t="shared" si="1"/>
        <v>35.503256364712847</v>
      </c>
      <c r="L24" s="1">
        <f t="shared" si="3"/>
        <v>1</v>
      </c>
      <c r="M24" s="1">
        <f t="shared" si="4"/>
        <v>11</v>
      </c>
      <c r="N24" s="1">
        <f t="shared" si="2"/>
        <v>35.503256364712847</v>
      </c>
    </row>
    <row r="25" spans="1:14" x14ac:dyDescent="0.3">
      <c r="H25" s="1">
        <f t="shared" si="5"/>
        <v>2</v>
      </c>
      <c r="I25" s="1">
        <f t="shared" si="6"/>
        <v>6</v>
      </c>
      <c r="J25" s="1">
        <f t="shared" si="1"/>
        <v>35.503256364712847</v>
      </c>
      <c r="L25" s="1">
        <f t="shared" si="3"/>
        <v>2</v>
      </c>
      <c r="M25" s="1">
        <f t="shared" si="4"/>
        <v>11</v>
      </c>
      <c r="N25" s="1">
        <f t="shared" si="2"/>
        <v>35.503256364712847</v>
      </c>
    </row>
    <row r="26" spans="1:14" x14ac:dyDescent="0.3">
      <c r="A26" s="68" t="s">
        <v>87</v>
      </c>
      <c r="B26" s="68"/>
      <c r="C26" s="68"/>
      <c r="H26" s="1">
        <f t="shared" si="5"/>
        <v>3</v>
      </c>
      <c r="I26" s="1">
        <f t="shared" si="6"/>
        <v>6</v>
      </c>
      <c r="J26" s="1">
        <f t="shared" si="1"/>
        <v>35.503256364712847</v>
      </c>
      <c r="L26" s="1">
        <f t="shared" si="3"/>
        <v>1</v>
      </c>
      <c r="M26" s="1">
        <f t="shared" si="4"/>
        <v>12</v>
      </c>
      <c r="N26" s="1">
        <f t="shared" si="2"/>
        <v>35.503256364712847</v>
      </c>
    </row>
    <row r="27" spans="1:14" x14ac:dyDescent="0.3">
      <c r="A27" s="1" t="s">
        <v>88</v>
      </c>
      <c r="B27" s="9">
        <f>$F$3</f>
        <v>35.503256364712847</v>
      </c>
      <c r="C27" s="1" t="s">
        <v>4</v>
      </c>
      <c r="H27" s="1">
        <f t="shared" si="5"/>
        <v>4</v>
      </c>
      <c r="I27" s="1">
        <f t="shared" si="6"/>
        <v>6</v>
      </c>
      <c r="J27" s="1">
        <f t="shared" si="1"/>
        <v>35.503256364712847</v>
      </c>
      <c r="L27" s="1">
        <f t="shared" si="3"/>
        <v>2</v>
      </c>
      <c r="M27" s="1">
        <f t="shared" si="4"/>
        <v>12</v>
      </c>
      <c r="N27" s="1">
        <f t="shared" si="2"/>
        <v>35.503256364712847</v>
      </c>
    </row>
    <row r="28" spans="1:14" x14ac:dyDescent="0.3">
      <c r="A28" s="1" t="s">
        <v>58</v>
      </c>
      <c r="B28" s="9">
        <f t="shared" ref="B28" si="9">$F$3</f>
        <v>35.503256364712847</v>
      </c>
      <c r="C28" s="1" t="s">
        <v>4</v>
      </c>
      <c r="H28" s="1">
        <f t="shared" si="5"/>
        <v>1</v>
      </c>
      <c r="I28" s="1">
        <f t="shared" si="6"/>
        <v>7</v>
      </c>
      <c r="J28" s="1">
        <f t="shared" si="1"/>
        <v>35.503256364712847</v>
      </c>
      <c r="L28" s="1" t="s">
        <v>99</v>
      </c>
    </row>
    <row r="29" spans="1:14" x14ac:dyDescent="0.3">
      <c r="H29" s="1">
        <f t="shared" si="5"/>
        <v>2</v>
      </c>
      <c r="I29" s="1">
        <f t="shared" si="6"/>
        <v>7</v>
      </c>
      <c r="J29" s="1">
        <f t="shared" si="1"/>
        <v>35.503256364712847</v>
      </c>
    </row>
    <row r="30" spans="1:14" x14ac:dyDescent="0.3">
      <c r="H30" s="1">
        <f t="shared" si="5"/>
        <v>3</v>
      </c>
      <c r="I30" s="1">
        <f t="shared" si="6"/>
        <v>7</v>
      </c>
      <c r="J30" s="1">
        <f t="shared" si="1"/>
        <v>35.503256364712847</v>
      </c>
    </row>
    <row r="31" spans="1:14" x14ac:dyDescent="0.3">
      <c r="H31" s="1">
        <f t="shared" si="5"/>
        <v>4</v>
      </c>
      <c r="I31" s="1">
        <f t="shared" si="6"/>
        <v>7</v>
      </c>
      <c r="J31" s="1">
        <f t="shared" si="1"/>
        <v>35.503256364712847</v>
      </c>
    </row>
    <row r="32" spans="1:14" x14ac:dyDescent="0.3">
      <c r="H32" s="1">
        <f t="shared" si="5"/>
        <v>1</v>
      </c>
      <c r="I32" s="1">
        <f t="shared" si="6"/>
        <v>8</v>
      </c>
      <c r="J32" s="1">
        <f t="shared" si="1"/>
        <v>35.503256364712847</v>
      </c>
    </row>
    <row r="33" spans="8:10" x14ac:dyDescent="0.3">
      <c r="H33" s="1">
        <f t="shared" si="5"/>
        <v>2</v>
      </c>
      <c r="I33" s="1">
        <f t="shared" si="6"/>
        <v>8</v>
      </c>
      <c r="J33" s="1">
        <f t="shared" si="1"/>
        <v>35.503256364712847</v>
      </c>
    </row>
    <row r="34" spans="8:10" x14ac:dyDescent="0.3">
      <c r="H34" s="1">
        <f t="shared" si="5"/>
        <v>3</v>
      </c>
      <c r="I34" s="1">
        <f t="shared" si="6"/>
        <v>8</v>
      </c>
      <c r="J34" s="1">
        <f t="shared" si="1"/>
        <v>35.503256364712847</v>
      </c>
    </row>
    <row r="35" spans="8:10" x14ac:dyDescent="0.3">
      <c r="H35" s="1">
        <f t="shared" si="5"/>
        <v>4</v>
      </c>
      <c r="I35" s="1">
        <f t="shared" si="6"/>
        <v>8</v>
      </c>
      <c r="J35" s="1">
        <f t="shared" si="1"/>
        <v>35.503256364712847</v>
      </c>
    </row>
    <row r="36" spans="8:10" x14ac:dyDescent="0.3">
      <c r="H36" s="1">
        <f t="shared" si="5"/>
        <v>1</v>
      </c>
      <c r="I36" s="1">
        <f t="shared" si="6"/>
        <v>9</v>
      </c>
      <c r="J36" s="1">
        <f t="shared" si="1"/>
        <v>35.503256364712847</v>
      </c>
    </row>
    <row r="37" spans="8:10" x14ac:dyDescent="0.3">
      <c r="H37" s="1">
        <f t="shared" si="5"/>
        <v>2</v>
      </c>
      <c r="I37" s="1">
        <f t="shared" si="6"/>
        <v>9</v>
      </c>
      <c r="J37" s="1">
        <f t="shared" si="1"/>
        <v>35.503256364712847</v>
      </c>
    </row>
    <row r="38" spans="8:10" x14ac:dyDescent="0.3">
      <c r="H38" s="1">
        <f t="shared" si="5"/>
        <v>3</v>
      </c>
      <c r="I38" s="1">
        <f t="shared" si="6"/>
        <v>9</v>
      </c>
      <c r="J38" s="1">
        <f t="shared" si="1"/>
        <v>35.503256364712847</v>
      </c>
    </row>
    <row r="39" spans="8:10" x14ac:dyDescent="0.3">
      <c r="H39" s="1">
        <f t="shared" si="5"/>
        <v>4</v>
      </c>
      <c r="I39" s="1">
        <f t="shared" si="6"/>
        <v>9</v>
      </c>
      <c r="J39" s="1">
        <f t="shared" si="1"/>
        <v>35.503256364712847</v>
      </c>
    </row>
    <row r="40" spans="8:10" x14ac:dyDescent="0.3">
      <c r="H40" s="1">
        <f t="shared" si="5"/>
        <v>1</v>
      </c>
      <c r="I40" s="1">
        <f t="shared" si="6"/>
        <v>10</v>
      </c>
      <c r="J40" s="1">
        <f t="shared" si="1"/>
        <v>35.503256364712847</v>
      </c>
    </row>
    <row r="41" spans="8:10" x14ac:dyDescent="0.3">
      <c r="H41" s="1">
        <f t="shared" si="5"/>
        <v>2</v>
      </c>
      <c r="I41" s="1">
        <f t="shared" si="6"/>
        <v>10</v>
      </c>
      <c r="J41" s="1">
        <f t="shared" si="1"/>
        <v>35.503256364712847</v>
      </c>
    </row>
    <row r="42" spans="8:10" x14ac:dyDescent="0.3">
      <c r="H42" s="1">
        <f t="shared" si="5"/>
        <v>3</v>
      </c>
      <c r="I42" s="1">
        <f t="shared" si="6"/>
        <v>10</v>
      </c>
      <c r="J42" s="1">
        <f t="shared" si="1"/>
        <v>35.503256364712847</v>
      </c>
    </row>
    <row r="43" spans="8:10" x14ac:dyDescent="0.3">
      <c r="H43" s="1">
        <f t="shared" si="5"/>
        <v>4</v>
      </c>
      <c r="I43" s="1">
        <f t="shared" si="6"/>
        <v>10</v>
      </c>
      <c r="J43" s="1">
        <f t="shared" si="1"/>
        <v>35.503256364712847</v>
      </c>
    </row>
    <row r="44" spans="8:10" x14ac:dyDescent="0.3">
      <c r="H44" s="1">
        <f t="shared" si="5"/>
        <v>1</v>
      </c>
      <c r="I44" s="1">
        <f t="shared" si="6"/>
        <v>11</v>
      </c>
      <c r="J44" s="1">
        <f t="shared" si="1"/>
        <v>35.503256364712847</v>
      </c>
    </row>
    <row r="45" spans="8:10" x14ac:dyDescent="0.3">
      <c r="H45" s="1">
        <f t="shared" si="5"/>
        <v>2</v>
      </c>
      <c r="I45" s="1">
        <f t="shared" si="6"/>
        <v>11</v>
      </c>
      <c r="J45" s="1">
        <f t="shared" si="1"/>
        <v>35.503256364712847</v>
      </c>
    </row>
    <row r="46" spans="8:10" x14ac:dyDescent="0.3">
      <c r="H46" s="1">
        <f t="shared" si="5"/>
        <v>3</v>
      </c>
      <c r="I46" s="1">
        <f t="shared" si="6"/>
        <v>11</v>
      </c>
      <c r="J46" s="1">
        <f t="shared" si="1"/>
        <v>35.503256364712847</v>
      </c>
    </row>
    <row r="47" spans="8:10" x14ac:dyDescent="0.3">
      <c r="H47" s="1">
        <f t="shared" si="5"/>
        <v>4</v>
      </c>
      <c r="I47" s="1">
        <f t="shared" si="6"/>
        <v>11</v>
      </c>
      <c r="J47" s="1">
        <f t="shared" si="1"/>
        <v>35.503256364712847</v>
      </c>
    </row>
    <row r="48" spans="8:10" x14ac:dyDescent="0.3">
      <c r="H48" s="1">
        <f t="shared" si="5"/>
        <v>1</v>
      </c>
      <c r="I48" s="1">
        <f t="shared" si="6"/>
        <v>12</v>
      </c>
      <c r="J48" s="1">
        <f t="shared" si="1"/>
        <v>35.503256364712847</v>
      </c>
    </row>
    <row r="49" spans="8:10" x14ac:dyDescent="0.3">
      <c r="H49" s="1">
        <f t="shared" si="5"/>
        <v>2</v>
      </c>
      <c r="I49" s="1">
        <f t="shared" si="6"/>
        <v>12</v>
      </c>
      <c r="J49" s="1">
        <f t="shared" si="1"/>
        <v>35.503256364712847</v>
      </c>
    </row>
    <row r="50" spans="8:10" x14ac:dyDescent="0.3">
      <c r="H50" s="1">
        <f t="shared" si="5"/>
        <v>3</v>
      </c>
      <c r="I50" s="1">
        <f t="shared" si="6"/>
        <v>12</v>
      </c>
      <c r="J50" s="1">
        <f t="shared" si="1"/>
        <v>35.503256364712847</v>
      </c>
    </row>
    <row r="51" spans="8:10" x14ac:dyDescent="0.3">
      <c r="H51" s="1">
        <f t="shared" si="5"/>
        <v>4</v>
      </c>
      <c r="I51" s="1">
        <f t="shared" si="6"/>
        <v>12</v>
      </c>
      <c r="J51" s="1">
        <f t="shared" si="1"/>
        <v>35.503256364712847</v>
      </c>
    </row>
    <row r="52" spans="8:10" x14ac:dyDescent="0.3">
      <c r="H52" s="1" t="s">
        <v>99</v>
      </c>
    </row>
  </sheetData>
  <mergeCells count="3">
    <mergeCell ref="A14:C14"/>
    <mergeCell ref="A20:C20"/>
    <mergeCell ref="A26:C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52"/>
  <sheetViews>
    <sheetView workbookViewId="0">
      <selection activeCell="B19" sqref="B19"/>
    </sheetView>
  </sheetViews>
  <sheetFormatPr defaultColWidth="9.109375" defaultRowHeight="14.4" x14ac:dyDescent="0.3"/>
  <cols>
    <col min="1" max="1" width="15.88671875" style="16" bestFit="1" customWidth="1"/>
    <col min="2" max="2" width="9.109375" style="16"/>
    <col min="3" max="3" width="28.33203125" style="16" bestFit="1" customWidth="1"/>
    <col min="4" max="16384" width="9.109375" style="16"/>
  </cols>
  <sheetData>
    <row r="1" spans="1:11" x14ac:dyDescent="0.3">
      <c r="A1" s="15" t="s">
        <v>7</v>
      </c>
      <c r="B1" s="15" t="s">
        <v>8</v>
      </c>
      <c r="C1" s="15" t="s">
        <v>41</v>
      </c>
    </row>
    <row r="2" spans="1:11" x14ac:dyDescent="0.3">
      <c r="A2" s="64" t="s">
        <v>76</v>
      </c>
      <c r="B2" s="17">
        <v>0.1</v>
      </c>
      <c r="C2" s="16" t="s">
        <v>85</v>
      </c>
      <c r="E2" s="1" t="s">
        <v>53</v>
      </c>
      <c r="F2" s="1"/>
      <c r="G2" s="1"/>
      <c r="H2" s="1"/>
      <c r="I2" s="1" t="s">
        <v>54</v>
      </c>
      <c r="J2" s="1"/>
      <c r="K2" s="1"/>
    </row>
    <row r="3" spans="1:11" x14ac:dyDescent="0.3">
      <c r="A3" s="64"/>
      <c r="B3" s="18">
        <f>((1+(B2/12))^(12/12)) - 1</f>
        <v>8.3333333333333037E-3</v>
      </c>
      <c r="C3" s="16" t="s">
        <v>86</v>
      </c>
      <c r="E3" s="1" t="s">
        <v>100</v>
      </c>
      <c r="F3" s="1"/>
      <c r="G3" s="1"/>
      <c r="H3" s="1"/>
      <c r="I3" s="1" t="s">
        <v>100</v>
      </c>
      <c r="J3" s="1"/>
      <c r="K3" s="1"/>
    </row>
    <row r="4" spans="1:11" x14ac:dyDescent="0.3">
      <c r="A4" s="64" t="s">
        <v>77</v>
      </c>
      <c r="B4" s="17">
        <v>0.04</v>
      </c>
      <c r="C4" s="16" t="s">
        <v>85</v>
      </c>
      <c r="E4" s="1">
        <v>1</v>
      </c>
      <c r="F4" s="1">
        <v>1</v>
      </c>
      <c r="G4" s="1">
        <f>$B$19</f>
        <v>32.010449999999999</v>
      </c>
      <c r="H4" s="1"/>
      <c r="I4" s="1">
        <v>1</v>
      </c>
      <c r="J4" s="1">
        <v>1</v>
      </c>
      <c r="K4" s="1">
        <f>$B$19</f>
        <v>32.010449999999999</v>
      </c>
    </row>
    <row r="5" spans="1:11" x14ac:dyDescent="0.3">
      <c r="A5" s="64"/>
      <c r="B5" s="18">
        <f>((1+(B4/12))^(12/12)) - 1</f>
        <v>3.3333333333334103E-3</v>
      </c>
      <c r="C5" s="16" t="s">
        <v>86</v>
      </c>
      <c r="E5" s="1">
        <v>2</v>
      </c>
      <c r="F5" s="1">
        <v>1</v>
      </c>
      <c r="G5" s="1">
        <f t="shared" ref="G5:G51" si="0">$B$19</f>
        <v>32.010449999999999</v>
      </c>
      <c r="H5" s="1"/>
      <c r="I5" s="1">
        <v>2</v>
      </c>
      <c r="J5" s="1">
        <v>1</v>
      </c>
      <c r="K5" s="1">
        <f t="shared" ref="K5:K27" si="1">$B$19</f>
        <v>32.010449999999999</v>
      </c>
    </row>
    <row r="6" spans="1:11" x14ac:dyDescent="0.3">
      <c r="A6" s="64" t="s">
        <v>78</v>
      </c>
      <c r="B6" s="17">
        <v>0.03</v>
      </c>
      <c r="C6" s="16" t="s">
        <v>85</v>
      </c>
      <c r="E6" s="1">
        <v>3</v>
      </c>
      <c r="F6" s="1">
        <v>1</v>
      </c>
      <c r="G6" s="1">
        <f t="shared" si="0"/>
        <v>32.010449999999999</v>
      </c>
      <c r="H6" s="1"/>
      <c r="I6" s="1">
        <f>I4</f>
        <v>1</v>
      </c>
      <c r="J6" s="1">
        <f>J4+1</f>
        <v>2</v>
      </c>
      <c r="K6" s="1">
        <f t="shared" si="1"/>
        <v>32.010449999999999</v>
      </c>
    </row>
    <row r="7" spans="1:11" x14ac:dyDescent="0.3">
      <c r="A7" s="64"/>
      <c r="B7" s="18">
        <f>((1+(B6/12))^(12/12)) - 1</f>
        <v>2.4999999999999467E-3</v>
      </c>
      <c r="C7" s="16" t="s">
        <v>86</v>
      </c>
      <c r="E7" s="1">
        <v>4</v>
      </c>
      <c r="F7" s="1">
        <v>1</v>
      </c>
      <c r="G7" s="1">
        <f t="shared" si="0"/>
        <v>32.010449999999999</v>
      </c>
      <c r="H7" s="1"/>
      <c r="I7" s="1">
        <f t="shared" ref="I7:I27" si="2">I5</f>
        <v>2</v>
      </c>
      <c r="J7" s="1">
        <f t="shared" ref="J7:J27" si="3">J5+1</f>
        <v>2</v>
      </c>
      <c r="K7" s="1">
        <f t="shared" si="1"/>
        <v>32.010449999999999</v>
      </c>
    </row>
    <row r="8" spans="1:11" x14ac:dyDescent="0.3">
      <c r="A8" s="16" t="s">
        <v>79</v>
      </c>
      <c r="B8" s="16">
        <v>94.62</v>
      </c>
      <c r="C8" s="16" t="s">
        <v>4</v>
      </c>
      <c r="E8" s="1">
        <f>E4</f>
        <v>1</v>
      </c>
      <c r="F8" s="1">
        <f>F4+1</f>
        <v>2</v>
      </c>
      <c r="G8" s="1">
        <f t="shared" si="0"/>
        <v>32.010449999999999</v>
      </c>
      <c r="H8" s="1"/>
      <c r="I8" s="1">
        <f t="shared" si="2"/>
        <v>1</v>
      </c>
      <c r="J8" s="1">
        <f t="shared" si="3"/>
        <v>3</v>
      </c>
      <c r="K8" s="1">
        <f t="shared" si="1"/>
        <v>32.010449999999999</v>
      </c>
    </row>
    <row r="9" spans="1:11" x14ac:dyDescent="0.3">
      <c r="A9" s="16" t="s">
        <v>39</v>
      </c>
      <c r="B9" s="16">
        <v>30.67</v>
      </c>
      <c r="C9" s="16" t="s">
        <v>4</v>
      </c>
      <c r="E9" s="1">
        <f t="shared" ref="E9:E51" si="4">E5</f>
        <v>2</v>
      </c>
      <c r="F9" s="1">
        <f t="shared" ref="F9:F51" si="5">F5+1</f>
        <v>2</v>
      </c>
      <c r="G9" s="1">
        <f t="shared" si="0"/>
        <v>32.010449999999999</v>
      </c>
      <c r="H9" s="1"/>
      <c r="I9" s="1">
        <f t="shared" si="2"/>
        <v>2</v>
      </c>
      <c r="J9" s="1">
        <f t="shared" si="3"/>
        <v>3</v>
      </c>
      <c r="K9" s="1">
        <f t="shared" si="1"/>
        <v>32.010449999999999</v>
      </c>
    </row>
    <row r="10" spans="1:11" x14ac:dyDescent="0.3">
      <c r="E10" s="1">
        <f t="shared" si="4"/>
        <v>3</v>
      </c>
      <c r="F10" s="1">
        <f t="shared" si="5"/>
        <v>2</v>
      </c>
      <c r="G10" s="1">
        <f t="shared" si="0"/>
        <v>32.010449999999999</v>
      </c>
      <c r="H10" s="1"/>
      <c r="I10" s="1">
        <f t="shared" si="2"/>
        <v>1</v>
      </c>
      <c r="J10" s="1">
        <f t="shared" si="3"/>
        <v>4</v>
      </c>
      <c r="K10" s="1">
        <f t="shared" si="1"/>
        <v>32.010449999999999</v>
      </c>
    </row>
    <row r="11" spans="1:11" x14ac:dyDescent="0.3">
      <c r="A11" s="73" t="s">
        <v>53</v>
      </c>
      <c r="B11" s="73"/>
      <c r="C11" s="73"/>
      <c r="E11" s="1">
        <f t="shared" si="4"/>
        <v>4</v>
      </c>
      <c r="F11" s="1">
        <f t="shared" si="5"/>
        <v>2</v>
      </c>
      <c r="G11" s="1">
        <f t="shared" si="0"/>
        <v>32.010449999999999</v>
      </c>
      <c r="H11" s="1"/>
      <c r="I11" s="1">
        <f t="shared" si="2"/>
        <v>2</v>
      </c>
      <c r="J11" s="1">
        <f t="shared" si="3"/>
        <v>4</v>
      </c>
      <c r="K11" s="1">
        <f t="shared" si="1"/>
        <v>32.010449999999999</v>
      </c>
    </row>
    <row r="12" spans="1:11" x14ac:dyDescent="0.3">
      <c r="A12" s="16" t="s">
        <v>80</v>
      </c>
      <c r="B12" s="16">
        <f>B8+B9</f>
        <v>125.29</v>
      </c>
      <c r="C12" s="16" t="str">
        <f>C9</f>
        <v>$/unit</v>
      </c>
      <c r="E12" s="1">
        <f t="shared" si="4"/>
        <v>1</v>
      </c>
      <c r="F12" s="1">
        <f t="shared" si="5"/>
        <v>3</v>
      </c>
      <c r="G12" s="1">
        <f t="shared" si="0"/>
        <v>32.010449999999999</v>
      </c>
      <c r="H12" s="1"/>
      <c r="I12" s="1">
        <f t="shared" si="2"/>
        <v>1</v>
      </c>
      <c r="J12" s="1">
        <f t="shared" si="3"/>
        <v>5</v>
      </c>
      <c r="K12" s="1">
        <f t="shared" si="1"/>
        <v>32.010449999999999</v>
      </c>
    </row>
    <row r="13" spans="1:11" x14ac:dyDescent="0.3">
      <c r="A13" s="16" t="s">
        <v>82</v>
      </c>
      <c r="B13" s="16">
        <v>84450</v>
      </c>
      <c r="C13" s="16" t="s">
        <v>63</v>
      </c>
      <c r="E13" s="1">
        <f t="shared" si="4"/>
        <v>2</v>
      </c>
      <c r="F13" s="1">
        <f t="shared" si="5"/>
        <v>3</v>
      </c>
      <c r="G13" s="1">
        <f t="shared" si="0"/>
        <v>32.010449999999999</v>
      </c>
      <c r="H13" s="1"/>
      <c r="I13" s="1">
        <f t="shared" si="2"/>
        <v>2</v>
      </c>
      <c r="J13" s="1">
        <f t="shared" si="3"/>
        <v>5</v>
      </c>
      <c r="K13" s="1">
        <f t="shared" si="1"/>
        <v>32.010449999999999</v>
      </c>
    </row>
    <row r="14" spans="1:11" x14ac:dyDescent="0.3">
      <c r="A14" s="16" t="s">
        <v>81</v>
      </c>
      <c r="B14" s="16">
        <f>B13*B12</f>
        <v>10580740.5</v>
      </c>
      <c r="C14" s="16" t="s">
        <v>72</v>
      </c>
      <c r="E14" s="1">
        <f t="shared" si="4"/>
        <v>3</v>
      </c>
      <c r="F14" s="1">
        <f t="shared" si="5"/>
        <v>3</v>
      </c>
      <c r="G14" s="1">
        <f t="shared" si="0"/>
        <v>32.010449999999999</v>
      </c>
      <c r="H14" s="1"/>
      <c r="I14" s="1">
        <f t="shared" si="2"/>
        <v>1</v>
      </c>
      <c r="J14" s="1">
        <f t="shared" si="3"/>
        <v>6</v>
      </c>
      <c r="K14" s="1">
        <f t="shared" si="1"/>
        <v>32.010449999999999</v>
      </c>
    </row>
    <row r="15" spans="1:11" x14ac:dyDescent="0.3">
      <c r="A15" s="16" t="s">
        <v>83</v>
      </c>
      <c r="B15" s="16">
        <f>(SUM(B2:B4)*B14)</f>
        <v>1569476.5074999998</v>
      </c>
      <c r="C15" s="16" t="s">
        <v>72</v>
      </c>
      <c r="E15" s="1">
        <f t="shared" si="4"/>
        <v>4</v>
      </c>
      <c r="F15" s="1">
        <f t="shared" si="5"/>
        <v>3</v>
      </c>
      <c r="G15" s="1">
        <f t="shared" si="0"/>
        <v>32.010449999999999</v>
      </c>
      <c r="H15" s="1"/>
      <c r="I15" s="1">
        <f t="shared" si="2"/>
        <v>2</v>
      </c>
      <c r="J15" s="1">
        <f t="shared" si="3"/>
        <v>6</v>
      </c>
      <c r="K15" s="1">
        <f t="shared" si="1"/>
        <v>32.010449999999999</v>
      </c>
    </row>
    <row r="16" spans="1:11" x14ac:dyDescent="0.3">
      <c r="A16" s="16" t="s">
        <v>84</v>
      </c>
      <c r="C16" s="16" t="s">
        <v>4</v>
      </c>
      <c r="E16" s="1">
        <f t="shared" si="4"/>
        <v>1</v>
      </c>
      <c r="F16" s="1">
        <f t="shared" si="5"/>
        <v>4</v>
      </c>
      <c r="G16" s="1">
        <f t="shared" si="0"/>
        <v>32.010449999999999</v>
      </c>
      <c r="H16" s="1"/>
      <c r="I16" s="1">
        <f t="shared" si="2"/>
        <v>1</v>
      </c>
      <c r="J16" s="1">
        <f t="shared" si="3"/>
        <v>7</v>
      </c>
      <c r="K16" s="1">
        <f t="shared" si="1"/>
        <v>32.010449999999999</v>
      </c>
    </row>
    <row r="17" spans="1:11" x14ac:dyDescent="0.3">
      <c r="E17" s="1">
        <f t="shared" si="4"/>
        <v>2</v>
      </c>
      <c r="F17" s="1">
        <f t="shared" si="5"/>
        <v>4</v>
      </c>
      <c r="G17" s="1">
        <f t="shared" si="0"/>
        <v>32.010449999999999</v>
      </c>
      <c r="H17" s="1"/>
      <c r="I17" s="1">
        <f t="shared" si="2"/>
        <v>2</v>
      </c>
      <c r="J17" s="1">
        <f t="shared" si="3"/>
        <v>7</v>
      </c>
      <c r="K17" s="1">
        <f t="shared" si="1"/>
        <v>32.010449999999999</v>
      </c>
    </row>
    <row r="18" spans="1:11" x14ac:dyDescent="0.3">
      <c r="A18" s="73" t="s">
        <v>54</v>
      </c>
      <c r="B18" s="73"/>
      <c r="C18" s="73"/>
      <c r="E18" s="1">
        <f t="shared" si="4"/>
        <v>3</v>
      </c>
      <c r="F18" s="1">
        <f t="shared" si="5"/>
        <v>4</v>
      </c>
      <c r="G18" s="1">
        <f t="shared" si="0"/>
        <v>32.010449999999999</v>
      </c>
      <c r="H18" s="1"/>
      <c r="I18" s="1">
        <f t="shared" si="2"/>
        <v>1</v>
      </c>
      <c r="J18" s="1">
        <f t="shared" si="3"/>
        <v>8</v>
      </c>
      <c r="K18" s="1">
        <f t="shared" si="1"/>
        <v>32.010449999999999</v>
      </c>
    </row>
    <row r="19" spans="1:11" x14ac:dyDescent="0.3">
      <c r="A19" s="16" t="s">
        <v>84</v>
      </c>
      <c r="B19" s="19">
        <f>(SUM(B3,B5,B7)*B8)+B9</f>
        <v>32.010449999999999</v>
      </c>
      <c r="C19" s="16" t="s">
        <v>4</v>
      </c>
      <c r="E19" s="1">
        <f t="shared" si="4"/>
        <v>4</v>
      </c>
      <c r="F19" s="1">
        <f t="shared" si="5"/>
        <v>4</v>
      </c>
      <c r="G19" s="1">
        <f t="shared" si="0"/>
        <v>32.010449999999999</v>
      </c>
      <c r="H19" s="1"/>
      <c r="I19" s="1">
        <f t="shared" si="2"/>
        <v>2</v>
      </c>
      <c r="J19" s="1">
        <f t="shared" si="3"/>
        <v>8</v>
      </c>
      <c r="K19" s="1">
        <f t="shared" si="1"/>
        <v>32.010449999999999</v>
      </c>
    </row>
    <row r="20" spans="1:11" x14ac:dyDescent="0.3">
      <c r="E20" s="1">
        <f t="shared" si="4"/>
        <v>1</v>
      </c>
      <c r="F20" s="1">
        <f t="shared" si="5"/>
        <v>5</v>
      </c>
      <c r="G20" s="1">
        <f t="shared" si="0"/>
        <v>32.010449999999999</v>
      </c>
      <c r="H20" s="1"/>
      <c r="I20" s="1">
        <f t="shared" si="2"/>
        <v>1</v>
      </c>
      <c r="J20" s="1">
        <f t="shared" si="3"/>
        <v>9</v>
      </c>
      <c r="K20" s="1">
        <f t="shared" si="1"/>
        <v>32.010449999999999</v>
      </c>
    </row>
    <row r="21" spans="1:11" x14ac:dyDescent="0.3">
      <c r="E21" s="1">
        <f t="shared" si="4"/>
        <v>2</v>
      </c>
      <c r="F21" s="1">
        <f t="shared" si="5"/>
        <v>5</v>
      </c>
      <c r="G21" s="1">
        <f t="shared" si="0"/>
        <v>32.010449999999999</v>
      </c>
      <c r="H21" s="1"/>
      <c r="I21" s="1">
        <f t="shared" si="2"/>
        <v>2</v>
      </c>
      <c r="J21" s="1">
        <f t="shared" si="3"/>
        <v>9</v>
      </c>
      <c r="K21" s="1">
        <f t="shared" si="1"/>
        <v>32.010449999999999</v>
      </c>
    </row>
    <row r="22" spans="1:11" x14ac:dyDescent="0.3">
      <c r="E22" s="1">
        <f t="shared" si="4"/>
        <v>3</v>
      </c>
      <c r="F22" s="1">
        <f t="shared" si="5"/>
        <v>5</v>
      </c>
      <c r="G22" s="1">
        <f t="shared" si="0"/>
        <v>32.010449999999999</v>
      </c>
      <c r="H22" s="1"/>
      <c r="I22" s="1">
        <f t="shared" si="2"/>
        <v>1</v>
      </c>
      <c r="J22" s="1">
        <f t="shared" si="3"/>
        <v>10</v>
      </c>
      <c r="K22" s="1">
        <f t="shared" si="1"/>
        <v>32.010449999999999</v>
      </c>
    </row>
    <row r="23" spans="1:11" x14ac:dyDescent="0.3">
      <c r="E23" s="1">
        <f t="shared" si="4"/>
        <v>4</v>
      </c>
      <c r="F23" s="1">
        <f t="shared" si="5"/>
        <v>5</v>
      </c>
      <c r="G23" s="1">
        <f t="shared" si="0"/>
        <v>32.010449999999999</v>
      </c>
      <c r="H23" s="1"/>
      <c r="I23" s="1">
        <f t="shared" si="2"/>
        <v>2</v>
      </c>
      <c r="J23" s="1">
        <f t="shared" si="3"/>
        <v>10</v>
      </c>
      <c r="K23" s="1">
        <f t="shared" si="1"/>
        <v>32.010449999999999</v>
      </c>
    </row>
    <row r="24" spans="1:11" x14ac:dyDescent="0.3">
      <c r="E24" s="1">
        <f t="shared" si="4"/>
        <v>1</v>
      </c>
      <c r="F24" s="1">
        <f t="shared" si="5"/>
        <v>6</v>
      </c>
      <c r="G24" s="1">
        <f t="shared" si="0"/>
        <v>32.010449999999999</v>
      </c>
      <c r="H24" s="1"/>
      <c r="I24" s="1">
        <f t="shared" si="2"/>
        <v>1</v>
      </c>
      <c r="J24" s="1">
        <f t="shared" si="3"/>
        <v>11</v>
      </c>
      <c r="K24" s="1">
        <f t="shared" si="1"/>
        <v>32.010449999999999</v>
      </c>
    </row>
    <row r="25" spans="1:11" x14ac:dyDescent="0.3">
      <c r="E25" s="1">
        <f t="shared" si="4"/>
        <v>2</v>
      </c>
      <c r="F25" s="1">
        <f t="shared" si="5"/>
        <v>6</v>
      </c>
      <c r="G25" s="1">
        <f t="shared" si="0"/>
        <v>32.010449999999999</v>
      </c>
      <c r="H25" s="1"/>
      <c r="I25" s="1">
        <f t="shared" si="2"/>
        <v>2</v>
      </c>
      <c r="J25" s="1">
        <f t="shared" si="3"/>
        <v>11</v>
      </c>
      <c r="K25" s="1">
        <f t="shared" si="1"/>
        <v>32.010449999999999</v>
      </c>
    </row>
    <row r="26" spans="1:11" x14ac:dyDescent="0.3">
      <c r="E26" s="1">
        <f t="shared" si="4"/>
        <v>3</v>
      </c>
      <c r="F26" s="1">
        <f t="shared" si="5"/>
        <v>6</v>
      </c>
      <c r="G26" s="1">
        <f t="shared" si="0"/>
        <v>32.010449999999999</v>
      </c>
      <c r="H26" s="1"/>
      <c r="I26" s="1">
        <f t="shared" si="2"/>
        <v>1</v>
      </c>
      <c r="J26" s="1">
        <f t="shared" si="3"/>
        <v>12</v>
      </c>
      <c r="K26" s="1">
        <f t="shared" si="1"/>
        <v>32.010449999999999</v>
      </c>
    </row>
    <row r="27" spans="1:11" x14ac:dyDescent="0.3">
      <c r="E27" s="1">
        <f t="shared" si="4"/>
        <v>4</v>
      </c>
      <c r="F27" s="1">
        <f t="shared" si="5"/>
        <v>6</v>
      </c>
      <c r="G27" s="1">
        <f t="shared" si="0"/>
        <v>32.010449999999999</v>
      </c>
      <c r="H27" s="1"/>
      <c r="I27" s="1">
        <f t="shared" si="2"/>
        <v>2</v>
      </c>
      <c r="J27" s="1">
        <f t="shared" si="3"/>
        <v>12</v>
      </c>
      <c r="K27" s="1">
        <f t="shared" si="1"/>
        <v>32.010449999999999</v>
      </c>
    </row>
    <row r="28" spans="1:11" x14ac:dyDescent="0.3">
      <c r="E28" s="1">
        <f t="shared" si="4"/>
        <v>1</v>
      </c>
      <c r="F28" s="1">
        <f t="shared" si="5"/>
        <v>7</v>
      </c>
      <c r="G28" s="1">
        <f t="shared" si="0"/>
        <v>32.010449999999999</v>
      </c>
      <c r="H28" s="1"/>
      <c r="I28" s="1" t="s">
        <v>99</v>
      </c>
      <c r="J28" s="1"/>
      <c r="K28" s="1"/>
    </row>
    <row r="29" spans="1:11" x14ac:dyDescent="0.3">
      <c r="E29" s="1">
        <f t="shared" si="4"/>
        <v>2</v>
      </c>
      <c r="F29" s="1">
        <f t="shared" si="5"/>
        <v>7</v>
      </c>
      <c r="G29" s="1">
        <f t="shared" si="0"/>
        <v>32.010449999999999</v>
      </c>
      <c r="H29" s="1"/>
      <c r="I29" s="1"/>
      <c r="J29" s="1"/>
      <c r="K29" s="1"/>
    </row>
    <row r="30" spans="1:11" x14ac:dyDescent="0.3">
      <c r="E30" s="1">
        <f t="shared" si="4"/>
        <v>3</v>
      </c>
      <c r="F30" s="1">
        <f t="shared" si="5"/>
        <v>7</v>
      </c>
      <c r="G30" s="1">
        <f t="shared" si="0"/>
        <v>32.010449999999999</v>
      </c>
      <c r="H30" s="1"/>
      <c r="I30" s="1"/>
      <c r="J30" s="1"/>
      <c r="K30" s="1"/>
    </row>
    <row r="31" spans="1:11" x14ac:dyDescent="0.3">
      <c r="E31" s="1">
        <f t="shared" si="4"/>
        <v>4</v>
      </c>
      <c r="F31" s="1">
        <f t="shared" si="5"/>
        <v>7</v>
      </c>
      <c r="G31" s="1">
        <f t="shared" si="0"/>
        <v>32.010449999999999</v>
      </c>
      <c r="H31" s="1"/>
      <c r="I31" s="1"/>
      <c r="J31" s="1"/>
      <c r="K31" s="1"/>
    </row>
    <row r="32" spans="1:11" x14ac:dyDescent="0.3">
      <c r="E32" s="1">
        <f t="shared" si="4"/>
        <v>1</v>
      </c>
      <c r="F32" s="1">
        <f t="shared" si="5"/>
        <v>8</v>
      </c>
      <c r="G32" s="1">
        <f t="shared" si="0"/>
        <v>32.010449999999999</v>
      </c>
      <c r="H32" s="1"/>
      <c r="I32" s="1"/>
      <c r="J32" s="1"/>
      <c r="K32" s="1"/>
    </row>
    <row r="33" spans="5:11" x14ac:dyDescent="0.3">
      <c r="E33" s="1">
        <f t="shared" si="4"/>
        <v>2</v>
      </c>
      <c r="F33" s="1">
        <f t="shared" si="5"/>
        <v>8</v>
      </c>
      <c r="G33" s="1">
        <f t="shared" si="0"/>
        <v>32.010449999999999</v>
      </c>
      <c r="H33" s="1"/>
      <c r="I33" s="1"/>
      <c r="J33" s="1"/>
      <c r="K33" s="1"/>
    </row>
    <row r="34" spans="5:11" x14ac:dyDescent="0.3">
      <c r="E34" s="1">
        <f t="shared" si="4"/>
        <v>3</v>
      </c>
      <c r="F34" s="1">
        <f t="shared" si="5"/>
        <v>8</v>
      </c>
      <c r="G34" s="1">
        <f t="shared" si="0"/>
        <v>32.010449999999999</v>
      </c>
      <c r="H34" s="1"/>
      <c r="I34" s="1"/>
      <c r="J34" s="1"/>
      <c r="K34" s="1"/>
    </row>
    <row r="35" spans="5:11" x14ac:dyDescent="0.3">
      <c r="E35" s="1">
        <f t="shared" si="4"/>
        <v>4</v>
      </c>
      <c r="F35" s="1">
        <f t="shared" si="5"/>
        <v>8</v>
      </c>
      <c r="G35" s="1">
        <f t="shared" si="0"/>
        <v>32.010449999999999</v>
      </c>
      <c r="H35" s="1"/>
      <c r="I35" s="1"/>
      <c r="J35" s="1"/>
      <c r="K35" s="1"/>
    </row>
    <row r="36" spans="5:11" x14ac:dyDescent="0.3">
      <c r="E36" s="1">
        <f t="shared" si="4"/>
        <v>1</v>
      </c>
      <c r="F36" s="1">
        <f t="shared" si="5"/>
        <v>9</v>
      </c>
      <c r="G36" s="1">
        <f t="shared" si="0"/>
        <v>32.010449999999999</v>
      </c>
      <c r="H36" s="1"/>
      <c r="I36" s="1"/>
      <c r="J36" s="1"/>
      <c r="K36" s="1"/>
    </row>
    <row r="37" spans="5:11" x14ac:dyDescent="0.3">
      <c r="E37" s="1">
        <f t="shared" si="4"/>
        <v>2</v>
      </c>
      <c r="F37" s="1">
        <f t="shared" si="5"/>
        <v>9</v>
      </c>
      <c r="G37" s="1">
        <f t="shared" si="0"/>
        <v>32.010449999999999</v>
      </c>
      <c r="H37" s="1"/>
      <c r="I37" s="1"/>
      <c r="J37" s="1"/>
      <c r="K37" s="1"/>
    </row>
    <row r="38" spans="5:11" x14ac:dyDescent="0.3">
      <c r="E38" s="1">
        <f t="shared" si="4"/>
        <v>3</v>
      </c>
      <c r="F38" s="1">
        <f t="shared" si="5"/>
        <v>9</v>
      </c>
      <c r="G38" s="1">
        <f t="shared" si="0"/>
        <v>32.010449999999999</v>
      </c>
      <c r="H38" s="1"/>
      <c r="I38" s="1"/>
      <c r="J38" s="1"/>
      <c r="K38" s="1"/>
    </row>
    <row r="39" spans="5:11" x14ac:dyDescent="0.3">
      <c r="E39" s="1">
        <f t="shared" si="4"/>
        <v>4</v>
      </c>
      <c r="F39" s="1">
        <f t="shared" si="5"/>
        <v>9</v>
      </c>
      <c r="G39" s="1">
        <f t="shared" si="0"/>
        <v>32.010449999999999</v>
      </c>
      <c r="H39" s="1"/>
      <c r="I39" s="1"/>
      <c r="J39" s="1"/>
      <c r="K39" s="1"/>
    </row>
    <row r="40" spans="5:11" x14ac:dyDescent="0.3">
      <c r="E40" s="1">
        <f t="shared" si="4"/>
        <v>1</v>
      </c>
      <c r="F40" s="1">
        <f t="shared" si="5"/>
        <v>10</v>
      </c>
      <c r="G40" s="1">
        <f t="shared" si="0"/>
        <v>32.010449999999999</v>
      </c>
      <c r="H40" s="1"/>
      <c r="I40" s="1"/>
      <c r="J40" s="1"/>
      <c r="K40" s="1"/>
    </row>
    <row r="41" spans="5:11" x14ac:dyDescent="0.3">
      <c r="E41" s="1">
        <f t="shared" si="4"/>
        <v>2</v>
      </c>
      <c r="F41" s="1">
        <f t="shared" si="5"/>
        <v>10</v>
      </c>
      <c r="G41" s="1">
        <f t="shared" si="0"/>
        <v>32.010449999999999</v>
      </c>
      <c r="H41" s="1"/>
      <c r="I41" s="1"/>
      <c r="J41" s="1"/>
      <c r="K41" s="1"/>
    </row>
    <row r="42" spans="5:11" x14ac:dyDescent="0.3">
      <c r="E42" s="1">
        <f t="shared" si="4"/>
        <v>3</v>
      </c>
      <c r="F42" s="1">
        <f t="shared" si="5"/>
        <v>10</v>
      </c>
      <c r="G42" s="1">
        <f t="shared" si="0"/>
        <v>32.010449999999999</v>
      </c>
      <c r="H42" s="1"/>
      <c r="I42" s="1"/>
      <c r="J42" s="1"/>
      <c r="K42" s="1"/>
    </row>
    <row r="43" spans="5:11" x14ac:dyDescent="0.3">
      <c r="E43" s="1">
        <f t="shared" si="4"/>
        <v>4</v>
      </c>
      <c r="F43" s="1">
        <f t="shared" si="5"/>
        <v>10</v>
      </c>
      <c r="G43" s="1">
        <f t="shared" si="0"/>
        <v>32.010449999999999</v>
      </c>
      <c r="H43" s="1"/>
      <c r="I43" s="1"/>
      <c r="J43" s="1"/>
      <c r="K43" s="1"/>
    </row>
    <row r="44" spans="5:11" x14ac:dyDescent="0.3">
      <c r="E44" s="1">
        <f t="shared" si="4"/>
        <v>1</v>
      </c>
      <c r="F44" s="1">
        <f t="shared" si="5"/>
        <v>11</v>
      </c>
      <c r="G44" s="1">
        <f t="shared" si="0"/>
        <v>32.010449999999999</v>
      </c>
      <c r="H44" s="1"/>
      <c r="I44" s="1"/>
      <c r="J44" s="1"/>
      <c r="K44" s="1"/>
    </row>
    <row r="45" spans="5:11" x14ac:dyDescent="0.3">
      <c r="E45" s="1">
        <f t="shared" si="4"/>
        <v>2</v>
      </c>
      <c r="F45" s="1">
        <f t="shared" si="5"/>
        <v>11</v>
      </c>
      <c r="G45" s="1">
        <f t="shared" si="0"/>
        <v>32.010449999999999</v>
      </c>
      <c r="H45" s="1"/>
      <c r="I45" s="1"/>
      <c r="J45" s="1"/>
      <c r="K45" s="1"/>
    </row>
    <row r="46" spans="5:11" x14ac:dyDescent="0.3">
      <c r="E46" s="1">
        <f t="shared" si="4"/>
        <v>3</v>
      </c>
      <c r="F46" s="1">
        <f t="shared" si="5"/>
        <v>11</v>
      </c>
      <c r="G46" s="1">
        <f t="shared" si="0"/>
        <v>32.010449999999999</v>
      </c>
      <c r="H46" s="1"/>
      <c r="I46" s="1"/>
      <c r="J46" s="1"/>
      <c r="K46" s="1"/>
    </row>
    <row r="47" spans="5:11" x14ac:dyDescent="0.3">
      <c r="E47" s="1">
        <f t="shared" si="4"/>
        <v>4</v>
      </c>
      <c r="F47" s="1">
        <f t="shared" si="5"/>
        <v>11</v>
      </c>
      <c r="G47" s="1">
        <f t="shared" si="0"/>
        <v>32.010449999999999</v>
      </c>
      <c r="H47" s="1"/>
      <c r="I47" s="1"/>
      <c r="J47" s="1"/>
      <c r="K47" s="1"/>
    </row>
    <row r="48" spans="5:11" x14ac:dyDescent="0.3">
      <c r="E48" s="1">
        <f t="shared" si="4"/>
        <v>1</v>
      </c>
      <c r="F48" s="1">
        <f t="shared" si="5"/>
        <v>12</v>
      </c>
      <c r="G48" s="1">
        <f t="shared" si="0"/>
        <v>32.010449999999999</v>
      </c>
      <c r="H48" s="1"/>
      <c r="I48" s="1"/>
      <c r="J48" s="1"/>
      <c r="K48" s="1"/>
    </row>
    <row r="49" spans="5:11" x14ac:dyDescent="0.3">
      <c r="E49" s="1">
        <f t="shared" si="4"/>
        <v>2</v>
      </c>
      <c r="F49" s="1">
        <f t="shared" si="5"/>
        <v>12</v>
      </c>
      <c r="G49" s="1">
        <f t="shared" si="0"/>
        <v>32.010449999999999</v>
      </c>
      <c r="H49" s="1"/>
      <c r="I49" s="1"/>
      <c r="J49" s="1"/>
      <c r="K49" s="1"/>
    </row>
    <row r="50" spans="5:11" x14ac:dyDescent="0.3">
      <c r="E50" s="1">
        <f t="shared" si="4"/>
        <v>3</v>
      </c>
      <c r="F50" s="1">
        <f t="shared" si="5"/>
        <v>12</v>
      </c>
      <c r="G50" s="1">
        <f t="shared" si="0"/>
        <v>32.010449999999999</v>
      </c>
      <c r="H50" s="1"/>
      <c r="I50" s="1"/>
      <c r="J50" s="1"/>
      <c r="K50" s="1"/>
    </row>
    <row r="51" spans="5:11" x14ac:dyDescent="0.3">
      <c r="E51" s="1">
        <f t="shared" si="4"/>
        <v>4</v>
      </c>
      <c r="F51" s="1">
        <f t="shared" si="5"/>
        <v>12</v>
      </c>
      <c r="G51" s="1">
        <f t="shared" si="0"/>
        <v>32.010449999999999</v>
      </c>
      <c r="H51" s="1"/>
      <c r="I51" s="1"/>
      <c r="J51" s="1"/>
      <c r="K51" s="1"/>
    </row>
    <row r="52" spans="5:11" x14ac:dyDescent="0.3">
      <c r="E52" s="1" t="s">
        <v>99</v>
      </c>
      <c r="F52" s="1"/>
      <c r="G52" s="1"/>
      <c r="H52" s="1"/>
      <c r="I52" s="1"/>
      <c r="J52" s="1"/>
      <c r="K52" s="1"/>
    </row>
  </sheetData>
  <mergeCells count="5">
    <mergeCell ref="A11:C11"/>
    <mergeCell ref="A18:C18"/>
    <mergeCell ref="A2:A3"/>
    <mergeCell ref="A4:A5"/>
    <mergeCell ref="A6:A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8"/>
  <sheetViews>
    <sheetView workbookViewId="0">
      <selection activeCell="A3" sqref="A3:D3"/>
    </sheetView>
  </sheetViews>
  <sheetFormatPr defaultColWidth="9.109375" defaultRowHeight="14.4" x14ac:dyDescent="0.3"/>
  <cols>
    <col min="1" max="16384" width="9.109375" style="1"/>
  </cols>
  <sheetData>
    <row r="1" spans="1:4" x14ac:dyDescent="0.3">
      <c r="A1" s="68" t="s">
        <v>53</v>
      </c>
      <c r="B1" s="68"/>
      <c r="C1" s="68"/>
      <c r="D1" s="68"/>
    </row>
    <row r="2" spans="1:4" x14ac:dyDescent="0.3">
      <c r="A2" s="8">
        <v>18</v>
      </c>
      <c r="B2" s="8">
        <v>20</v>
      </c>
      <c r="C2" s="8" t="s">
        <v>5</v>
      </c>
      <c r="D2" s="8" t="s">
        <v>6</v>
      </c>
    </row>
    <row r="3" spans="1:4" x14ac:dyDescent="0.3">
      <c r="A3" s="9">
        <v>2820</v>
      </c>
      <c r="B3" s="9">
        <v>640</v>
      </c>
      <c r="C3" s="9">
        <v>7250</v>
      </c>
      <c r="D3" s="9">
        <v>5750</v>
      </c>
    </row>
    <row r="5" spans="1:4" x14ac:dyDescent="0.3">
      <c r="A5" s="68" t="s">
        <v>54</v>
      </c>
      <c r="B5" s="68"/>
      <c r="C5" s="21"/>
      <c r="D5" s="21"/>
    </row>
    <row r="6" spans="1:4" x14ac:dyDescent="0.3">
      <c r="A6" s="14" t="s">
        <v>89</v>
      </c>
      <c r="B6" s="14" t="s">
        <v>6</v>
      </c>
      <c r="C6" s="14"/>
    </row>
    <row r="7" spans="1:4" x14ac:dyDescent="0.3">
      <c r="A7" s="9">
        <f>AVERAGE(A3:C3)</f>
        <v>3570</v>
      </c>
      <c r="B7" s="9">
        <v>5750</v>
      </c>
      <c r="C7" s="14"/>
    </row>
    <row r="8" spans="1:4" x14ac:dyDescent="0.3">
      <c r="C8" s="14"/>
    </row>
  </sheetData>
  <mergeCells count="2">
    <mergeCell ref="A1:D1"/>
    <mergeCell ref="A5:B5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7"/>
  <sheetViews>
    <sheetView workbookViewId="0">
      <selection activeCell="B6" sqref="B6"/>
    </sheetView>
  </sheetViews>
  <sheetFormatPr defaultColWidth="9.109375" defaultRowHeight="14.4" x14ac:dyDescent="0.3"/>
  <cols>
    <col min="1" max="1" width="23.5546875" style="1" bestFit="1" customWidth="1"/>
    <col min="2" max="2" width="9.109375" style="1"/>
    <col min="3" max="3" width="20.109375" style="1" bestFit="1" customWidth="1"/>
    <col min="4" max="16384" width="9.109375" style="1"/>
  </cols>
  <sheetData>
    <row r="1" spans="1:3" x14ac:dyDescent="0.3">
      <c r="A1" s="11" t="s">
        <v>7</v>
      </c>
      <c r="B1" s="11" t="s">
        <v>8</v>
      </c>
      <c r="C1" s="11" t="s">
        <v>41</v>
      </c>
    </row>
    <row r="2" spans="1:3" x14ac:dyDescent="0.3">
      <c r="A2" s="1" t="s">
        <v>40</v>
      </c>
      <c r="B2" s="1">
        <v>22.03</v>
      </c>
      <c r="C2" s="1" t="s">
        <v>4</v>
      </c>
    </row>
    <row r="3" spans="1:3" x14ac:dyDescent="0.3">
      <c r="A3" s="1" t="s">
        <v>43</v>
      </c>
      <c r="B3" s="1">
        <v>33.04</v>
      </c>
      <c r="C3" s="1" t="s">
        <v>4</v>
      </c>
    </row>
    <row r="4" spans="1:3" x14ac:dyDescent="0.3">
      <c r="A4" s="1" t="s">
        <v>44</v>
      </c>
      <c r="B4" s="1">
        <v>83</v>
      </c>
      <c r="C4" s="1" t="s">
        <v>42</v>
      </c>
    </row>
    <row r="5" spans="1:3" x14ac:dyDescent="0.3">
      <c r="A5" s="1" t="s">
        <v>45</v>
      </c>
      <c r="B5" s="1">
        <v>17</v>
      </c>
      <c r="C5" s="1" t="s">
        <v>42</v>
      </c>
    </row>
    <row r="6" spans="1:3" x14ac:dyDescent="0.3">
      <c r="A6" s="1" t="s">
        <v>51</v>
      </c>
      <c r="B6" s="9">
        <f>B2*B4</f>
        <v>1828.49</v>
      </c>
      <c r="C6" s="1" t="s">
        <v>50</v>
      </c>
    </row>
    <row r="7" spans="1:3" x14ac:dyDescent="0.3">
      <c r="A7" s="1" t="s">
        <v>52</v>
      </c>
      <c r="B7" s="9">
        <f>B3*B5</f>
        <v>561.67999999999995</v>
      </c>
      <c r="C7" s="1" t="s">
        <v>50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6"/>
  <sheetViews>
    <sheetView workbookViewId="0">
      <selection activeCell="C7" sqref="C7"/>
    </sheetView>
  </sheetViews>
  <sheetFormatPr defaultColWidth="9.109375" defaultRowHeight="14.4" x14ac:dyDescent="0.3"/>
  <cols>
    <col min="1" max="1" width="11.88671875" style="1" bestFit="1" customWidth="1"/>
    <col min="2" max="2" width="9.109375" style="1"/>
    <col min="3" max="3" width="15.109375" style="1" bestFit="1" customWidth="1"/>
    <col min="4" max="4" width="9.109375" style="1"/>
    <col min="5" max="5" width="14.109375" style="1" bestFit="1" customWidth="1"/>
    <col min="6" max="16384" width="9.109375" style="1"/>
  </cols>
  <sheetData>
    <row r="1" spans="1:4" x14ac:dyDescent="0.3">
      <c r="A1" s="11" t="s">
        <v>7</v>
      </c>
      <c r="B1" s="11" t="s">
        <v>8</v>
      </c>
      <c r="C1" s="11" t="s">
        <v>41</v>
      </c>
    </row>
    <row r="2" spans="1:4" x14ac:dyDescent="0.3">
      <c r="A2" s="1" t="s">
        <v>46</v>
      </c>
      <c r="B2" s="12" t="s">
        <v>65</v>
      </c>
      <c r="C2" s="1" t="s">
        <v>64</v>
      </c>
    </row>
    <row r="3" spans="1:4" x14ac:dyDescent="0.3">
      <c r="A3" s="1" t="s">
        <v>67</v>
      </c>
      <c r="B3" s="12" t="s">
        <v>66</v>
      </c>
      <c r="C3" s="1" t="s">
        <v>64</v>
      </c>
    </row>
    <row r="15" spans="1:4" x14ac:dyDescent="0.3">
      <c r="D15" s="2"/>
    </row>
    <row r="16" spans="1:4" x14ac:dyDescent="0.3">
      <c r="D16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3"/>
  <sheetViews>
    <sheetView workbookViewId="0">
      <selection activeCell="B3" sqref="B3"/>
    </sheetView>
  </sheetViews>
  <sheetFormatPr defaultColWidth="9.109375" defaultRowHeight="14.4" x14ac:dyDescent="0.3"/>
  <cols>
    <col min="1" max="1" width="10.88671875" style="1" bestFit="1" customWidth="1"/>
    <col min="2" max="2" width="9.109375" style="1"/>
    <col min="3" max="3" width="15.109375" style="1" bestFit="1" customWidth="1"/>
    <col min="4" max="16384" width="9.109375" style="1"/>
  </cols>
  <sheetData>
    <row r="1" spans="1:3" x14ac:dyDescent="0.3">
      <c r="A1" s="11" t="s">
        <v>7</v>
      </c>
      <c r="B1" s="11" t="s">
        <v>8</v>
      </c>
      <c r="C1" s="11" t="s">
        <v>41</v>
      </c>
    </row>
    <row r="2" spans="1:3" x14ac:dyDescent="0.3">
      <c r="A2" s="1" t="s">
        <v>59</v>
      </c>
      <c r="B2" s="9">
        <v>800</v>
      </c>
      <c r="C2" s="1" t="s">
        <v>61</v>
      </c>
    </row>
    <row r="3" spans="1:3" x14ac:dyDescent="0.3">
      <c r="A3" s="1" t="s">
        <v>60</v>
      </c>
      <c r="B3" s="9">
        <v>1500</v>
      </c>
      <c r="C3" s="1" t="s">
        <v>62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8"/>
  <sheetViews>
    <sheetView workbookViewId="0">
      <selection activeCell="B8" sqref="B8"/>
    </sheetView>
  </sheetViews>
  <sheetFormatPr defaultColWidth="9.109375" defaultRowHeight="14.4" x14ac:dyDescent="0.3"/>
  <cols>
    <col min="1" max="1" width="19.44140625" style="1" bestFit="1" customWidth="1"/>
    <col min="2" max="2" width="9.109375" style="1"/>
    <col min="3" max="3" width="15.109375" style="1" bestFit="1" customWidth="1"/>
    <col min="4" max="16384" width="9.109375" style="1"/>
  </cols>
  <sheetData>
    <row r="1" spans="1:3" x14ac:dyDescent="0.3">
      <c r="A1" s="11" t="s">
        <v>7</v>
      </c>
      <c r="B1" s="11" t="s">
        <v>8</v>
      </c>
      <c r="C1" s="11" t="s">
        <v>41</v>
      </c>
    </row>
    <row r="2" spans="1:3" x14ac:dyDescent="0.3">
      <c r="A2" s="1" t="s">
        <v>69</v>
      </c>
      <c r="B2" s="1">
        <v>1958000</v>
      </c>
      <c r="C2" s="1" t="s">
        <v>72</v>
      </c>
    </row>
    <row r="3" spans="1:3" x14ac:dyDescent="0.3">
      <c r="A3" s="1" t="s">
        <v>68</v>
      </c>
      <c r="B3" s="1">
        <v>1762000</v>
      </c>
      <c r="C3" s="1" t="s">
        <v>72</v>
      </c>
    </row>
    <row r="4" spans="1:3" x14ac:dyDescent="0.3">
      <c r="A4" s="1" t="s">
        <v>71</v>
      </c>
      <c r="B4" s="1">
        <v>84600</v>
      </c>
      <c r="C4" s="1" t="s">
        <v>63</v>
      </c>
    </row>
    <row r="5" spans="1:3" x14ac:dyDescent="0.3">
      <c r="A5" s="1" t="s">
        <v>70</v>
      </c>
      <c r="B5" s="1">
        <v>69500</v>
      </c>
      <c r="C5" s="1" t="s">
        <v>63</v>
      </c>
    </row>
    <row r="6" spans="1:3" x14ac:dyDescent="0.3">
      <c r="A6" s="1" t="s">
        <v>74</v>
      </c>
      <c r="B6" s="1">
        <f>B2/B4</f>
        <v>23.144208037825059</v>
      </c>
      <c r="C6" s="1" t="s">
        <v>4</v>
      </c>
    </row>
    <row r="7" spans="1:3" x14ac:dyDescent="0.3">
      <c r="A7" s="1" t="s">
        <v>73</v>
      </c>
      <c r="B7" s="1">
        <f>B3/B5</f>
        <v>25.352517985611509</v>
      </c>
      <c r="C7" s="1" t="s">
        <v>4</v>
      </c>
    </row>
    <row r="8" spans="1:3" x14ac:dyDescent="0.3">
      <c r="A8" s="1" t="s">
        <v>75</v>
      </c>
      <c r="B8" s="9">
        <f>AVERAGE(B6:B7)</f>
        <v>24.248363011718283</v>
      </c>
      <c r="C8" s="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13"/>
  <sheetViews>
    <sheetView workbookViewId="0">
      <selection activeCell="H6" sqref="H6"/>
    </sheetView>
  </sheetViews>
  <sheetFormatPr defaultColWidth="9.109375" defaultRowHeight="14.4" x14ac:dyDescent="0.3"/>
  <cols>
    <col min="1" max="1" width="9.109375" style="46"/>
    <col min="2" max="2" width="24.109375" style="46" bestFit="1" customWidth="1"/>
    <col min="3" max="3" width="9.109375" style="46"/>
    <col min="4" max="4" width="21.5546875" style="46" bestFit="1" customWidth="1"/>
    <col min="5" max="5" width="75.88671875" style="46" customWidth="1"/>
    <col min="6" max="16384" width="9.109375" style="46"/>
  </cols>
  <sheetData>
    <row r="2" spans="2:5" x14ac:dyDescent="0.3">
      <c r="B2" s="56" t="s">
        <v>159</v>
      </c>
      <c r="C2" s="57" t="s">
        <v>160</v>
      </c>
      <c r="D2" s="57" t="s">
        <v>161</v>
      </c>
      <c r="E2" s="58" t="s">
        <v>162</v>
      </c>
    </row>
    <row r="3" spans="2:5" x14ac:dyDescent="0.3">
      <c r="B3" s="59" t="s">
        <v>144</v>
      </c>
      <c r="C3" s="44">
        <v>35.5</v>
      </c>
      <c r="D3" s="44" t="s">
        <v>163</v>
      </c>
      <c r="E3" s="62" t="s">
        <v>185</v>
      </c>
    </row>
    <row r="4" spans="2:5" x14ac:dyDescent="0.3">
      <c r="B4" s="59" t="s">
        <v>143</v>
      </c>
      <c r="C4" s="64" t="s">
        <v>164</v>
      </c>
      <c r="D4" s="64"/>
      <c r="E4" s="62" t="s">
        <v>178</v>
      </c>
    </row>
    <row r="5" spans="2:5" x14ac:dyDescent="0.3">
      <c r="B5" s="59" t="s">
        <v>165</v>
      </c>
      <c r="C5" s="44">
        <v>32.01</v>
      </c>
      <c r="D5" s="44" t="s">
        <v>163</v>
      </c>
      <c r="E5" s="62" t="s">
        <v>179</v>
      </c>
    </row>
    <row r="6" spans="2:5" x14ac:dyDescent="0.3">
      <c r="B6" s="59" t="s">
        <v>166</v>
      </c>
      <c r="C6" s="44">
        <v>1828.49</v>
      </c>
      <c r="D6" s="44" t="s">
        <v>168</v>
      </c>
      <c r="E6" s="62" t="s">
        <v>180</v>
      </c>
    </row>
    <row r="7" spans="2:5" x14ac:dyDescent="0.3">
      <c r="B7" s="59" t="s">
        <v>167</v>
      </c>
      <c r="C7" s="44">
        <v>561.67999999999995</v>
      </c>
      <c r="D7" s="44" t="s">
        <v>168</v>
      </c>
      <c r="E7" s="62" t="s">
        <v>181</v>
      </c>
    </row>
    <row r="8" spans="2:5" x14ac:dyDescent="0.3">
      <c r="B8" s="59" t="s">
        <v>169</v>
      </c>
      <c r="C8" s="44">
        <v>800</v>
      </c>
      <c r="D8" s="44" t="s">
        <v>171</v>
      </c>
      <c r="E8" s="62" t="s">
        <v>182</v>
      </c>
    </row>
    <row r="9" spans="2:5" x14ac:dyDescent="0.3">
      <c r="B9" s="59" t="s">
        <v>170</v>
      </c>
      <c r="C9" s="44">
        <v>1500</v>
      </c>
      <c r="D9" s="44" t="s">
        <v>171</v>
      </c>
      <c r="E9" s="62" t="s">
        <v>182</v>
      </c>
    </row>
    <row r="10" spans="2:5" x14ac:dyDescent="0.3">
      <c r="B10" s="59" t="s">
        <v>172</v>
      </c>
      <c r="C10" s="60" t="s">
        <v>65</v>
      </c>
      <c r="D10" s="44" t="s">
        <v>174</v>
      </c>
      <c r="E10" s="62" t="s">
        <v>182</v>
      </c>
    </row>
    <row r="11" spans="2:5" x14ac:dyDescent="0.3">
      <c r="B11" s="59" t="s">
        <v>173</v>
      </c>
      <c r="C11" s="60" t="s">
        <v>66</v>
      </c>
      <c r="D11" s="44" t="s">
        <v>174</v>
      </c>
      <c r="E11" s="62" t="s">
        <v>182</v>
      </c>
    </row>
    <row r="12" spans="2:5" x14ac:dyDescent="0.3">
      <c r="B12" s="59" t="s">
        <v>175</v>
      </c>
      <c r="C12" s="64" t="s">
        <v>176</v>
      </c>
      <c r="D12" s="64"/>
      <c r="E12" s="62" t="s">
        <v>183</v>
      </c>
    </row>
    <row r="13" spans="2:5" x14ac:dyDescent="0.3">
      <c r="B13" s="61" t="s">
        <v>177</v>
      </c>
      <c r="C13" s="65" t="s">
        <v>186</v>
      </c>
      <c r="D13" s="65"/>
      <c r="E13" s="63" t="s">
        <v>184</v>
      </c>
    </row>
  </sheetData>
  <mergeCells count="3">
    <mergeCell ref="C4:D4"/>
    <mergeCell ref="C12:D12"/>
    <mergeCell ref="C13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9"/>
  <sheetViews>
    <sheetView workbookViewId="0">
      <selection activeCell="J1" sqref="J1:K4"/>
    </sheetView>
  </sheetViews>
  <sheetFormatPr defaultColWidth="8.88671875" defaultRowHeight="14.4" x14ac:dyDescent="0.3"/>
  <cols>
    <col min="1" max="3" width="8.88671875" style="29"/>
    <col min="4" max="4" width="12.44140625" style="29" bestFit="1" customWidth="1"/>
    <col min="5" max="5" width="12.6640625" style="29" bestFit="1" customWidth="1"/>
    <col min="6" max="16384" width="8.88671875" style="29"/>
  </cols>
  <sheetData>
    <row r="1" spans="1:11" x14ac:dyDescent="0.3">
      <c r="A1" s="29" t="s">
        <v>115</v>
      </c>
      <c r="B1" s="29" t="s">
        <v>113</v>
      </c>
      <c r="C1" s="29" t="s">
        <v>114</v>
      </c>
      <c r="D1" s="29" t="s">
        <v>116</v>
      </c>
      <c r="E1" s="29" t="s">
        <v>117</v>
      </c>
      <c r="F1" s="29" t="s">
        <v>118</v>
      </c>
      <c r="G1" s="29" t="s">
        <v>119</v>
      </c>
      <c r="H1" s="29" t="s">
        <v>120</v>
      </c>
      <c r="J1" s="29">
        <v>1</v>
      </c>
      <c r="K1" s="39">
        <v>18</v>
      </c>
    </row>
    <row r="2" spans="1:11" x14ac:dyDescent="0.3">
      <c r="A2" s="29">
        <v>1</v>
      </c>
      <c r="B2" s="29">
        <f>VLOOKUP(A2,$J$1:$K$4,2,FALSE)</f>
        <v>18</v>
      </c>
      <c r="C2" s="29" t="s">
        <v>126</v>
      </c>
      <c r="D2" s="29">
        <v>0</v>
      </c>
      <c r="E2" s="29">
        <v>0</v>
      </c>
      <c r="F2" s="29">
        <v>220</v>
      </c>
      <c r="G2" s="29">
        <v>2600</v>
      </c>
      <c r="H2" s="29">
        <v>0</v>
      </c>
      <c r="J2" s="29">
        <v>2</v>
      </c>
      <c r="K2" s="39">
        <v>20</v>
      </c>
    </row>
    <row r="3" spans="1:11" x14ac:dyDescent="0.3">
      <c r="A3" s="29">
        <v>1</v>
      </c>
      <c r="B3" s="29">
        <f t="shared" ref="B3:B49" si="0">VLOOKUP(A3,$J$1:$K$4,2,FALSE)</f>
        <v>18</v>
      </c>
      <c r="C3" s="29" t="s">
        <v>127</v>
      </c>
      <c r="D3" s="29">
        <v>46</v>
      </c>
      <c r="E3" s="29">
        <v>0</v>
      </c>
      <c r="F3" s="29">
        <v>646</v>
      </c>
      <c r="G3" s="29">
        <v>2000</v>
      </c>
      <c r="H3" s="29">
        <v>0</v>
      </c>
      <c r="I3" s="37"/>
      <c r="J3" s="29">
        <v>3</v>
      </c>
      <c r="K3" s="39" t="s">
        <v>5</v>
      </c>
    </row>
    <row r="4" spans="1:11" x14ac:dyDescent="0.3">
      <c r="A4" s="29">
        <v>1</v>
      </c>
      <c r="B4" s="29">
        <f t="shared" si="0"/>
        <v>18</v>
      </c>
      <c r="C4" s="29" t="s">
        <v>128</v>
      </c>
      <c r="D4" s="29">
        <v>1087</v>
      </c>
      <c r="E4" s="29">
        <v>0</v>
      </c>
      <c r="F4" s="29">
        <v>1087</v>
      </c>
      <c r="G4" s="29">
        <v>2000</v>
      </c>
      <c r="H4" s="29">
        <v>0</v>
      </c>
      <c r="I4" s="37"/>
      <c r="J4" s="29">
        <v>4</v>
      </c>
      <c r="K4" s="39" t="s">
        <v>6</v>
      </c>
    </row>
    <row r="5" spans="1:11" x14ac:dyDescent="0.3">
      <c r="A5" s="29">
        <v>1</v>
      </c>
      <c r="B5" s="29">
        <f t="shared" si="0"/>
        <v>18</v>
      </c>
      <c r="C5" s="29" t="s">
        <v>129</v>
      </c>
      <c r="D5" s="29">
        <v>1292</v>
      </c>
      <c r="E5" s="29">
        <v>0</v>
      </c>
      <c r="F5" s="29">
        <v>1292</v>
      </c>
      <c r="G5" s="29">
        <v>2000</v>
      </c>
      <c r="H5" s="29">
        <v>0</v>
      </c>
      <c r="I5" s="37"/>
    </row>
    <row r="6" spans="1:11" x14ac:dyDescent="0.3">
      <c r="A6" s="29">
        <v>1</v>
      </c>
      <c r="B6" s="29">
        <f t="shared" si="0"/>
        <v>18</v>
      </c>
      <c r="C6" s="29" t="s">
        <v>130</v>
      </c>
      <c r="D6" s="29">
        <v>8102</v>
      </c>
      <c r="E6" s="29">
        <v>0</v>
      </c>
      <c r="F6" s="29">
        <v>1540</v>
      </c>
      <c r="G6" s="29">
        <v>8562</v>
      </c>
      <c r="H6" s="29">
        <v>0</v>
      </c>
      <c r="I6" s="37"/>
      <c r="J6" s="29">
        <v>1</v>
      </c>
      <c r="K6" s="29" t="s">
        <v>126</v>
      </c>
    </row>
    <row r="7" spans="1:11" x14ac:dyDescent="0.3">
      <c r="A7" s="29">
        <v>1</v>
      </c>
      <c r="B7" s="29">
        <f t="shared" si="0"/>
        <v>18</v>
      </c>
      <c r="C7" s="29" t="s">
        <v>131</v>
      </c>
      <c r="D7" s="29">
        <v>5016</v>
      </c>
      <c r="E7" s="29">
        <v>1479</v>
      </c>
      <c r="F7" s="29">
        <v>2304</v>
      </c>
      <c r="G7" s="29">
        <v>12753</v>
      </c>
      <c r="H7" s="29">
        <v>0</v>
      </c>
      <c r="I7" s="37"/>
      <c r="J7" s="29">
        <v>2</v>
      </c>
      <c r="K7" s="29" t="s">
        <v>127</v>
      </c>
    </row>
    <row r="8" spans="1:11" x14ac:dyDescent="0.3">
      <c r="A8" s="29">
        <v>1</v>
      </c>
      <c r="B8" s="29">
        <f t="shared" si="0"/>
        <v>18</v>
      </c>
      <c r="C8" s="29" t="s">
        <v>132</v>
      </c>
      <c r="D8" s="29">
        <v>0</v>
      </c>
      <c r="E8" s="29">
        <v>0</v>
      </c>
      <c r="F8" s="29">
        <v>5242</v>
      </c>
      <c r="G8" s="29">
        <v>7511</v>
      </c>
      <c r="H8" s="29">
        <v>0</v>
      </c>
      <c r="I8" s="37"/>
      <c r="J8" s="29">
        <v>3</v>
      </c>
      <c r="K8" s="29" t="s">
        <v>128</v>
      </c>
    </row>
    <row r="9" spans="1:11" x14ac:dyDescent="0.3">
      <c r="A9" s="29">
        <v>1</v>
      </c>
      <c r="B9" s="29">
        <f t="shared" si="0"/>
        <v>18</v>
      </c>
      <c r="C9" s="29" t="s">
        <v>133</v>
      </c>
      <c r="D9" s="29">
        <v>0</v>
      </c>
      <c r="E9" s="29">
        <v>0</v>
      </c>
      <c r="F9" s="29">
        <v>5511</v>
      </c>
      <c r="G9" s="29">
        <v>2000</v>
      </c>
      <c r="H9" s="29">
        <v>0</v>
      </c>
      <c r="I9" s="37"/>
      <c r="J9" s="29">
        <v>4</v>
      </c>
      <c r="K9" s="29" t="s">
        <v>129</v>
      </c>
    </row>
    <row r="10" spans="1:11" x14ac:dyDescent="0.3">
      <c r="A10" s="29">
        <v>1</v>
      </c>
      <c r="B10" s="29">
        <f t="shared" si="0"/>
        <v>18</v>
      </c>
      <c r="C10" s="29" t="s">
        <v>30</v>
      </c>
      <c r="D10" s="29">
        <v>1986</v>
      </c>
      <c r="E10" s="29">
        <v>1469</v>
      </c>
      <c r="F10" s="29">
        <v>3455</v>
      </c>
      <c r="G10" s="29">
        <v>2000</v>
      </c>
      <c r="H10" s="29">
        <v>0</v>
      </c>
      <c r="I10" s="37"/>
      <c r="J10" s="29">
        <v>5</v>
      </c>
      <c r="K10" s="29" t="s">
        <v>130</v>
      </c>
    </row>
    <row r="11" spans="1:11" x14ac:dyDescent="0.3">
      <c r="A11" s="29">
        <v>1</v>
      </c>
      <c r="B11" s="29">
        <f t="shared" si="0"/>
        <v>18</v>
      </c>
      <c r="C11" s="29" t="s">
        <v>134</v>
      </c>
      <c r="D11" s="29">
        <v>1507</v>
      </c>
      <c r="E11" s="29">
        <v>0</v>
      </c>
      <c r="F11" s="29">
        <v>1507</v>
      </c>
      <c r="G11" s="29">
        <v>2000</v>
      </c>
      <c r="H11" s="29">
        <v>0</v>
      </c>
      <c r="I11" s="37"/>
      <c r="J11" s="29">
        <v>6</v>
      </c>
      <c r="K11" s="29" t="s">
        <v>131</v>
      </c>
    </row>
    <row r="12" spans="1:11" x14ac:dyDescent="0.3">
      <c r="A12" s="29">
        <v>1</v>
      </c>
      <c r="B12" s="29">
        <f t="shared" si="0"/>
        <v>18</v>
      </c>
      <c r="C12" s="29" t="s">
        <v>135</v>
      </c>
      <c r="D12" s="29">
        <v>765</v>
      </c>
      <c r="E12" s="29">
        <v>0</v>
      </c>
      <c r="F12" s="29">
        <v>765</v>
      </c>
      <c r="G12" s="29">
        <v>2000</v>
      </c>
      <c r="H12" s="29">
        <v>0</v>
      </c>
      <c r="I12" s="37"/>
      <c r="J12" s="29">
        <v>7</v>
      </c>
      <c r="K12" s="29" t="s">
        <v>132</v>
      </c>
    </row>
    <row r="13" spans="1:11" x14ac:dyDescent="0.3">
      <c r="A13" s="29">
        <v>1</v>
      </c>
      <c r="B13" s="29">
        <f t="shared" si="0"/>
        <v>18</v>
      </c>
      <c r="C13" s="29" t="s">
        <v>125</v>
      </c>
      <c r="D13" s="29">
        <v>431</v>
      </c>
      <c r="E13" s="29">
        <v>0</v>
      </c>
      <c r="F13" s="29">
        <v>431</v>
      </c>
      <c r="G13" s="29">
        <v>2000</v>
      </c>
      <c r="H13" s="29">
        <v>0</v>
      </c>
      <c r="I13" s="37"/>
      <c r="J13" s="29">
        <v>8</v>
      </c>
      <c r="K13" s="29" t="s">
        <v>133</v>
      </c>
    </row>
    <row r="14" spans="1:11" x14ac:dyDescent="0.3">
      <c r="A14" s="29">
        <v>2</v>
      </c>
      <c r="B14" s="29">
        <f t="shared" si="0"/>
        <v>20</v>
      </c>
      <c r="C14" s="29" t="s">
        <v>126</v>
      </c>
      <c r="D14" s="29">
        <v>1958</v>
      </c>
      <c r="E14" s="29">
        <v>0</v>
      </c>
      <c r="F14" s="29">
        <v>598</v>
      </c>
      <c r="G14" s="29">
        <v>2000</v>
      </c>
      <c r="H14" s="29">
        <v>0</v>
      </c>
      <c r="I14" s="37"/>
      <c r="J14" s="29">
        <v>9</v>
      </c>
      <c r="K14" s="29" t="s">
        <v>30</v>
      </c>
    </row>
    <row r="15" spans="1:11" x14ac:dyDescent="0.3">
      <c r="A15" s="29">
        <v>2</v>
      </c>
      <c r="B15" s="29">
        <f t="shared" si="0"/>
        <v>20</v>
      </c>
      <c r="C15" s="29" t="s">
        <v>127</v>
      </c>
      <c r="D15" s="29">
        <v>771</v>
      </c>
      <c r="E15" s="29">
        <v>0</v>
      </c>
      <c r="F15" s="29">
        <v>771</v>
      </c>
      <c r="G15" s="29">
        <v>2000</v>
      </c>
      <c r="H15" s="29">
        <v>0</v>
      </c>
      <c r="I15" s="37"/>
      <c r="J15" s="29">
        <v>10</v>
      </c>
      <c r="K15" s="29" t="s">
        <v>134</v>
      </c>
    </row>
    <row r="16" spans="1:11" x14ac:dyDescent="0.3">
      <c r="A16" s="29">
        <v>2</v>
      </c>
      <c r="B16" s="29">
        <f t="shared" si="0"/>
        <v>20</v>
      </c>
      <c r="C16" s="29" t="s">
        <v>128</v>
      </c>
      <c r="D16" s="29">
        <v>1466</v>
      </c>
      <c r="E16" s="29">
        <v>0</v>
      </c>
      <c r="F16" s="29">
        <v>1466</v>
      </c>
      <c r="G16" s="29">
        <v>2000</v>
      </c>
      <c r="H16" s="29">
        <v>0</v>
      </c>
      <c r="I16" s="37"/>
      <c r="J16" s="29">
        <v>11</v>
      </c>
      <c r="K16" s="29" t="s">
        <v>135</v>
      </c>
    </row>
    <row r="17" spans="1:11" x14ac:dyDescent="0.3">
      <c r="A17" s="29">
        <v>2</v>
      </c>
      <c r="B17" s="29">
        <f t="shared" si="0"/>
        <v>20</v>
      </c>
      <c r="C17" s="29" t="s">
        <v>129</v>
      </c>
      <c r="D17" s="29">
        <v>2146</v>
      </c>
      <c r="E17" s="29">
        <v>0</v>
      </c>
      <c r="F17" s="29">
        <v>2146</v>
      </c>
      <c r="G17" s="29">
        <v>2000</v>
      </c>
      <c r="H17" s="29">
        <v>0</v>
      </c>
      <c r="I17" s="37"/>
      <c r="J17" s="29">
        <v>12</v>
      </c>
      <c r="K17" s="29" t="s">
        <v>125</v>
      </c>
    </row>
    <row r="18" spans="1:11" x14ac:dyDescent="0.3">
      <c r="A18" s="29">
        <v>2</v>
      </c>
      <c r="B18" s="29">
        <f t="shared" si="0"/>
        <v>20</v>
      </c>
      <c r="C18" s="29" t="s">
        <v>130</v>
      </c>
      <c r="D18" s="29">
        <v>2538</v>
      </c>
      <c r="E18" s="29">
        <v>0</v>
      </c>
      <c r="F18" s="29">
        <v>2538</v>
      </c>
      <c r="G18" s="29">
        <v>2000</v>
      </c>
      <c r="H18" s="29">
        <v>0</v>
      </c>
      <c r="I18" s="37"/>
    </row>
    <row r="19" spans="1:11" x14ac:dyDescent="0.3">
      <c r="A19" s="29">
        <v>2</v>
      </c>
      <c r="B19" s="29">
        <f t="shared" si="0"/>
        <v>20</v>
      </c>
      <c r="C19" s="29" t="s">
        <v>131</v>
      </c>
      <c r="D19" s="29">
        <v>6020</v>
      </c>
      <c r="E19" s="29">
        <v>0</v>
      </c>
      <c r="F19" s="29">
        <v>3339</v>
      </c>
      <c r="G19" s="29">
        <v>4681</v>
      </c>
      <c r="H19" s="29">
        <v>0</v>
      </c>
      <c r="I19" s="37"/>
    </row>
    <row r="20" spans="1:11" x14ac:dyDescent="0.3">
      <c r="A20" s="29">
        <v>2</v>
      </c>
      <c r="B20" s="29">
        <f t="shared" si="0"/>
        <v>20</v>
      </c>
      <c r="C20" s="29" t="s">
        <v>132</v>
      </c>
      <c r="D20" s="29">
        <v>6958</v>
      </c>
      <c r="E20" s="29">
        <v>0</v>
      </c>
      <c r="F20" s="29">
        <v>7705</v>
      </c>
      <c r="G20" s="29">
        <v>3934</v>
      </c>
      <c r="H20" s="29">
        <v>0</v>
      </c>
      <c r="I20" s="37"/>
    </row>
    <row r="21" spans="1:11" x14ac:dyDescent="0.3">
      <c r="A21" s="29">
        <v>2</v>
      </c>
      <c r="B21" s="29">
        <f t="shared" si="0"/>
        <v>20</v>
      </c>
      <c r="C21" s="29" t="s">
        <v>133</v>
      </c>
      <c r="D21" s="29">
        <v>2469</v>
      </c>
      <c r="E21" s="29">
        <v>2924</v>
      </c>
      <c r="F21" s="29">
        <v>7327</v>
      </c>
      <c r="G21" s="29">
        <v>2000</v>
      </c>
      <c r="H21" s="29">
        <v>0</v>
      </c>
      <c r="I21" s="37"/>
    </row>
    <row r="22" spans="1:11" x14ac:dyDescent="0.3">
      <c r="A22" s="29">
        <v>2</v>
      </c>
      <c r="B22" s="29">
        <f t="shared" si="0"/>
        <v>20</v>
      </c>
      <c r="C22" s="29" t="s">
        <v>30</v>
      </c>
      <c r="D22" s="29">
        <v>5001</v>
      </c>
      <c r="E22" s="29">
        <v>0</v>
      </c>
      <c r="F22" s="29">
        <v>5001</v>
      </c>
      <c r="G22" s="29">
        <v>2000</v>
      </c>
      <c r="H22" s="29">
        <v>0</v>
      </c>
      <c r="I22" s="37"/>
    </row>
    <row r="23" spans="1:11" x14ac:dyDescent="0.3">
      <c r="A23" s="29">
        <v>2</v>
      </c>
      <c r="B23" s="29">
        <f t="shared" si="0"/>
        <v>20</v>
      </c>
      <c r="C23" s="29" t="s">
        <v>134</v>
      </c>
      <c r="D23" s="29">
        <v>2266</v>
      </c>
      <c r="E23" s="29">
        <v>0</v>
      </c>
      <c r="F23" s="29">
        <v>2266</v>
      </c>
      <c r="G23" s="29">
        <v>2000</v>
      </c>
      <c r="H23" s="29">
        <v>0</v>
      </c>
      <c r="I23" s="37"/>
    </row>
    <row r="24" spans="1:11" x14ac:dyDescent="0.3">
      <c r="A24" s="29">
        <v>2</v>
      </c>
      <c r="B24" s="29">
        <f t="shared" si="0"/>
        <v>20</v>
      </c>
      <c r="C24" s="29" t="s">
        <v>135</v>
      </c>
      <c r="D24" s="29">
        <v>1436</v>
      </c>
      <c r="E24" s="29">
        <v>0</v>
      </c>
      <c r="F24" s="29">
        <v>1436</v>
      </c>
      <c r="G24" s="29">
        <v>2000</v>
      </c>
      <c r="H24" s="29">
        <v>0</v>
      </c>
      <c r="I24" s="37"/>
    </row>
    <row r="25" spans="1:11" x14ac:dyDescent="0.3">
      <c r="A25" s="29">
        <v>2</v>
      </c>
      <c r="B25" s="29">
        <f t="shared" si="0"/>
        <v>20</v>
      </c>
      <c r="C25" s="29" t="s">
        <v>125</v>
      </c>
      <c r="D25" s="29">
        <v>907</v>
      </c>
      <c r="E25" s="29">
        <v>0</v>
      </c>
      <c r="F25" s="29">
        <v>907</v>
      </c>
      <c r="G25" s="29">
        <v>2000</v>
      </c>
      <c r="H25" s="29">
        <v>0</v>
      </c>
      <c r="I25" s="37"/>
    </row>
    <row r="26" spans="1:11" x14ac:dyDescent="0.3">
      <c r="A26" s="29">
        <v>3</v>
      </c>
      <c r="B26" s="29" t="str">
        <f t="shared" si="0"/>
        <v>20sp</v>
      </c>
      <c r="C26" s="29" t="s">
        <v>126</v>
      </c>
      <c r="D26" s="29">
        <v>0</v>
      </c>
      <c r="E26" s="29">
        <v>0</v>
      </c>
      <c r="F26" s="29">
        <v>262</v>
      </c>
      <c r="G26" s="29">
        <v>6988</v>
      </c>
      <c r="H26" s="29">
        <v>0</v>
      </c>
      <c r="I26" s="37"/>
    </row>
    <row r="27" spans="1:11" x14ac:dyDescent="0.3">
      <c r="A27" s="29">
        <v>3</v>
      </c>
      <c r="B27" s="29" t="str">
        <f t="shared" si="0"/>
        <v>20sp</v>
      </c>
      <c r="C27" s="29" t="s">
        <v>127</v>
      </c>
      <c r="D27" s="29">
        <v>0</v>
      </c>
      <c r="E27" s="29">
        <v>0</v>
      </c>
      <c r="F27" s="29">
        <v>743</v>
      </c>
      <c r="G27" s="29">
        <v>6245</v>
      </c>
      <c r="H27" s="29">
        <v>0</v>
      </c>
      <c r="I27" s="37"/>
    </row>
    <row r="28" spans="1:11" x14ac:dyDescent="0.3">
      <c r="A28" s="29">
        <v>3</v>
      </c>
      <c r="B28" s="29" t="str">
        <f t="shared" si="0"/>
        <v>20sp</v>
      </c>
      <c r="C28" s="29" t="s">
        <v>128</v>
      </c>
      <c r="D28" s="29">
        <v>0</v>
      </c>
      <c r="E28" s="29">
        <v>0</v>
      </c>
      <c r="F28" s="29">
        <v>1278</v>
      </c>
      <c r="G28" s="29">
        <v>4967</v>
      </c>
      <c r="H28" s="29">
        <v>0</v>
      </c>
      <c r="I28" s="37"/>
    </row>
    <row r="29" spans="1:11" x14ac:dyDescent="0.3">
      <c r="A29" s="29">
        <v>3</v>
      </c>
      <c r="B29" s="29" t="str">
        <f t="shared" si="0"/>
        <v>20sp</v>
      </c>
      <c r="C29" s="29" t="s">
        <v>129</v>
      </c>
      <c r="D29" s="29">
        <v>0</v>
      </c>
      <c r="E29" s="29">
        <v>0</v>
      </c>
      <c r="F29" s="29">
        <v>1531</v>
      </c>
      <c r="G29" s="29">
        <v>3436</v>
      </c>
      <c r="H29" s="29">
        <v>0</v>
      </c>
      <c r="I29" s="37"/>
    </row>
    <row r="30" spans="1:11" x14ac:dyDescent="0.3">
      <c r="A30" s="29">
        <v>3</v>
      </c>
      <c r="B30" s="29" t="str">
        <f t="shared" si="0"/>
        <v>20sp</v>
      </c>
      <c r="C30" s="29" t="s">
        <v>130</v>
      </c>
      <c r="D30" s="29">
        <v>229</v>
      </c>
      <c r="E30" s="29">
        <v>0</v>
      </c>
      <c r="F30" s="29">
        <v>1665</v>
      </c>
      <c r="G30" s="29">
        <v>2000</v>
      </c>
      <c r="H30" s="29">
        <v>0</v>
      </c>
      <c r="I30" s="37"/>
    </row>
    <row r="31" spans="1:11" x14ac:dyDescent="0.3">
      <c r="A31" s="29">
        <v>3</v>
      </c>
      <c r="B31" s="29" t="str">
        <f t="shared" si="0"/>
        <v>20sp</v>
      </c>
      <c r="C31" s="29" t="s">
        <v>131</v>
      </c>
      <c r="D31" s="29">
        <v>3240</v>
      </c>
      <c r="E31" s="29">
        <v>0</v>
      </c>
      <c r="F31" s="29">
        <v>3240</v>
      </c>
      <c r="G31" s="29">
        <v>2000</v>
      </c>
      <c r="H31" s="29">
        <v>0</v>
      </c>
      <c r="I31" s="37"/>
    </row>
    <row r="32" spans="1:11" x14ac:dyDescent="0.3">
      <c r="A32" s="29">
        <v>3</v>
      </c>
      <c r="B32" s="29" t="str">
        <f t="shared" si="0"/>
        <v>20sp</v>
      </c>
      <c r="C32" s="29" t="s">
        <v>132</v>
      </c>
      <c r="D32" s="29">
        <v>6776</v>
      </c>
      <c r="E32" s="29">
        <v>0</v>
      </c>
      <c r="F32" s="29">
        <v>6776</v>
      </c>
      <c r="G32" s="29">
        <v>2000</v>
      </c>
      <c r="H32" s="29">
        <v>0</v>
      </c>
      <c r="I32" s="37"/>
    </row>
    <row r="33" spans="1:9" x14ac:dyDescent="0.3">
      <c r="A33" s="29">
        <v>3</v>
      </c>
      <c r="B33" s="29" t="str">
        <f t="shared" si="0"/>
        <v>20sp</v>
      </c>
      <c r="C33" s="29" t="s">
        <v>133</v>
      </c>
      <c r="D33" s="29">
        <v>7623</v>
      </c>
      <c r="E33" s="29">
        <v>0</v>
      </c>
      <c r="F33" s="29">
        <v>7623</v>
      </c>
      <c r="G33" s="29">
        <v>2000</v>
      </c>
      <c r="H33" s="29">
        <v>0</v>
      </c>
      <c r="I33" s="37"/>
    </row>
    <row r="34" spans="1:9" x14ac:dyDescent="0.3">
      <c r="A34" s="29">
        <v>3</v>
      </c>
      <c r="B34" s="29" t="str">
        <f t="shared" si="0"/>
        <v>20sp</v>
      </c>
      <c r="C34" s="29" t="s">
        <v>30</v>
      </c>
      <c r="D34" s="29">
        <v>4428</v>
      </c>
      <c r="E34" s="29">
        <v>0</v>
      </c>
      <c r="F34" s="29">
        <v>4428</v>
      </c>
      <c r="G34" s="29">
        <v>2000</v>
      </c>
      <c r="H34" s="29">
        <v>0</v>
      </c>
      <c r="I34" s="37"/>
    </row>
    <row r="35" spans="1:9" x14ac:dyDescent="0.3">
      <c r="A35" s="29">
        <v>3</v>
      </c>
      <c r="B35" s="29" t="str">
        <f t="shared" si="0"/>
        <v>20sp</v>
      </c>
      <c r="C35" s="29" t="s">
        <v>134</v>
      </c>
      <c r="D35" s="29">
        <v>1962</v>
      </c>
      <c r="E35" s="29">
        <v>0</v>
      </c>
      <c r="F35" s="29">
        <v>1962</v>
      </c>
      <c r="G35" s="29">
        <v>2000</v>
      </c>
      <c r="H35" s="29">
        <v>0</v>
      </c>
      <c r="I35" s="37"/>
    </row>
    <row r="36" spans="1:9" x14ac:dyDescent="0.3">
      <c r="A36" s="29">
        <v>3</v>
      </c>
      <c r="B36" s="29" t="str">
        <f t="shared" si="0"/>
        <v>20sp</v>
      </c>
      <c r="C36" s="29" t="s">
        <v>135</v>
      </c>
      <c r="D36" s="29">
        <v>1011</v>
      </c>
      <c r="E36" s="29">
        <v>0</v>
      </c>
      <c r="F36" s="29">
        <v>1011</v>
      </c>
      <c r="G36" s="29">
        <v>2000</v>
      </c>
      <c r="H36" s="29">
        <v>0</v>
      </c>
      <c r="I36" s="37"/>
    </row>
    <row r="37" spans="1:9" x14ac:dyDescent="0.3">
      <c r="A37" s="29">
        <v>3</v>
      </c>
      <c r="B37" s="29" t="str">
        <f t="shared" si="0"/>
        <v>20sp</v>
      </c>
      <c r="C37" s="29" t="s">
        <v>125</v>
      </c>
      <c r="D37" s="29">
        <v>981</v>
      </c>
      <c r="E37" s="29">
        <v>0</v>
      </c>
      <c r="F37" s="29">
        <v>981</v>
      </c>
      <c r="G37" s="29">
        <v>2000</v>
      </c>
      <c r="H37" s="29">
        <v>0</v>
      </c>
      <c r="I37" s="37"/>
    </row>
    <row r="38" spans="1:9" x14ac:dyDescent="0.3">
      <c r="A38" s="29">
        <v>4</v>
      </c>
      <c r="B38" s="29" t="str">
        <f t="shared" si="0"/>
        <v>22sp</v>
      </c>
      <c r="C38" s="29" t="s">
        <v>126</v>
      </c>
      <c r="D38" s="29">
        <v>0</v>
      </c>
      <c r="E38" s="29">
        <v>0</v>
      </c>
      <c r="F38" s="29">
        <v>113</v>
      </c>
      <c r="G38" s="29">
        <v>5637</v>
      </c>
      <c r="H38" s="29">
        <v>0</v>
      </c>
      <c r="I38" s="37"/>
    </row>
    <row r="39" spans="1:9" x14ac:dyDescent="0.3">
      <c r="A39" s="29">
        <v>4</v>
      </c>
      <c r="B39" s="29" t="str">
        <f t="shared" si="0"/>
        <v>22sp</v>
      </c>
      <c r="C39" s="29" t="s">
        <v>127</v>
      </c>
      <c r="D39" s="29">
        <v>0</v>
      </c>
      <c r="E39" s="29">
        <v>0</v>
      </c>
      <c r="F39" s="29">
        <v>324</v>
      </c>
      <c r="G39" s="29">
        <v>5313</v>
      </c>
      <c r="H39" s="29">
        <v>0</v>
      </c>
      <c r="I39" s="37"/>
    </row>
    <row r="40" spans="1:9" x14ac:dyDescent="0.3">
      <c r="A40" s="29">
        <v>4</v>
      </c>
      <c r="B40" s="29" t="str">
        <f t="shared" si="0"/>
        <v>22sp</v>
      </c>
      <c r="C40" s="29" t="s">
        <v>128</v>
      </c>
      <c r="D40" s="29">
        <v>0</v>
      </c>
      <c r="E40" s="29">
        <v>0</v>
      </c>
      <c r="F40" s="29">
        <v>848</v>
      </c>
      <c r="G40" s="29">
        <v>4465</v>
      </c>
      <c r="H40" s="29">
        <v>0</v>
      </c>
      <c r="I40" s="37"/>
    </row>
    <row r="41" spans="1:9" x14ac:dyDescent="0.3">
      <c r="A41" s="29">
        <v>4</v>
      </c>
      <c r="B41" s="29" t="str">
        <f t="shared" si="0"/>
        <v>22sp</v>
      </c>
      <c r="C41" s="29" t="s">
        <v>129</v>
      </c>
      <c r="D41" s="29">
        <v>0</v>
      </c>
      <c r="E41" s="29">
        <v>0</v>
      </c>
      <c r="F41" s="29">
        <v>1004</v>
      </c>
      <c r="G41" s="29">
        <v>3461</v>
      </c>
      <c r="H41" s="29">
        <v>0</v>
      </c>
      <c r="I41" s="37"/>
    </row>
    <row r="42" spans="1:9" x14ac:dyDescent="0.3">
      <c r="A42" s="29">
        <v>4</v>
      </c>
      <c r="B42" s="29" t="str">
        <f t="shared" si="0"/>
        <v>22sp</v>
      </c>
      <c r="C42" s="29" t="s">
        <v>130</v>
      </c>
      <c r="D42" s="29">
        <v>1747</v>
      </c>
      <c r="E42" s="29">
        <v>0</v>
      </c>
      <c r="F42" s="29">
        <v>1210</v>
      </c>
      <c r="G42" s="29">
        <v>3998</v>
      </c>
      <c r="H42" s="29">
        <v>0</v>
      </c>
      <c r="I42" s="37"/>
    </row>
    <row r="43" spans="1:9" x14ac:dyDescent="0.3">
      <c r="A43" s="29">
        <v>4</v>
      </c>
      <c r="B43" s="29" t="str">
        <f t="shared" si="0"/>
        <v>22sp</v>
      </c>
      <c r="C43" s="29" t="s">
        <v>131</v>
      </c>
      <c r="D43" s="29">
        <v>0</v>
      </c>
      <c r="E43" s="29">
        <v>0</v>
      </c>
      <c r="F43" s="29">
        <v>1998</v>
      </c>
      <c r="G43" s="29">
        <v>2000</v>
      </c>
      <c r="H43" s="29">
        <v>0</v>
      </c>
      <c r="I43" s="37"/>
    </row>
    <row r="44" spans="1:9" x14ac:dyDescent="0.3">
      <c r="A44" s="29">
        <v>4</v>
      </c>
      <c r="B44" s="29" t="str">
        <f t="shared" si="0"/>
        <v>22sp</v>
      </c>
      <c r="C44" s="29" t="s">
        <v>132</v>
      </c>
      <c r="D44" s="29">
        <v>542</v>
      </c>
      <c r="E44" s="29">
        <v>2924</v>
      </c>
      <c r="F44" s="29">
        <v>3466</v>
      </c>
      <c r="G44" s="29">
        <v>2000</v>
      </c>
      <c r="H44" s="29">
        <v>0</v>
      </c>
      <c r="I44" s="37"/>
    </row>
    <row r="45" spans="1:9" x14ac:dyDescent="0.3">
      <c r="A45" s="29">
        <v>4</v>
      </c>
      <c r="B45" s="29" t="str">
        <f t="shared" si="0"/>
        <v>22sp</v>
      </c>
      <c r="C45" s="29" t="s">
        <v>133</v>
      </c>
      <c r="D45" s="29">
        <v>4184</v>
      </c>
      <c r="E45" s="29">
        <v>0</v>
      </c>
      <c r="F45" s="29">
        <v>4184</v>
      </c>
      <c r="G45" s="29">
        <v>2000</v>
      </c>
      <c r="H45" s="29">
        <v>0</v>
      </c>
      <c r="I45" s="37"/>
    </row>
    <row r="46" spans="1:9" x14ac:dyDescent="0.3">
      <c r="A46" s="29">
        <v>4</v>
      </c>
      <c r="B46" s="29" t="str">
        <f t="shared" si="0"/>
        <v>22sp</v>
      </c>
      <c r="C46" s="29" t="s">
        <v>30</v>
      </c>
      <c r="D46" s="29">
        <v>2861</v>
      </c>
      <c r="E46" s="29">
        <v>0</v>
      </c>
      <c r="F46" s="29">
        <v>2861</v>
      </c>
      <c r="G46" s="29">
        <v>2000</v>
      </c>
      <c r="H46" s="29">
        <v>0</v>
      </c>
      <c r="I46" s="37"/>
    </row>
    <row r="47" spans="1:9" x14ac:dyDescent="0.3">
      <c r="A47" s="29">
        <v>4</v>
      </c>
      <c r="B47" s="29" t="str">
        <f t="shared" si="0"/>
        <v>22sp</v>
      </c>
      <c r="C47" s="29" t="s">
        <v>134</v>
      </c>
      <c r="D47" s="29">
        <v>864</v>
      </c>
      <c r="E47" s="29">
        <v>0</v>
      </c>
      <c r="F47" s="29">
        <v>864</v>
      </c>
      <c r="G47" s="29">
        <v>2000</v>
      </c>
      <c r="H47" s="29">
        <v>0</v>
      </c>
      <c r="I47" s="37"/>
    </row>
    <row r="48" spans="1:9" x14ac:dyDescent="0.3">
      <c r="A48" s="29">
        <v>4</v>
      </c>
      <c r="B48" s="29" t="str">
        <f t="shared" si="0"/>
        <v>22sp</v>
      </c>
      <c r="C48" s="29" t="s">
        <v>135</v>
      </c>
      <c r="D48" s="29">
        <v>1091</v>
      </c>
      <c r="E48" s="29">
        <v>0</v>
      </c>
      <c r="F48" s="29">
        <v>1091</v>
      </c>
      <c r="G48" s="29">
        <v>2000</v>
      </c>
      <c r="H48" s="29">
        <v>0</v>
      </c>
      <c r="I48" s="37"/>
    </row>
    <row r="49" spans="1:9" x14ac:dyDescent="0.3">
      <c r="A49" s="29">
        <v>4</v>
      </c>
      <c r="B49" s="29" t="str">
        <f t="shared" si="0"/>
        <v>22sp</v>
      </c>
      <c r="C49" s="29" t="s">
        <v>125</v>
      </c>
      <c r="D49" s="29">
        <v>1037</v>
      </c>
      <c r="E49" s="29">
        <v>0</v>
      </c>
      <c r="F49" s="29">
        <v>1037</v>
      </c>
      <c r="G49" s="29">
        <v>2000</v>
      </c>
      <c r="H49" s="29">
        <v>0</v>
      </c>
      <c r="I49" s="3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E51"/>
  <sheetViews>
    <sheetView topLeftCell="A7" workbookViewId="0">
      <selection activeCell="G27" sqref="G27"/>
    </sheetView>
  </sheetViews>
  <sheetFormatPr defaultRowHeight="14.4" x14ac:dyDescent="0.3"/>
  <cols>
    <col min="1" max="1" width="12.5546875" bestFit="1" customWidth="1"/>
    <col min="2" max="2" width="10.109375" bestFit="1" customWidth="1"/>
    <col min="3" max="3" width="13.88671875" bestFit="1" customWidth="1"/>
    <col min="4" max="4" width="14.109375" bestFit="1" customWidth="1"/>
    <col min="5" max="5" width="10" bestFit="1" customWidth="1"/>
  </cols>
  <sheetData>
    <row r="3" spans="1:5" x14ac:dyDescent="0.3">
      <c r="A3" s="40" t="s">
        <v>114</v>
      </c>
      <c r="B3" s="40" t="s">
        <v>113</v>
      </c>
      <c r="C3" t="s">
        <v>121</v>
      </c>
      <c r="D3" t="s">
        <v>122</v>
      </c>
      <c r="E3" t="s">
        <v>123</v>
      </c>
    </row>
    <row r="4" spans="1:5" x14ac:dyDescent="0.3">
      <c r="A4" t="s">
        <v>126</v>
      </c>
      <c r="B4">
        <v>18</v>
      </c>
      <c r="C4" s="41">
        <v>0</v>
      </c>
      <c r="D4" s="41">
        <v>0</v>
      </c>
      <c r="E4" s="41">
        <v>2600</v>
      </c>
    </row>
    <row r="5" spans="1:5" x14ac:dyDescent="0.3">
      <c r="A5" t="s">
        <v>126</v>
      </c>
      <c r="B5">
        <v>20</v>
      </c>
      <c r="C5" s="41">
        <v>1958</v>
      </c>
      <c r="D5" s="41">
        <v>0</v>
      </c>
      <c r="E5" s="41">
        <v>2000</v>
      </c>
    </row>
    <row r="6" spans="1:5" x14ac:dyDescent="0.3">
      <c r="A6" t="s">
        <v>126</v>
      </c>
      <c r="B6" t="s">
        <v>5</v>
      </c>
      <c r="C6" s="41">
        <v>0</v>
      </c>
      <c r="D6" s="41">
        <v>0</v>
      </c>
      <c r="E6" s="41">
        <v>6988</v>
      </c>
    </row>
    <row r="7" spans="1:5" x14ac:dyDescent="0.3">
      <c r="A7" t="s">
        <v>126</v>
      </c>
      <c r="B7" t="s">
        <v>6</v>
      </c>
      <c r="C7" s="41">
        <v>0</v>
      </c>
      <c r="D7" s="41">
        <v>0</v>
      </c>
      <c r="E7" s="41">
        <v>5637</v>
      </c>
    </row>
    <row r="8" spans="1:5" x14ac:dyDescent="0.3">
      <c r="A8" t="s">
        <v>127</v>
      </c>
      <c r="B8">
        <v>18</v>
      </c>
      <c r="C8" s="41">
        <v>46</v>
      </c>
      <c r="D8" s="41">
        <v>0</v>
      </c>
      <c r="E8" s="41">
        <v>2000</v>
      </c>
    </row>
    <row r="9" spans="1:5" x14ac:dyDescent="0.3">
      <c r="A9" t="s">
        <v>127</v>
      </c>
      <c r="B9">
        <v>20</v>
      </c>
      <c r="C9" s="41">
        <v>771</v>
      </c>
      <c r="D9" s="41">
        <v>0</v>
      </c>
      <c r="E9" s="41">
        <v>2000</v>
      </c>
    </row>
    <row r="10" spans="1:5" x14ac:dyDescent="0.3">
      <c r="A10" t="s">
        <v>127</v>
      </c>
      <c r="B10" t="s">
        <v>5</v>
      </c>
      <c r="C10" s="41">
        <v>0</v>
      </c>
      <c r="D10" s="41">
        <v>0</v>
      </c>
      <c r="E10" s="41">
        <v>6245</v>
      </c>
    </row>
    <row r="11" spans="1:5" x14ac:dyDescent="0.3">
      <c r="A11" t="s">
        <v>127</v>
      </c>
      <c r="B11" t="s">
        <v>6</v>
      </c>
      <c r="C11" s="41">
        <v>0</v>
      </c>
      <c r="D11" s="41">
        <v>0</v>
      </c>
      <c r="E11" s="41">
        <v>5313</v>
      </c>
    </row>
    <row r="12" spans="1:5" x14ac:dyDescent="0.3">
      <c r="A12" t="s">
        <v>128</v>
      </c>
      <c r="B12">
        <v>18</v>
      </c>
      <c r="C12" s="41">
        <v>1087</v>
      </c>
      <c r="D12" s="41">
        <v>0</v>
      </c>
      <c r="E12" s="41">
        <v>2000</v>
      </c>
    </row>
    <row r="13" spans="1:5" x14ac:dyDescent="0.3">
      <c r="A13" t="s">
        <v>128</v>
      </c>
      <c r="B13">
        <v>20</v>
      </c>
      <c r="C13" s="41">
        <v>1466</v>
      </c>
      <c r="D13" s="41">
        <v>0</v>
      </c>
      <c r="E13" s="41">
        <v>2000</v>
      </c>
    </row>
    <row r="14" spans="1:5" x14ac:dyDescent="0.3">
      <c r="A14" t="s">
        <v>128</v>
      </c>
      <c r="B14" t="s">
        <v>5</v>
      </c>
      <c r="C14" s="41">
        <v>0</v>
      </c>
      <c r="D14" s="41">
        <v>0</v>
      </c>
      <c r="E14" s="41">
        <v>4967</v>
      </c>
    </row>
    <row r="15" spans="1:5" x14ac:dyDescent="0.3">
      <c r="A15" t="s">
        <v>128</v>
      </c>
      <c r="B15" t="s">
        <v>6</v>
      </c>
      <c r="C15" s="41">
        <v>0</v>
      </c>
      <c r="D15" s="41">
        <v>0</v>
      </c>
      <c r="E15" s="41">
        <v>4465</v>
      </c>
    </row>
    <row r="16" spans="1:5" x14ac:dyDescent="0.3">
      <c r="A16" t="s">
        <v>129</v>
      </c>
      <c r="B16">
        <v>18</v>
      </c>
      <c r="C16" s="41">
        <v>1292</v>
      </c>
      <c r="D16" s="41">
        <v>0</v>
      </c>
      <c r="E16" s="41">
        <v>2000</v>
      </c>
    </row>
    <row r="17" spans="1:5" x14ac:dyDescent="0.3">
      <c r="A17" t="s">
        <v>129</v>
      </c>
      <c r="B17">
        <v>20</v>
      </c>
      <c r="C17" s="41">
        <v>2146</v>
      </c>
      <c r="D17" s="41">
        <v>0</v>
      </c>
      <c r="E17" s="41">
        <v>2000</v>
      </c>
    </row>
    <row r="18" spans="1:5" x14ac:dyDescent="0.3">
      <c r="A18" t="s">
        <v>129</v>
      </c>
      <c r="B18" t="s">
        <v>5</v>
      </c>
      <c r="C18" s="41">
        <v>0</v>
      </c>
      <c r="D18" s="41">
        <v>0</v>
      </c>
      <c r="E18" s="41">
        <v>3436</v>
      </c>
    </row>
    <row r="19" spans="1:5" x14ac:dyDescent="0.3">
      <c r="A19" t="s">
        <v>129</v>
      </c>
      <c r="B19" t="s">
        <v>6</v>
      </c>
      <c r="C19" s="41">
        <v>0</v>
      </c>
      <c r="D19" s="41">
        <v>0</v>
      </c>
      <c r="E19" s="41">
        <v>3461</v>
      </c>
    </row>
    <row r="20" spans="1:5" x14ac:dyDescent="0.3">
      <c r="A20" t="s">
        <v>130</v>
      </c>
      <c r="B20">
        <v>18</v>
      </c>
      <c r="C20" s="41">
        <v>8102</v>
      </c>
      <c r="D20" s="41">
        <v>0</v>
      </c>
      <c r="E20" s="41">
        <v>8562</v>
      </c>
    </row>
    <row r="21" spans="1:5" x14ac:dyDescent="0.3">
      <c r="A21" t="s">
        <v>130</v>
      </c>
      <c r="B21">
        <v>20</v>
      </c>
      <c r="C21" s="41">
        <v>2538</v>
      </c>
      <c r="D21" s="41">
        <v>0</v>
      </c>
      <c r="E21" s="41">
        <v>2000</v>
      </c>
    </row>
    <row r="22" spans="1:5" x14ac:dyDescent="0.3">
      <c r="A22" t="s">
        <v>130</v>
      </c>
      <c r="B22" t="s">
        <v>5</v>
      </c>
      <c r="C22" s="41">
        <v>229</v>
      </c>
      <c r="D22" s="41">
        <v>0</v>
      </c>
      <c r="E22" s="41">
        <v>2000</v>
      </c>
    </row>
    <row r="23" spans="1:5" x14ac:dyDescent="0.3">
      <c r="A23" t="s">
        <v>130</v>
      </c>
      <c r="B23" t="s">
        <v>6</v>
      </c>
      <c r="C23" s="41">
        <v>1747</v>
      </c>
      <c r="D23" s="41">
        <v>0</v>
      </c>
      <c r="E23" s="41">
        <v>3998</v>
      </c>
    </row>
    <row r="24" spans="1:5" x14ac:dyDescent="0.3">
      <c r="A24" t="s">
        <v>131</v>
      </c>
      <c r="B24">
        <v>18</v>
      </c>
      <c r="C24" s="41">
        <v>5016</v>
      </c>
      <c r="D24" s="41">
        <v>1479</v>
      </c>
      <c r="E24" s="41">
        <v>12753</v>
      </c>
    </row>
    <row r="25" spans="1:5" x14ac:dyDescent="0.3">
      <c r="A25" t="s">
        <v>131</v>
      </c>
      <c r="B25">
        <v>20</v>
      </c>
      <c r="C25" s="41">
        <v>6020</v>
      </c>
      <c r="D25" s="41">
        <v>0</v>
      </c>
      <c r="E25" s="41">
        <v>4681</v>
      </c>
    </row>
    <row r="26" spans="1:5" x14ac:dyDescent="0.3">
      <c r="A26" t="s">
        <v>131</v>
      </c>
      <c r="B26" t="s">
        <v>5</v>
      </c>
      <c r="C26" s="41">
        <v>3240</v>
      </c>
      <c r="D26" s="41">
        <v>0</v>
      </c>
      <c r="E26" s="41">
        <v>2000</v>
      </c>
    </row>
    <row r="27" spans="1:5" x14ac:dyDescent="0.3">
      <c r="A27" t="s">
        <v>131</v>
      </c>
      <c r="B27" t="s">
        <v>6</v>
      </c>
      <c r="C27" s="41">
        <v>0</v>
      </c>
      <c r="D27" s="41">
        <v>0</v>
      </c>
      <c r="E27" s="41">
        <v>2000</v>
      </c>
    </row>
    <row r="28" spans="1:5" x14ac:dyDescent="0.3">
      <c r="A28" t="s">
        <v>132</v>
      </c>
      <c r="B28">
        <v>18</v>
      </c>
      <c r="C28" s="41">
        <v>0</v>
      </c>
      <c r="D28" s="41">
        <v>0</v>
      </c>
      <c r="E28" s="41">
        <v>7511</v>
      </c>
    </row>
    <row r="29" spans="1:5" x14ac:dyDescent="0.3">
      <c r="A29" t="s">
        <v>132</v>
      </c>
      <c r="B29">
        <v>20</v>
      </c>
      <c r="C29" s="41">
        <v>6958</v>
      </c>
      <c r="D29" s="41">
        <v>0</v>
      </c>
      <c r="E29" s="41">
        <v>3934</v>
      </c>
    </row>
    <row r="30" spans="1:5" x14ac:dyDescent="0.3">
      <c r="A30" t="s">
        <v>132</v>
      </c>
      <c r="B30" t="s">
        <v>5</v>
      </c>
      <c r="C30" s="41">
        <v>6776</v>
      </c>
      <c r="D30" s="41">
        <v>0</v>
      </c>
      <c r="E30" s="41">
        <v>2000</v>
      </c>
    </row>
    <row r="31" spans="1:5" x14ac:dyDescent="0.3">
      <c r="A31" t="s">
        <v>132</v>
      </c>
      <c r="B31" t="s">
        <v>6</v>
      </c>
      <c r="C31" s="41">
        <v>542</v>
      </c>
      <c r="D31" s="41">
        <v>2924</v>
      </c>
      <c r="E31" s="41">
        <v>2000</v>
      </c>
    </row>
    <row r="32" spans="1:5" x14ac:dyDescent="0.3">
      <c r="A32" t="s">
        <v>133</v>
      </c>
      <c r="B32">
        <v>18</v>
      </c>
      <c r="C32" s="41">
        <v>0</v>
      </c>
      <c r="D32" s="41">
        <v>0</v>
      </c>
      <c r="E32" s="41">
        <v>2000</v>
      </c>
    </row>
    <row r="33" spans="1:5" x14ac:dyDescent="0.3">
      <c r="A33" t="s">
        <v>133</v>
      </c>
      <c r="B33">
        <v>20</v>
      </c>
      <c r="C33" s="41">
        <v>2469</v>
      </c>
      <c r="D33" s="41">
        <v>2924</v>
      </c>
      <c r="E33" s="41">
        <v>2000</v>
      </c>
    </row>
    <row r="34" spans="1:5" x14ac:dyDescent="0.3">
      <c r="A34" t="s">
        <v>133</v>
      </c>
      <c r="B34" t="s">
        <v>5</v>
      </c>
      <c r="C34" s="41">
        <v>7623</v>
      </c>
      <c r="D34" s="41">
        <v>0</v>
      </c>
      <c r="E34" s="41">
        <v>2000</v>
      </c>
    </row>
    <row r="35" spans="1:5" x14ac:dyDescent="0.3">
      <c r="A35" t="s">
        <v>133</v>
      </c>
      <c r="B35" t="s">
        <v>6</v>
      </c>
      <c r="C35" s="41">
        <v>4184</v>
      </c>
      <c r="D35" s="41">
        <v>0</v>
      </c>
      <c r="E35" s="41">
        <v>2000</v>
      </c>
    </row>
    <row r="36" spans="1:5" x14ac:dyDescent="0.3">
      <c r="A36" t="s">
        <v>30</v>
      </c>
      <c r="B36">
        <v>18</v>
      </c>
      <c r="C36" s="41">
        <v>1986</v>
      </c>
      <c r="D36" s="41">
        <v>1469</v>
      </c>
      <c r="E36" s="41">
        <v>2000</v>
      </c>
    </row>
    <row r="37" spans="1:5" x14ac:dyDescent="0.3">
      <c r="A37" t="s">
        <v>30</v>
      </c>
      <c r="B37">
        <v>20</v>
      </c>
      <c r="C37" s="41">
        <v>5001</v>
      </c>
      <c r="D37" s="41">
        <v>0</v>
      </c>
      <c r="E37" s="41">
        <v>2000</v>
      </c>
    </row>
    <row r="38" spans="1:5" x14ac:dyDescent="0.3">
      <c r="A38" t="s">
        <v>30</v>
      </c>
      <c r="B38" t="s">
        <v>5</v>
      </c>
      <c r="C38" s="41">
        <v>4428</v>
      </c>
      <c r="D38" s="41">
        <v>0</v>
      </c>
      <c r="E38" s="41">
        <v>2000</v>
      </c>
    </row>
    <row r="39" spans="1:5" x14ac:dyDescent="0.3">
      <c r="A39" t="s">
        <v>30</v>
      </c>
      <c r="B39" t="s">
        <v>6</v>
      </c>
      <c r="C39" s="41">
        <v>2861</v>
      </c>
      <c r="D39" s="41">
        <v>0</v>
      </c>
      <c r="E39" s="41">
        <v>2000</v>
      </c>
    </row>
    <row r="40" spans="1:5" x14ac:dyDescent="0.3">
      <c r="A40" t="s">
        <v>134</v>
      </c>
      <c r="B40">
        <v>18</v>
      </c>
      <c r="C40" s="41">
        <v>1507</v>
      </c>
      <c r="D40" s="41">
        <v>0</v>
      </c>
      <c r="E40" s="41">
        <v>2000</v>
      </c>
    </row>
    <row r="41" spans="1:5" x14ac:dyDescent="0.3">
      <c r="A41" t="s">
        <v>134</v>
      </c>
      <c r="B41">
        <v>20</v>
      </c>
      <c r="C41" s="41">
        <v>2266</v>
      </c>
      <c r="D41" s="41">
        <v>0</v>
      </c>
      <c r="E41" s="41">
        <v>2000</v>
      </c>
    </row>
    <row r="42" spans="1:5" x14ac:dyDescent="0.3">
      <c r="A42" t="s">
        <v>134</v>
      </c>
      <c r="B42" t="s">
        <v>5</v>
      </c>
      <c r="C42" s="41">
        <v>1962</v>
      </c>
      <c r="D42" s="41">
        <v>0</v>
      </c>
      <c r="E42" s="41">
        <v>2000</v>
      </c>
    </row>
    <row r="43" spans="1:5" x14ac:dyDescent="0.3">
      <c r="A43" t="s">
        <v>134</v>
      </c>
      <c r="B43" t="s">
        <v>6</v>
      </c>
      <c r="C43" s="41">
        <v>864</v>
      </c>
      <c r="D43" s="41">
        <v>0</v>
      </c>
      <c r="E43" s="41">
        <v>2000</v>
      </c>
    </row>
    <row r="44" spans="1:5" x14ac:dyDescent="0.3">
      <c r="A44" t="s">
        <v>135</v>
      </c>
      <c r="B44">
        <v>18</v>
      </c>
      <c r="C44" s="41">
        <v>765</v>
      </c>
      <c r="D44" s="41">
        <v>0</v>
      </c>
      <c r="E44" s="41">
        <v>2000</v>
      </c>
    </row>
    <row r="45" spans="1:5" x14ac:dyDescent="0.3">
      <c r="A45" t="s">
        <v>135</v>
      </c>
      <c r="B45">
        <v>20</v>
      </c>
      <c r="C45" s="41">
        <v>1436</v>
      </c>
      <c r="D45" s="41">
        <v>0</v>
      </c>
      <c r="E45" s="41">
        <v>2000</v>
      </c>
    </row>
    <row r="46" spans="1:5" x14ac:dyDescent="0.3">
      <c r="A46" t="s">
        <v>135</v>
      </c>
      <c r="B46" t="s">
        <v>5</v>
      </c>
      <c r="C46" s="41">
        <v>1011</v>
      </c>
      <c r="D46" s="41">
        <v>0</v>
      </c>
      <c r="E46" s="41">
        <v>2000</v>
      </c>
    </row>
    <row r="47" spans="1:5" x14ac:dyDescent="0.3">
      <c r="A47" t="s">
        <v>135</v>
      </c>
      <c r="B47" t="s">
        <v>6</v>
      </c>
      <c r="C47" s="41">
        <v>1091</v>
      </c>
      <c r="D47" s="41">
        <v>0</v>
      </c>
      <c r="E47" s="41">
        <v>2000</v>
      </c>
    </row>
    <row r="48" spans="1:5" x14ac:dyDescent="0.3">
      <c r="A48" t="s">
        <v>125</v>
      </c>
      <c r="B48">
        <v>18</v>
      </c>
      <c r="C48" s="41">
        <v>431</v>
      </c>
      <c r="D48" s="41">
        <v>0</v>
      </c>
      <c r="E48" s="41">
        <v>2000</v>
      </c>
    </row>
    <row r="49" spans="1:5" x14ac:dyDescent="0.3">
      <c r="A49" t="s">
        <v>125</v>
      </c>
      <c r="B49">
        <v>20</v>
      </c>
      <c r="C49" s="41">
        <v>907</v>
      </c>
      <c r="D49" s="41">
        <v>0</v>
      </c>
      <c r="E49" s="41">
        <v>2000</v>
      </c>
    </row>
    <row r="50" spans="1:5" x14ac:dyDescent="0.3">
      <c r="A50" t="s">
        <v>125</v>
      </c>
      <c r="B50" t="s">
        <v>5</v>
      </c>
      <c r="C50" s="41">
        <v>981</v>
      </c>
      <c r="D50" s="41">
        <v>0</v>
      </c>
      <c r="E50" s="41">
        <v>2000</v>
      </c>
    </row>
    <row r="51" spans="1:5" x14ac:dyDescent="0.3">
      <c r="A51" t="s">
        <v>125</v>
      </c>
      <c r="B51" t="s">
        <v>6</v>
      </c>
      <c r="C51" s="41">
        <v>1037</v>
      </c>
      <c r="D51" s="41">
        <v>0</v>
      </c>
      <c r="E51" s="41">
        <v>2000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48"/>
  <sheetViews>
    <sheetView topLeftCell="A121" workbookViewId="0">
      <selection activeCell="A100" sqref="A100:F148"/>
    </sheetView>
  </sheetViews>
  <sheetFormatPr defaultRowHeight="14.4" x14ac:dyDescent="0.3"/>
  <cols>
    <col min="5" max="6" width="10.5546875" bestFit="1" customWidth="1"/>
  </cols>
  <sheetData>
    <row r="1" spans="1:9" x14ac:dyDescent="0.3">
      <c r="A1" s="66" t="s">
        <v>144</v>
      </c>
      <c r="B1" s="66"/>
      <c r="C1" s="66"/>
      <c r="D1" s="66"/>
      <c r="E1" s="66"/>
      <c r="F1" s="66"/>
    </row>
    <row r="2" spans="1:9" x14ac:dyDescent="0.3">
      <c r="A2" t="s">
        <v>113</v>
      </c>
      <c r="B2" t="s">
        <v>114</v>
      </c>
      <c r="C2" t="s">
        <v>136</v>
      </c>
      <c r="D2" t="s">
        <v>138</v>
      </c>
      <c r="E2" t="s">
        <v>137</v>
      </c>
      <c r="F2" t="s">
        <v>139</v>
      </c>
      <c r="H2" s="42">
        <v>1</v>
      </c>
      <c r="I2" s="42" t="s">
        <v>126</v>
      </c>
    </row>
    <row r="3" spans="1:9" x14ac:dyDescent="0.3">
      <c r="A3">
        <v>1</v>
      </c>
      <c r="B3" t="s">
        <v>126</v>
      </c>
      <c r="C3">
        <v>0</v>
      </c>
      <c r="D3">
        <v>3.49281</v>
      </c>
      <c r="E3">
        <v>35.503300000000003</v>
      </c>
      <c r="F3" s="45">
        <v>1E+20</v>
      </c>
      <c r="H3" s="42">
        <v>2</v>
      </c>
      <c r="I3" s="42" t="s">
        <v>127</v>
      </c>
    </row>
    <row r="4" spans="1:9" x14ac:dyDescent="0.3">
      <c r="A4">
        <v>1</v>
      </c>
      <c r="B4" t="s">
        <v>127</v>
      </c>
      <c r="C4">
        <v>46</v>
      </c>
      <c r="D4">
        <v>3.49281</v>
      </c>
      <c r="E4">
        <v>35.503300000000003</v>
      </c>
      <c r="F4">
        <v>67.5137</v>
      </c>
      <c r="H4" s="42">
        <v>3</v>
      </c>
      <c r="I4" s="42" t="s">
        <v>128</v>
      </c>
    </row>
    <row r="5" spans="1:9" x14ac:dyDescent="0.3">
      <c r="A5">
        <v>1</v>
      </c>
      <c r="B5" t="s">
        <v>128</v>
      </c>
      <c r="C5">
        <v>1087</v>
      </c>
      <c r="D5">
        <v>3.49281</v>
      </c>
      <c r="E5">
        <v>35.503300000000003</v>
      </c>
      <c r="F5">
        <v>67.5137</v>
      </c>
      <c r="H5" s="42">
        <v>4</v>
      </c>
      <c r="I5" s="42" t="s">
        <v>129</v>
      </c>
    </row>
    <row r="6" spans="1:9" x14ac:dyDescent="0.3">
      <c r="A6">
        <v>1</v>
      </c>
      <c r="B6" t="s">
        <v>129</v>
      </c>
      <c r="C6">
        <v>1292</v>
      </c>
      <c r="D6">
        <v>4.5223599999999999</v>
      </c>
      <c r="E6">
        <v>35.503300000000003</v>
      </c>
      <c r="F6">
        <v>67.5137</v>
      </c>
      <c r="H6" s="42">
        <v>5</v>
      </c>
      <c r="I6" s="42" t="s">
        <v>130</v>
      </c>
    </row>
    <row r="7" spans="1:9" x14ac:dyDescent="0.3">
      <c r="A7">
        <v>1</v>
      </c>
      <c r="B7" t="s">
        <v>130</v>
      </c>
      <c r="C7">
        <v>8102</v>
      </c>
      <c r="D7">
        <v>35.503300000000003</v>
      </c>
      <c r="E7">
        <v>35.503300000000003</v>
      </c>
      <c r="F7">
        <v>35.503300000000003</v>
      </c>
      <c r="H7" s="42">
        <v>6</v>
      </c>
      <c r="I7" s="42" t="s">
        <v>131</v>
      </c>
    </row>
    <row r="8" spans="1:9" x14ac:dyDescent="0.3">
      <c r="A8">
        <v>1</v>
      </c>
      <c r="B8" t="s">
        <v>131</v>
      </c>
      <c r="C8">
        <v>5016</v>
      </c>
      <c r="D8">
        <v>35.503300000000003</v>
      </c>
      <c r="E8">
        <v>35.503300000000003</v>
      </c>
      <c r="F8">
        <v>35.503300000000003</v>
      </c>
      <c r="H8" s="42">
        <v>7</v>
      </c>
      <c r="I8" s="42" t="s">
        <v>132</v>
      </c>
    </row>
    <row r="9" spans="1:9" x14ac:dyDescent="0.3">
      <c r="A9">
        <v>1</v>
      </c>
      <c r="B9" t="s">
        <v>132</v>
      </c>
      <c r="C9">
        <v>0</v>
      </c>
      <c r="D9">
        <v>35.503300000000003</v>
      </c>
      <c r="E9">
        <v>35.503300000000003</v>
      </c>
      <c r="F9" s="45">
        <v>1E+20</v>
      </c>
      <c r="H9" s="42">
        <v>8</v>
      </c>
      <c r="I9" s="42" t="s">
        <v>133</v>
      </c>
    </row>
    <row r="10" spans="1:9" x14ac:dyDescent="0.3">
      <c r="A10">
        <v>1</v>
      </c>
      <c r="B10" t="s">
        <v>133</v>
      </c>
      <c r="C10">
        <v>0</v>
      </c>
      <c r="D10">
        <v>35.503300000000003</v>
      </c>
      <c r="E10">
        <v>35.503300000000003</v>
      </c>
      <c r="F10" s="45">
        <v>1E+20</v>
      </c>
      <c r="H10" s="42">
        <v>9</v>
      </c>
      <c r="I10" s="42" t="s">
        <v>30</v>
      </c>
    </row>
    <row r="11" spans="1:9" x14ac:dyDescent="0.3">
      <c r="A11">
        <v>1</v>
      </c>
      <c r="B11" t="s">
        <v>30</v>
      </c>
      <c r="C11">
        <v>1986</v>
      </c>
      <c r="D11">
        <v>35.503300000000003</v>
      </c>
      <c r="E11">
        <v>35.503300000000003</v>
      </c>
      <c r="F11">
        <v>46.513300000000001</v>
      </c>
      <c r="H11" s="42">
        <v>10</v>
      </c>
      <c r="I11" s="42" t="s">
        <v>134</v>
      </c>
    </row>
    <row r="12" spans="1:9" x14ac:dyDescent="0.3">
      <c r="A12">
        <v>1</v>
      </c>
      <c r="B12" t="s">
        <v>134</v>
      </c>
      <c r="C12">
        <v>1507</v>
      </c>
      <c r="D12">
        <v>3.49281</v>
      </c>
      <c r="E12">
        <v>35.503300000000003</v>
      </c>
      <c r="F12">
        <v>68.543300000000002</v>
      </c>
      <c r="H12" s="42">
        <v>11</v>
      </c>
      <c r="I12" s="42" t="s">
        <v>135</v>
      </c>
    </row>
    <row r="13" spans="1:9" x14ac:dyDescent="0.3">
      <c r="A13">
        <v>1</v>
      </c>
      <c r="B13" t="s">
        <v>135</v>
      </c>
      <c r="C13">
        <v>765</v>
      </c>
      <c r="D13">
        <v>3.49281</v>
      </c>
      <c r="E13">
        <v>35.503300000000003</v>
      </c>
      <c r="F13">
        <v>67.5137</v>
      </c>
      <c r="H13" s="42">
        <v>12</v>
      </c>
      <c r="I13" s="42" t="s">
        <v>125</v>
      </c>
    </row>
    <row r="14" spans="1:9" x14ac:dyDescent="0.3">
      <c r="A14">
        <v>1</v>
      </c>
      <c r="B14" t="s">
        <v>125</v>
      </c>
      <c r="C14">
        <v>431</v>
      </c>
      <c r="D14">
        <v>-32.010399999999997</v>
      </c>
      <c r="E14">
        <v>35.503300000000003</v>
      </c>
      <c r="F14">
        <v>67.5137</v>
      </c>
    </row>
    <row r="15" spans="1:9" x14ac:dyDescent="0.3">
      <c r="A15">
        <v>2</v>
      </c>
      <c r="B15" t="s">
        <v>126</v>
      </c>
      <c r="C15">
        <v>1958</v>
      </c>
      <c r="D15">
        <v>3.49281</v>
      </c>
      <c r="E15">
        <v>35.503300000000003</v>
      </c>
      <c r="F15">
        <v>68.543300000000002</v>
      </c>
      <c r="H15">
        <v>1</v>
      </c>
      <c r="I15">
        <v>18</v>
      </c>
    </row>
    <row r="16" spans="1:9" x14ac:dyDescent="0.3">
      <c r="A16">
        <v>2</v>
      </c>
      <c r="B16" t="s">
        <v>127</v>
      </c>
      <c r="C16">
        <v>771</v>
      </c>
      <c r="D16">
        <v>3.49281</v>
      </c>
      <c r="E16">
        <v>35.503300000000003</v>
      </c>
      <c r="F16">
        <v>67.5137</v>
      </c>
      <c r="H16">
        <v>2</v>
      </c>
      <c r="I16">
        <v>20</v>
      </c>
    </row>
    <row r="17" spans="1:9" x14ac:dyDescent="0.3">
      <c r="A17">
        <v>2</v>
      </c>
      <c r="B17" t="s">
        <v>128</v>
      </c>
      <c r="C17">
        <v>1466</v>
      </c>
      <c r="D17">
        <v>3.49281</v>
      </c>
      <c r="E17">
        <v>35.503300000000003</v>
      </c>
      <c r="F17">
        <v>67.5137</v>
      </c>
      <c r="H17">
        <v>3</v>
      </c>
      <c r="I17" t="s">
        <v>5</v>
      </c>
    </row>
    <row r="18" spans="1:9" x14ac:dyDescent="0.3">
      <c r="A18">
        <v>2</v>
      </c>
      <c r="B18" t="s">
        <v>129</v>
      </c>
      <c r="C18">
        <v>2146</v>
      </c>
      <c r="D18">
        <v>4.5223599999999999</v>
      </c>
      <c r="E18">
        <v>35.503300000000003</v>
      </c>
      <c r="F18">
        <v>67.5137</v>
      </c>
      <c r="H18">
        <v>4</v>
      </c>
      <c r="I18" t="s">
        <v>6</v>
      </c>
    </row>
    <row r="19" spans="1:9" x14ac:dyDescent="0.3">
      <c r="A19">
        <v>2</v>
      </c>
      <c r="B19" t="s">
        <v>130</v>
      </c>
      <c r="C19">
        <v>2538</v>
      </c>
      <c r="D19">
        <v>35.503300000000003</v>
      </c>
      <c r="E19">
        <v>35.503300000000003</v>
      </c>
      <c r="F19">
        <v>66.484200000000001</v>
      </c>
    </row>
    <row r="20" spans="1:9" x14ac:dyDescent="0.3">
      <c r="A20">
        <v>2</v>
      </c>
      <c r="B20" t="s">
        <v>131</v>
      </c>
      <c r="C20">
        <v>6020</v>
      </c>
      <c r="D20">
        <v>35.503300000000003</v>
      </c>
      <c r="E20">
        <v>35.503300000000003</v>
      </c>
      <c r="F20">
        <v>35.503300000000003</v>
      </c>
    </row>
    <row r="21" spans="1:9" x14ac:dyDescent="0.3">
      <c r="A21">
        <v>2</v>
      </c>
      <c r="B21" t="s">
        <v>132</v>
      </c>
      <c r="C21">
        <v>6958</v>
      </c>
      <c r="D21">
        <v>35.503300000000003</v>
      </c>
      <c r="E21">
        <v>35.503300000000003</v>
      </c>
      <c r="F21">
        <v>35.503300000000003</v>
      </c>
    </row>
    <row r="22" spans="1:9" x14ac:dyDescent="0.3">
      <c r="A22">
        <v>2</v>
      </c>
      <c r="B22" t="s">
        <v>133</v>
      </c>
      <c r="C22">
        <v>2469</v>
      </c>
      <c r="D22">
        <v>35.503300000000003</v>
      </c>
      <c r="E22">
        <v>35.503300000000003</v>
      </c>
      <c r="F22">
        <v>35.503300000000003</v>
      </c>
    </row>
    <row r="23" spans="1:9" x14ac:dyDescent="0.3">
      <c r="A23">
        <v>2</v>
      </c>
      <c r="B23" t="s">
        <v>30</v>
      </c>
      <c r="C23">
        <v>5001</v>
      </c>
      <c r="D23">
        <v>-29.5472</v>
      </c>
      <c r="E23">
        <v>35.503300000000003</v>
      </c>
      <c r="F23">
        <v>35.503300000000003</v>
      </c>
    </row>
    <row r="24" spans="1:9" x14ac:dyDescent="0.3">
      <c r="A24">
        <v>2</v>
      </c>
      <c r="B24" t="s">
        <v>134</v>
      </c>
      <c r="C24">
        <v>2266</v>
      </c>
      <c r="D24">
        <v>3.49281</v>
      </c>
      <c r="E24">
        <v>35.503300000000003</v>
      </c>
      <c r="F24">
        <v>68.543300000000002</v>
      </c>
    </row>
    <row r="25" spans="1:9" x14ac:dyDescent="0.3">
      <c r="A25">
        <v>2</v>
      </c>
      <c r="B25" t="s">
        <v>135</v>
      </c>
      <c r="C25">
        <v>1436</v>
      </c>
      <c r="D25">
        <v>3.49281</v>
      </c>
      <c r="E25">
        <v>35.503300000000003</v>
      </c>
      <c r="F25">
        <v>67.5137</v>
      </c>
    </row>
    <row r="26" spans="1:9" x14ac:dyDescent="0.3">
      <c r="A26">
        <v>2</v>
      </c>
      <c r="B26" t="s">
        <v>125</v>
      </c>
      <c r="C26">
        <v>907</v>
      </c>
      <c r="D26">
        <v>-32.010399999999997</v>
      </c>
      <c r="E26">
        <v>35.503300000000003</v>
      </c>
      <c r="F26">
        <v>67.5137</v>
      </c>
    </row>
    <row r="27" spans="1:9" x14ac:dyDescent="0.3">
      <c r="A27">
        <v>3</v>
      </c>
      <c r="B27" t="s">
        <v>126</v>
      </c>
      <c r="C27">
        <v>0</v>
      </c>
      <c r="D27">
        <v>-91.509</v>
      </c>
      <c r="E27">
        <v>35.503300000000003</v>
      </c>
      <c r="F27" s="45">
        <v>1E+20</v>
      </c>
    </row>
    <row r="28" spans="1:9" x14ac:dyDescent="0.3">
      <c r="A28">
        <v>3</v>
      </c>
      <c r="B28" t="s">
        <v>127</v>
      </c>
      <c r="C28">
        <v>0</v>
      </c>
      <c r="D28">
        <v>-59.4985</v>
      </c>
      <c r="E28">
        <v>35.503300000000003</v>
      </c>
      <c r="F28" s="45">
        <v>1E+20</v>
      </c>
    </row>
    <row r="29" spans="1:9" x14ac:dyDescent="0.3">
      <c r="A29">
        <v>3</v>
      </c>
      <c r="B29" t="s">
        <v>128</v>
      </c>
      <c r="C29">
        <v>0</v>
      </c>
      <c r="D29">
        <v>-27.488099999999999</v>
      </c>
      <c r="E29">
        <v>35.503300000000003</v>
      </c>
      <c r="F29" s="45">
        <v>1E+20</v>
      </c>
    </row>
    <row r="30" spans="1:9" x14ac:dyDescent="0.3">
      <c r="A30">
        <v>3</v>
      </c>
      <c r="B30" t="s">
        <v>129</v>
      </c>
      <c r="C30">
        <v>0</v>
      </c>
      <c r="D30">
        <v>4.5223599999999999</v>
      </c>
      <c r="E30">
        <v>35.503300000000003</v>
      </c>
      <c r="F30" s="45">
        <v>1E+20</v>
      </c>
    </row>
    <row r="31" spans="1:9" x14ac:dyDescent="0.3">
      <c r="A31">
        <v>3</v>
      </c>
      <c r="B31" t="s">
        <v>130</v>
      </c>
      <c r="C31">
        <v>229</v>
      </c>
      <c r="D31">
        <v>35.503300000000003</v>
      </c>
      <c r="E31">
        <v>35.503300000000003</v>
      </c>
      <c r="F31">
        <v>66.484200000000001</v>
      </c>
    </row>
    <row r="32" spans="1:9" x14ac:dyDescent="0.3">
      <c r="A32">
        <v>3</v>
      </c>
      <c r="B32" t="s">
        <v>131</v>
      </c>
      <c r="C32">
        <v>3240</v>
      </c>
      <c r="D32">
        <v>35.503300000000003</v>
      </c>
      <c r="E32">
        <v>35.503300000000003</v>
      </c>
      <c r="F32">
        <v>35.503300000000003</v>
      </c>
    </row>
    <row r="33" spans="1:6" x14ac:dyDescent="0.3">
      <c r="A33">
        <v>3</v>
      </c>
      <c r="B33" t="s">
        <v>132</v>
      </c>
      <c r="C33">
        <v>6776</v>
      </c>
      <c r="D33">
        <v>35.503300000000003</v>
      </c>
      <c r="E33">
        <v>35.503300000000003</v>
      </c>
      <c r="F33">
        <v>35.503300000000003</v>
      </c>
    </row>
    <row r="34" spans="1:6" x14ac:dyDescent="0.3">
      <c r="A34">
        <v>3</v>
      </c>
      <c r="B34" t="s">
        <v>133</v>
      </c>
      <c r="C34">
        <v>7623</v>
      </c>
      <c r="D34">
        <v>-60.528100000000002</v>
      </c>
      <c r="E34">
        <v>35.503300000000003</v>
      </c>
      <c r="F34">
        <v>35.503300000000003</v>
      </c>
    </row>
    <row r="35" spans="1:6" x14ac:dyDescent="0.3">
      <c r="A35">
        <v>3</v>
      </c>
      <c r="B35" t="s">
        <v>30</v>
      </c>
      <c r="C35">
        <v>4428</v>
      </c>
      <c r="D35">
        <v>-29.5472</v>
      </c>
      <c r="E35">
        <v>35.503300000000003</v>
      </c>
      <c r="F35">
        <v>35.503300000000003</v>
      </c>
    </row>
    <row r="36" spans="1:6" x14ac:dyDescent="0.3">
      <c r="A36">
        <v>3</v>
      </c>
      <c r="B36" t="s">
        <v>134</v>
      </c>
      <c r="C36">
        <v>1962</v>
      </c>
      <c r="D36">
        <v>3.49281</v>
      </c>
      <c r="E36">
        <v>35.503300000000003</v>
      </c>
      <c r="F36">
        <v>68.543300000000002</v>
      </c>
    </row>
    <row r="37" spans="1:6" x14ac:dyDescent="0.3">
      <c r="A37">
        <v>3</v>
      </c>
      <c r="B37" t="s">
        <v>135</v>
      </c>
      <c r="C37">
        <v>1011</v>
      </c>
      <c r="D37">
        <v>3.49281</v>
      </c>
      <c r="E37">
        <v>35.503300000000003</v>
      </c>
      <c r="F37">
        <v>67.5137</v>
      </c>
    </row>
    <row r="38" spans="1:6" x14ac:dyDescent="0.3">
      <c r="A38">
        <v>3</v>
      </c>
      <c r="B38" t="s">
        <v>125</v>
      </c>
      <c r="C38">
        <v>981</v>
      </c>
      <c r="D38">
        <v>-32.010399999999997</v>
      </c>
      <c r="E38">
        <v>35.503300000000003</v>
      </c>
      <c r="F38">
        <v>67.5137</v>
      </c>
    </row>
    <row r="39" spans="1:6" x14ac:dyDescent="0.3">
      <c r="A39">
        <v>4</v>
      </c>
      <c r="B39" t="s">
        <v>126</v>
      </c>
      <c r="C39">
        <v>0</v>
      </c>
      <c r="D39">
        <v>-91.509</v>
      </c>
      <c r="E39">
        <v>35.503300000000003</v>
      </c>
      <c r="F39" s="45">
        <v>1E+20</v>
      </c>
    </row>
    <row r="40" spans="1:6" x14ac:dyDescent="0.3">
      <c r="A40">
        <v>4</v>
      </c>
      <c r="B40" t="s">
        <v>127</v>
      </c>
      <c r="C40">
        <v>0</v>
      </c>
      <c r="D40">
        <v>-59.4985</v>
      </c>
      <c r="E40">
        <v>35.503300000000003</v>
      </c>
      <c r="F40" s="45">
        <v>1E+20</v>
      </c>
    </row>
    <row r="41" spans="1:6" x14ac:dyDescent="0.3">
      <c r="A41">
        <v>4</v>
      </c>
      <c r="B41" t="s">
        <v>128</v>
      </c>
      <c r="C41">
        <v>0</v>
      </c>
      <c r="D41">
        <v>-27.488099999999999</v>
      </c>
      <c r="E41">
        <v>35.503300000000003</v>
      </c>
      <c r="F41" s="45">
        <v>1E+20</v>
      </c>
    </row>
    <row r="42" spans="1:6" x14ac:dyDescent="0.3">
      <c r="A42">
        <v>4</v>
      </c>
      <c r="B42" t="s">
        <v>129</v>
      </c>
      <c r="C42">
        <v>0</v>
      </c>
      <c r="D42">
        <v>4.5223599999999999</v>
      </c>
      <c r="E42">
        <v>35.503300000000003</v>
      </c>
      <c r="F42" s="45">
        <v>1E+20</v>
      </c>
    </row>
    <row r="43" spans="1:6" x14ac:dyDescent="0.3">
      <c r="A43">
        <v>4</v>
      </c>
      <c r="B43" t="s">
        <v>130</v>
      </c>
      <c r="C43">
        <v>1747</v>
      </c>
      <c r="D43">
        <v>35.503300000000003</v>
      </c>
      <c r="E43">
        <v>35.503300000000003</v>
      </c>
      <c r="F43">
        <v>35.503300000000003</v>
      </c>
    </row>
    <row r="44" spans="1:6" x14ac:dyDescent="0.3">
      <c r="A44">
        <v>4</v>
      </c>
      <c r="B44" t="s">
        <v>131</v>
      </c>
      <c r="C44">
        <v>0</v>
      </c>
      <c r="D44">
        <v>35.503300000000003</v>
      </c>
      <c r="E44">
        <v>35.503300000000003</v>
      </c>
      <c r="F44" s="45">
        <v>1E+20</v>
      </c>
    </row>
    <row r="45" spans="1:6" x14ac:dyDescent="0.3">
      <c r="A45">
        <v>4</v>
      </c>
      <c r="B45" t="s">
        <v>132</v>
      </c>
      <c r="C45">
        <v>542</v>
      </c>
      <c r="D45">
        <v>35.503300000000003</v>
      </c>
      <c r="E45">
        <v>35.503300000000003</v>
      </c>
      <c r="F45">
        <v>35.503300000000003</v>
      </c>
    </row>
    <row r="46" spans="1:6" x14ac:dyDescent="0.3">
      <c r="A46">
        <v>4</v>
      </c>
      <c r="B46" t="s">
        <v>133</v>
      </c>
      <c r="C46">
        <v>4184</v>
      </c>
      <c r="D46">
        <v>-60.528100000000002</v>
      </c>
      <c r="E46">
        <v>35.503300000000003</v>
      </c>
      <c r="F46">
        <v>35.503300000000003</v>
      </c>
    </row>
    <row r="47" spans="1:6" x14ac:dyDescent="0.3">
      <c r="A47">
        <v>4</v>
      </c>
      <c r="B47" t="s">
        <v>30</v>
      </c>
      <c r="C47">
        <v>2861</v>
      </c>
      <c r="D47">
        <v>-29.5472</v>
      </c>
      <c r="E47">
        <v>35.503300000000003</v>
      </c>
      <c r="F47">
        <v>35.503300000000003</v>
      </c>
    </row>
    <row r="48" spans="1:6" x14ac:dyDescent="0.3">
      <c r="A48">
        <v>4</v>
      </c>
      <c r="B48" t="s">
        <v>134</v>
      </c>
      <c r="C48">
        <v>864</v>
      </c>
      <c r="D48">
        <v>3.49281</v>
      </c>
      <c r="E48">
        <v>35.503300000000003</v>
      </c>
      <c r="F48">
        <v>68.543300000000002</v>
      </c>
    </row>
    <row r="49" spans="1:6" x14ac:dyDescent="0.3">
      <c r="A49">
        <v>4</v>
      </c>
      <c r="B49" t="s">
        <v>135</v>
      </c>
      <c r="C49">
        <v>1091</v>
      </c>
      <c r="D49">
        <v>3.49281</v>
      </c>
      <c r="E49">
        <v>35.503300000000003</v>
      </c>
      <c r="F49">
        <v>67.5137</v>
      </c>
    </row>
    <row r="50" spans="1:6" x14ac:dyDescent="0.3">
      <c r="A50">
        <v>4</v>
      </c>
      <c r="B50" t="s">
        <v>125</v>
      </c>
      <c r="C50">
        <v>1037</v>
      </c>
      <c r="D50">
        <v>-32.010399999999997</v>
      </c>
      <c r="E50">
        <v>35.503300000000003</v>
      </c>
      <c r="F50">
        <v>67.5137</v>
      </c>
    </row>
    <row r="52" spans="1:6" x14ac:dyDescent="0.3">
      <c r="A52" s="66" t="s">
        <v>143</v>
      </c>
      <c r="B52" s="66"/>
      <c r="C52" s="66"/>
      <c r="D52" s="66"/>
      <c r="E52" s="66"/>
    </row>
    <row r="53" spans="1:6" x14ac:dyDescent="0.3">
      <c r="A53" t="s">
        <v>113</v>
      </c>
      <c r="B53" t="s">
        <v>114</v>
      </c>
      <c r="C53" t="s">
        <v>138</v>
      </c>
      <c r="D53" t="s">
        <v>137</v>
      </c>
      <c r="E53" t="s">
        <v>139</v>
      </c>
    </row>
    <row r="54" spans="1:6" x14ac:dyDescent="0.3">
      <c r="A54">
        <v>18</v>
      </c>
      <c r="B54" t="s">
        <v>127</v>
      </c>
      <c r="C54">
        <v>600</v>
      </c>
      <c r="D54">
        <v>646</v>
      </c>
      <c r="E54">
        <v>12445</v>
      </c>
    </row>
    <row r="55" spans="1:6" x14ac:dyDescent="0.3">
      <c r="A55">
        <v>18</v>
      </c>
      <c r="B55" t="s">
        <v>128</v>
      </c>
      <c r="C55">
        <v>0</v>
      </c>
      <c r="D55">
        <v>1087</v>
      </c>
      <c r="E55">
        <v>11150</v>
      </c>
    </row>
    <row r="56" spans="1:6" x14ac:dyDescent="0.3">
      <c r="A56">
        <v>18</v>
      </c>
      <c r="B56" t="s">
        <v>129</v>
      </c>
      <c r="C56">
        <v>0</v>
      </c>
      <c r="D56">
        <v>1292</v>
      </c>
      <c r="E56">
        <v>10470</v>
      </c>
    </row>
    <row r="57" spans="1:6" x14ac:dyDescent="0.3">
      <c r="A57">
        <v>18</v>
      </c>
      <c r="B57" t="s">
        <v>130</v>
      </c>
      <c r="C57">
        <v>61</v>
      </c>
      <c r="D57">
        <v>1540</v>
      </c>
      <c r="E57">
        <v>2985</v>
      </c>
    </row>
    <row r="58" spans="1:6" x14ac:dyDescent="0.3">
      <c r="A58">
        <v>18</v>
      </c>
      <c r="B58" t="s">
        <v>131</v>
      </c>
      <c r="C58">
        <v>825</v>
      </c>
      <c r="D58">
        <v>2304</v>
      </c>
      <c r="E58">
        <v>3749</v>
      </c>
    </row>
    <row r="59" spans="1:6" x14ac:dyDescent="0.3">
      <c r="A59">
        <v>18</v>
      </c>
      <c r="B59" t="s">
        <v>132</v>
      </c>
      <c r="C59">
        <v>3763</v>
      </c>
      <c r="D59">
        <v>5242</v>
      </c>
      <c r="E59">
        <v>6687</v>
      </c>
    </row>
    <row r="60" spans="1:6" x14ac:dyDescent="0.3">
      <c r="A60">
        <v>18</v>
      </c>
      <c r="B60" t="s">
        <v>133</v>
      </c>
      <c r="C60">
        <v>4032</v>
      </c>
      <c r="D60">
        <v>5511</v>
      </c>
      <c r="E60">
        <v>6956</v>
      </c>
    </row>
    <row r="61" spans="1:6" x14ac:dyDescent="0.3">
      <c r="A61">
        <v>18</v>
      </c>
      <c r="B61" t="s">
        <v>30</v>
      </c>
      <c r="C61">
        <v>1986</v>
      </c>
      <c r="D61">
        <v>3455</v>
      </c>
      <c r="E61">
        <v>4910</v>
      </c>
    </row>
    <row r="62" spans="1:6" x14ac:dyDescent="0.3">
      <c r="A62">
        <v>18</v>
      </c>
      <c r="B62" t="s">
        <v>134</v>
      </c>
      <c r="C62">
        <v>0</v>
      </c>
      <c r="D62">
        <v>1507</v>
      </c>
      <c r="E62">
        <v>7524</v>
      </c>
    </row>
    <row r="63" spans="1:6" x14ac:dyDescent="0.3">
      <c r="A63">
        <v>18</v>
      </c>
      <c r="B63" t="s">
        <v>135</v>
      </c>
      <c r="C63">
        <v>0</v>
      </c>
      <c r="D63">
        <v>765</v>
      </c>
      <c r="E63">
        <v>9078</v>
      </c>
    </row>
    <row r="64" spans="1:6" x14ac:dyDescent="0.3">
      <c r="A64">
        <v>18</v>
      </c>
      <c r="B64" t="s">
        <v>125</v>
      </c>
      <c r="C64">
        <v>0</v>
      </c>
      <c r="D64">
        <v>431</v>
      </c>
      <c r="E64">
        <v>9691</v>
      </c>
    </row>
    <row r="65" spans="1:5" x14ac:dyDescent="0.3">
      <c r="A65">
        <v>20</v>
      </c>
      <c r="B65" t="s">
        <v>127</v>
      </c>
      <c r="C65">
        <v>0</v>
      </c>
      <c r="D65">
        <v>771</v>
      </c>
      <c r="E65">
        <v>12570</v>
      </c>
    </row>
    <row r="66" spans="1:5" x14ac:dyDescent="0.3">
      <c r="A66">
        <v>20</v>
      </c>
      <c r="B66" t="s">
        <v>128</v>
      </c>
      <c r="C66">
        <v>0</v>
      </c>
      <c r="D66">
        <v>1466</v>
      </c>
      <c r="E66">
        <v>11529</v>
      </c>
    </row>
    <row r="67" spans="1:5" x14ac:dyDescent="0.3">
      <c r="A67">
        <v>20</v>
      </c>
      <c r="B67" t="s">
        <v>129</v>
      </c>
      <c r="C67">
        <v>0</v>
      </c>
      <c r="D67">
        <v>2146</v>
      </c>
      <c r="E67">
        <v>11324</v>
      </c>
    </row>
    <row r="68" spans="1:5" x14ac:dyDescent="0.3">
      <c r="A68">
        <v>20</v>
      </c>
      <c r="B68" t="s">
        <v>130</v>
      </c>
      <c r="C68">
        <v>1059</v>
      </c>
      <c r="D68">
        <v>2538</v>
      </c>
      <c r="E68">
        <v>3983</v>
      </c>
    </row>
    <row r="69" spans="1:5" x14ac:dyDescent="0.3">
      <c r="A69">
        <v>20</v>
      </c>
      <c r="B69" t="s">
        <v>131</v>
      </c>
      <c r="C69">
        <v>1860</v>
      </c>
      <c r="D69">
        <v>3339</v>
      </c>
      <c r="E69">
        <v>4784</v>
      </c>
    </row>
    <row r="70" spans="1:5" x14ac:dyDescent="0.3">
      <c r="A70">
        <v>20</v>
      </c>
      <c r="B70" t="s">
        <v>132</v>
      </c>
      <c r="C70">
        <v>6226</v>
      </c>
      <c r="D70">
        <v>7705</v>
      </c>
      <c r="E70">
        <v>9150</v>
      </c>
    </row>
    <row r="71" spans="1:5" x14ac:dyDescent="0.3">
      <c r="A71">
        <v>20</v>
      </c>
      <c r="B71" t="s">
        <v>133</v>
      </c>
      <c r="C71">
        <v>5848</v>
      </c>
      <c r="D71">
        <v>7327</v>
      </c>
      <c r="E71">
        <v>8772</v>
      </c>
    </row>
    <row r="72" spans="1:5" x14ac:dyDescent="0.3">
      <c r="A72">
        <v>20</v>
      </c>
      <c r="B72" t="s">
        <v>30</v>
      </c>
      <c r="C72">
        <v>3532</v>
      </c>
      <c r="D72">
        <v>5001</v>
      </c>
      <c r="E72">
        <v>6456</v>
      </c>
    </row>
    <row r="73" spans="1:5" x14ac:dyDescent="0.3">
      <c r="A73">
        <v>20</v>
      </c>
      <c r="B73" t="s">
        <v>134</v>
      </c>
      <c r="C73">
        <v>0</v>
      </c>
      <c r="D73">
        <v>2266</v>
      </c>
      <c r="E73">
        <v>8283</v>
      </c>
    </row>
    <row r="74" spans="1:5" x14ac:dyDescent="0.3">
      <c r="A74">
        <v>20</v>
      </c>
      <c r="B74" t="s">
        <v>135</v>
      </c>
      <c r="C74">
        <v>0</v>
      </c>
      <c r="D74">
        <v>1436</v>
      </c>
      <c r="E74">
        <v>9749</v>
      </c>
    </row>
    <row r="75" spans="1:5" x14ac:dyDescent="0.3">
      <c r="A75">
        <v>20</v>
      </c>
      <c r="B75" t="s">
        <v>125</v>
      </c>
      <c r="C75">
        <v>0</v>
      </c>
      <c r="D75">
        <v>907</v>
      </c>
      <c r="E75">
        <v>10167</v>
      </c>
    </row>
    <row r="76" spans="1:5" x14ac:dyDescent="0.3">
      <c r="A76" t="s">
        <v>5</v>
      </c>
      <c r="B76" t="s">
        <v>127</v>
      </c>
      <c r="C76">
        <v>514</v>
      </c>
      <c r="D76">
        <v>743</v>
      </c>
      <c r="E76">
        <v>2179</v>
      </c>
    </row>
    <row r="77" spans="1:5" x14ac:dyDescent="0.3">
      <c r="A77" t="s">
        <v>5</v>
      </c>
      <c r="B77" t="s">
        <v>128</v>
      </c>
      <c r="C77">
        <v>1049</v>
      </c>
      <c r="D77">
        <v>1278</v>
      </c>
      <c r="E77">
        <v>2714</v>
      </c>
    </row>
    <row r="78" spans="1:5" x14ac:dyDescent="0.3">
      <c r="A78" t="s">
        <v>5</v>
      </c>
      <c r="B78" t="s">
        <v>129</v>
      </c>
      <c r="C78">
        <v>1302</v>
      </c>
      <c r="D78">
        <v>1531</v>
      </c>
      <c r="E78">
        <v>2967</v>
      </c>
    </row>
    <row r="79" spans="1:5" x14ac:dyDescent="0.3">
      <c r="A79" t="s">
        <v>5</v>
      </c>
      <c r="B79" t="s">
        <v>130</v>
      </c>
      <c r="C79">
        <v>1436</v>
      </c>
      <c r="D79">
        <v>1665</v>
      </c>
      <c r="E79">
        <v>3110</v>
      </c>
    </row>
    <row r="80" spans="1:5" x14ac:dyDescent="0.3">
      <c r="A80" t="s">
        <v>5</v>
      </c>
      <c r="B80" t="s">
        <v>131</v>
      </c>
      <c r="C80">
        <v>1761</v>
      </c>
      <c r="D80">
        <v>3240</v>
      </c>
      <c r="E80">
        <v>4685</v>
      </c>
    </row>
    <row r="81" spans="1:5" x14ac:dyDescent="0.3">
      <c r="A81" t="s">
        <v>5</v>
      </c>
      <c r="B81" t="s">
        <v>132</v>
      </c>
      <c r="C81">
        <v>5297</v>
      </c>
      <c r="D81">
        <v>6776</v>
      </c>
      <c r="E81">
        <v>8221</v>
      </c>
    </row>
    <row r="82" spans="1:5" x14ac:dyDescent="0.3">
      <c r="A82" t="s">
        <v>5</v>
      </c>
      <c r="B82" t="s">
        <v>133</v>
      </c>
      <c r="C82">
        <v>6144</v>
      </c>
      <c r="D82">
        <v>7623</v>
      </c>
      <c r="E82">
        <v>9068</v>
      </c>
    </row>
    <row r="83" spans="1:5" x14ac:dyDescent="0.3">
      <c r="A83" t="s">
        <v>5</v>
      </c>
      <c r="B83" t="s">
        <v>30</v>
      </c>
      <c r="C83">
        <v>2959</v>
      </c>
      <c r="D83">
        <v>4428</v>
      </c>
      <c r="E83">
        <v>5883</v>
      </c>
    </row>
    <row r="84" spans="1:5" x14ac:dyDescent="0.3">
      <c r="A84" t="s">
        <v>5</v>
      </c>
      <c r="B84" t="s">
        <v>134</v>
      </c>
      <c r="C84">
        <v>0</v>
      </c>
      <c r="D84">
        <v>1962</v>
      </c>
      <c r="E84">
        <v>7979</v>
      </c>
    </row>
    <row r="85" spans="1:5" x14ac:dyDescent="0.3">
      <c r="A85" t="s">
        <v>5</v>
      </c>
      <c r="B85" t="s">
        <v>135</v>
      </c>
      <c r="C85">
        <v>0</v>
      </c>
      <c r="D85">
        <v>1011</v>
      </c>
      <c r="E85">
        <v>9324</v>
      </c>
    </row>
    <row r="86" spans="1:5" x14ac:dyDescent="0.3">
      <c r="A86" t="s">
        <v>5</v>
      </c>
      <c r="B86" t="s">
        <v>125</v>
      </c>
      <c r="C86">
        <v>0</v>
      </c>
      <c r="D86">
        <v>981</v>
      </c>
      <c r="E86">
        <v>10241</v>
      </c>
    </row>
    <row r="87" spans="1:5" x14ac:dyDescent="0.3">
      <c r="A87" t="s">
        <v>6</v>
      </c>
      <c r="B87" t="s">
        <v>127</v>
      </c>
      <c r="C87">
        <v>-1155</v>
      </c>
      <c r="D87">
        <v>324</v>
      </c>
      <c r="E87">
        <v>1769</v>
      </c>
    </row>
    <row r="88" spans="1:5" x14ac:dyDescent="0.3">
      <c r="A88" t="s">
        <v>6</v>
      </c>
      <c r="B88" t="s">
        <v>128</v>
      </c>
      <c r="C88">
        <v>-631</v>
      </c>
      <c r="D88">
        <v>848</v>
      </c>
      <c r="E88">
        <v>2293</v>
      </c>
    </row>
    <row r="89" spans="1:5" x14ac:dyDescent="0.3">
      <c r="A89" t="s">
        <v>6</v>
      </c>
      <c r="B89" t="s">
        <v>129</v>
      </c>
      <c r="C89">
        <v>-475</v>
      </c>
      <c r="D89">
        <v>1004</v>
      </c>
      <c r="E89">
        <v>2449</v>
      </c>
    </row>
    <row r="90" spans="1:5" x14ac:dyDescent="0.3">
      <c r="A90" t="s">
        <v>6</v>
      </c>
      <c r="B90" t="s">
        <v>130</v>
      </c>
      <c r="C90">
        <v>-269</v>
      </c>
      <c r="D90">
        <v>1210</v>
      </c>
      <c r="E90">
        <v>2655</v>
      </c>
    </row>
    <row r="91" spans="1:5" x14ac:dyDescent="0.3">
      <c r="A91" t="s">
        <v>6</v>
      </c>
      <c r="B91" t="s">
        <v>131</v>
      </c>
      <c r="C91">
        <v>519</v>
      </c>
      <c r="D91">
        <v>1998</v>
      </c>
      <c r="E91">
        <v>3443</v>
      </c>
    </row>
    <row r="92" spans="1:5" x14ac:dyDescent="0.3">
      <c r="A92" t="s">
        <v>6</v>
      </c>
      <c r="B92" t="s">
        <v>132</v>
      </c>
      <c r="C92">
        <v>2924</v>
      </c>
      <c r="D92">
        <v>3466</v>
      </c>
      <c r="E92">
        <v>4911</v>
      </c>
    </row>
    <row r="93" spans="1:5" x14ac:dyDescent="0.3">
      <c r="A93" t="s">
        <v>6</v>
      </c>
      <c r="B93" t="s">
        <v>133</v>
      </c>
      <c r="C93">
        <v>2705</v>
      </c>
      <c r="D93">
        <v>4184</v>
      </c>
      <c r="E93">
        <v>5629</v>
      </c>
    </row>
    <row r="94" spans="1:5" x14ac:dyDescent="0.3">
      <c r="A94" t="s">
        <v>6</v>
      </c>
      <c r="B94" t="s">
        <v>30</v>
      </c>
      <c r="C94">
        <v>1392</v>
      </c>
      <c r="D94">
        <v>2861</v>
      </c>
      <c r="E94">
        <v>4316</v>
      </c>
    </row>
    <row r="95" spans="1:5" x14ac:dyDescent="0.3">
      <c r="A95" t="s">
        <v>6</v>
      </c>
      <c r="B95" t="s">
        <v>134</v>
      </c>
      <c r="C95">
        <v>0</v>
      </c>
      <c r="D95">
        <v>864</v>
      </c>
      <c r="E95">
        <v>6881</v>
      </c>
    </row>
    <row r="96" spans="1:5" x14ac:dyDescent="0.3">
      <c r="A96" t="s">
        <v>6</v>
      </c>
      <c r="B96" t="s">
        <v>135</v>
      </c>
      <c r="C96">
        <v>0</v>
      </c>
      <c r="D96">
        <v>1091</v>
      </c>
      <c r="E96">
        <v>9404</v>
      </c>
    </row>
    <row r="97" spans="1:6" x14ac:dyDescent="0.3">
      <c r="A97" t="s">
        <v>6</v>
      </c>
      <c r="B97" t="s">
        <v>125</v>
      </c>
      <c r="C97">
        <v>0</v>
      </c>
      <c r="D97">
        <v>1037</v>
      </c>
      <c r="E97">
        <v>10297</v>
      </c>
    </row>
    <row r="99" spans="1:6" x14ac:dyDescent="0.3">
      <c r="A99" s="66" t="s">
        <v>146</v>
      </c>
      <c r="B99" s="66"/>
      <c r="C99" s="66"/>
      <c r="D99" s="66"/>
      <c r="E99" s="66"/>
      <c r="F99" s="66"/>
    </row>
    <row r="100" spans="1:6" x14ac:dyDescent="0.3">
      <c r="A100" t="s">
        <v>113</v>
      </c>
      <c r="B100" t="s">
        <v>114</v>
      </c>
      <c r="C100" t="s">
        <v>145</v>
      </c>
      <c r="D100" t="s">
        <v>138</v>
      </c>
      <c r="E100" t="s">
        <v>137</v>
      </c>
      <c r="F100" t="s">
        <v>139</v>
      </c>
    </row>
    <row r="101" spans="1:6" x14ac:dyDescent="0.3">
      <c r="A101">
        <v>18</v>
      </c>
      <c r="B101" t="s">
        <v>126</v>
      </c>
      <c r="C101">
        <v>2600</v>
      </c>
      <c r="D101">
        <v>0</v>
      </c>
      <c r="E101">
        <v>32.010399999999997</v>
      </c>
      <c r="F101" s="45">
        <v>1E+20</v>
      </c>
    </row>
    <row r="102" spans="1:6" x14ac:dyDescent="0.3">
      <c r="A102">
        <v>18</v>
      </c>
      <c r="B102" t="s">
        <v>127</v>
      </c>
      <c r="C102">
        <v>2000</v>
      </c>
      <c r="D102">
        <v>0</v>
      </c>
      <c r="E102">
        <v>32.010399999999997</v>
      </c>
      <c r="F102" s="45">
        <v>1E+20</v>
      </c>
    </row>
    <row r="103" spans="1:6" x14ac:dyDescent="0.3">
      <c r="A103">
        <v>18</v>
      </c>
      <c r="B103" t="s">
        <v>128</v>
      </c>
      <c r="C103">
        <v>2000</v>
      </c>
      <c r="D103">
        <v>0</v>
      </c>
      <c r="E103">
        <v>32.010399999999997</v>
      </c>
      <c r="F103" s="45">
        <v>1E+20</v>
      </c>
    </row>
    <row r="104" spans="1:6" x14ac:dyDescent="0.3">
      <c r="A104">
        <v>18</v>
      </c>
      <c r="B104" t="s">
        <v>129</v>
      </c>
      <c r="C104">
        <v>2000</v>
      </c>
      <c r="D104">
        <v>1.02955</v>
      </c>
      <c r="E104">
        <v>32.010399999999997</v>
      </c>
      <c r="F104" s="45">
        <v>1E+20</v>
      </c>
    </row>
    <row r="105" spans="1:6" x14ac:dyDescent="0.3">
      <c r="A105">
        <v>18</v>
      </c>
      <c r="B105" t="s">
        <v>130</v>
      </c>
      <c r="C105">
        <v>8562</v>
      </c>
      <c r="D105">
        <v>32.010399999999997</v>
      </c>
      <c r="E105">
        <v>32.010399999999997</v>
      </c>
      <c r="F105">
        <v>32.010399999999997</v>
      </c>
    </row>
    <row r="106" spans="1:6" x14ac:dyDescent="0.3">
      <c r="A106">
        <v>18</v>
      </c>
      <c r="B106" t="s">
        <v>131</v>
      </c>
      <c r="C106">
        <v>12753</v>
      </c>
      <c r="D106">
        <v>-64.020899999999997</v>
      </c>
      <c r="E106">
        <v>32.010399999999997</v>
      </c>
      <c r="F106">
        <v>32.010399999999997</v>
      </c>
    </row>
    <row r="107" spans="1:6" x14ac:dyDescent="0.3">
      <c r="A107">
        <v>18</v>
      </c>
      <c r="B107" t="s">
        <v>132</v>
      </c>
      <c r="C107">
        <v>7511</v>
      </c>
      <c r="D107">
        <v>-64.020899999999997</v>
      </c>
      <c r="E107">
        <v>32.010399999999997</v>
      </c>
      <c r="F107">
        <v>32.010399999999997</v>
      </c>
    </row>
    <row r="108" spans="1:6" x14ac:dyDescent="0.3">
      <c r="A108">
        <v>18</v>
      </c>
      <c r="B108" t="s">
        <v>133</v>
      </c>
      <c r="C108">
        <v>2000</v>
      </c>
      <c r="D108">
        <v>-64.020899999999997</v>
      </c>
      <c r="E108">
        <v>32.010399999999997</v>
      </c>
      <c r="F108" s="45">
        <v>1E+20</v>
      </c>
    </row>
    <row r="109" spans="1:6" x14ac:dyDescent="0.3">
      <c r="A109">
        <v>18</v>
      </c>
      <c r="B109" t="s">
        <v>30</v>
      </c>
      <c r="C109">
        <v>2000</v>
      </c>
      <c r="D109">
        <v>-33.04</v>
      </c>
      <c r="E109">
        <v>32.010399999999997</v>
      </c>
      <c r="F109" s="45">
        <v>1E+20</v>
      </c>
    </row>
    <row r="110" spans="1:6" x14ac:dyDescent="0.3">
      <c r="A110">
        <v>18</v>
      </c>
      <c r="B110" t="s">
        <v>134</v>
      </c>
      <c r="C110">
        <v>2000</v>
      </c>
      <c r="D110">
        <v>0</v>
      </c>
      <c r="E110">
        <v>32.010399999999997</v>
      </c>
      <c r="F110" s="45">
        <v>1E+20</v>
      </c>
    </row>
    <row r="111" spans="1:6" x14ac:dyDescent="0.3">
      <c r="A111">
        <v>18</v>
      </c>
      <c r="B111" t="s">
        <v>135</v>
      </c>
      <c r="C111">
        <v>2000</v>
      </c>
      <c r="D111">
        <v>0</v>
      </c>
      <c r="E111">
        <v>32.010399999999997</v>
      </c>
      <c r="F111" s="45">
        <v>1E+20</v>
      </c>
    </row>
    <row r="112" spans="1:6" x14ac:dyDescent="0.3">
      <c r="A112">
        <v>18</v>
      </c>
      <c r="B112" t="s">
        <v>125</v>
      </c>
      <c r="C112">
        <v>2000</v>
      </c>
      <c r="D112">
        <v>-35.503300000000003</v>
      </c>
      <c r="E112">
        <v>32.010399999999997</v>
      </c>
      <c r="F112" s="45">
        <v>1E+20</v>
      </c>
    </row>
    <row r="113" spans="1:6" x14ac:dyDescent="0.3">
      <c r="A113">
        <v>20</v>
      </c>
      <c r="B113" t="s">
        <v>126</v>
      </c>
      <c r="C113">
        <v>2000</v>
      </c>
      <c r="D113">
        <v>0</v>
      </c>
      <c r="E113">
        <v>32.010399999999997</v>
      </c>
      <c r="F113" s="45">
        <v>1E+20</v>
      </c>
    </row>
    <row r="114" spans="1:6" x14ac:dyDescent="0.3">
      <c r="A114">
        <v>20</v>
      </c>
      <c r="B114" t="s">
        <v>127</v>
      </c>
      <c r="C114">
        <v>2000</v>
      </c>
      <c r="D114">
        <v>0</v>
      </c>
      <c r="E114">
        <v>32.010399999999997</v>
      </c>
      <c r="F114" s="45">
        <v>1E+20</v>
      </c>
    </row>
    <row r="115" spans="1:6" x14ac:dyDescent="0.3">
      <c r="A115">
        <v>20</v>
      </c>
      <c r="B115" t="s">
        <v>128</v>
      </c>
      <c r="C115">
        <v>2000</v>
      </c>
      <c r="D115">
        <v>0</v>
      </c>
      <c r="E115">
        <v>32.010399999999997</v>
      </c>
      <c r="F115" s="45">
        <v>1E+20</v>
      </c>
    </row>
    <row r="116" spans="1:6" x14ac:dyDescent="0.3">
      <c r="A116">
        <v>20</v>
      </c>
      <c r="B116" t="s">
        <v>129</v>
      </c>
      <c r="C116">
        <v>2000</v>
      </c>
      <c r="D116">
        <v>1.02955</v>
      </c>
      <c r="E116">
        <v>32.010399999999997</v>
      </c>
      <c r="F116" s="45">
        <v>1E+20</v>
      </c>
    </row>
    <row r="117" spans="1:6" x14ac:dyDescent="0.3">
      <c r="A117">
        <v>20</v>
      </c>
      <c r="B117" t="s">
        <v>130</v>
      </c>
      <c r="C117">
        <v>2000</v>
      </c>
      <c r="D117">
        <v>32.010399999999997</v>
      </c>
      <c r="E117">
        <v>32.010399999999997</v>
      </c>
      <c r="F117" s="45">
        <v>1E+20</v>
      </c>
    </row>
    <row r="118" spans="1:6" x14ac:dyDescent="0.3">
      <c r="A118">
        <v>20</v>
      </c>
      <c r="B118" t="s">
        <v>131</v>
      </c>
      <c r="C118">
        <v>4681</v>
      </c>
      <c r="D118">
        <v>32.010399999999997</v>
      </c>
      <c r="E118">
        <v>32.010399999999997</v>
      </c>
      <c r="F118">
        <v>32.010399999999997</v>
      </c>
    </row>
    <row r="119" spans="1:6" x14ac:dyDescent="0.3">
      <c r="A119">
        <v>20</v>
      </c>
      <c r="B119" t="s">
        <v>132</v>
      </c>
      <c r="C119">
        <v>3934</v>
      </c>
      <c r="D119">
        <v>32.010399999999997</v>
      </c>
      <c r="E119">
        <v>32.010399999999997</v>
      </c>
      <c r="F119">
        <v>32.010399999999997</v>
      </c>
    </row>
    <row r="120" spans="1:6" x14ac:dyDescent="0.3">
      <c r="A120">
        <v>20</v>
      </c>
      <c r="B120" t="s">
        <v>133</v>
      </c>
      <c r="C120">
        <v>2000</v>
      </c>
      <c r="D120">
        <v>-64.020899999999997</v>
      </c>
      <c r="E120">
        <v>32.010399999999997</v>
      </c>
      <c r="F120" s="45">
        <v>1E+20</v>
      </c>
    </row>
    <row r="121" spans="1:6" x14ac:dyDescent="0.3">
      <c r="A121">
        <v>20</v>
      </c>
      <c r="B121" t="s">
        <v>30</v>
      </c>
      <c r="C121">
        <v>2000</v>
      </c>
      <c r="D121">
        <v>-33.04</v>
      </c>
      <c r="E121">
        <v>32.010399999999997</v>
      </c>
      <c r="F121" s="45">
        <v>1E+20</v>
      </c>
    </row>
    <row r="122" spans="1:6" x14ac:dyDescent="0.3">
      <c r="A122">
        <v>20</v>
      </c>
      <c r="B122" t="s">
        <v>134</v>
      </c>
      <c r="C122">
        <v>2000</v>
      </c>
      <c r="D122">
        <v>0</v>
      </c>
      <c r="E122">
        <v>32.010399999999997</v>
      </c>
      <c r="F122" s="45">
        <v>1E+20</v>
      </c>
    </row>
    <row r="123" spans="1:6" x14ac:dyDescent="0.3">
      <c r="A123">
        <v>20</v>
      </c>
      <c r="B123" t="s">
        <v>135</v>
      </c>
      <c r="C123">
        <v>2000</v>
      </c>
      <c r="D123">
        <v>0</v>
      </c>
      <c r="E123">
        <v>32.010399999999997</v>
      </c>
      <c r="F123" s="45">
        <v>1E+20</v>
      </c>
    </row>
    <row r="124" spans="1:6" x14ac:dyDescent="0.3">
      <c r="A124">
        <v>20</v>
      </c>
      <c r="B124" t="s">
        <v>125</v>
      </c>
      <c r="C124">
        <v>2000</v>
      </c>
      <c r="D124">
        <v>-35.503300000000003</v>
      </c>
      <c r="E124">
        <v>32.010399999999997</v>
      </c>
      <c r="F124" s="45">
        <v>1E+20</v>
      </c>
    </row>
    <row r="125" spans="1:6" x14ac:dyDescent="0.3">
      <c r="A125" t="s">
        <v>5</v>
      </c>
      <c r="B125" t="s">
        <v>126</v>
      </c>
      <c r="C125">
        <v>6988</v>
      </c>
      <c r="D125">
        <v>-95.001800000000003</v>
      </c>
      <c r="E125">
        <v>32.010399999999997</v>
      </c>
      <c r="F125" s="45">
        <v>1E+20</v>
      </c>
    </row>
    <row r="126" spans="1:6" x14ac:dyDescent="0.3">
      <c r="A126" t="s">
        <v>5</v>
      </c>
      <c r="B126" t="s">
        <v>127</v>
      </c>
      <c r="C126">
        <v>6245</v>
      </c>
      <c r="D126">
        <v>-62.991399999999999</v>
      </c>
      <c r="E126">
        <v>32.010399999999997</v>
      </c>
      <c r="F126" s="45">
        <v>1E+20</v>
      </c>
    </row>
    <row r="127" spans="1:6" x14ac:dyDescent="0.3">
      <c r="A127" t="s">
        <v>5</v>
      </c>
      <c r="B127" t="s">
        <v>128</v>
      </c>
      <c r="C127">
        <v>4967</v>
      </c>
      <c r="D127">
        <v>-30.980899999999998</v>
      </c>
      <c r="E127">
        <v>32.010399999999997</v>
      </c>
      <c r="F127" s="45">
        <v>1E+20</v>
      </c>
    </row>
    <row r="128" spans="1:6" x14ac:dyDescent="0.3">
      <c r="A128" t="s">
        <v>5</v>
      </c>
      <c r="B128" t="s">
        <v>129</v>
      </c>
      <c r="C128">
        <v>3436</v>
      </c>
      <c r="D128">
        <v>1.02955</v>
      </c>
      <c r="E128">
        <v>32.010399999999997</v>
      </c>
      <c r="F128" s="45">
        <v>1E+20</v>
      </c>
    </row>
    <row r="129" spans="1:6" x14ac:dyDescent="0.3">
      <c r="A129" t="s">
        <v>5</v>
      </c>
      <c r="B129" t="s">
        <v>130</v>
      </c>
      <c r="C129">
        <v>2000</v>
      </c>
      <c r="D129">
        <v>32.010399999999997</v>
      </c>
      <c r="E129">
        <v>32.010399999999997</v>
      </c>
      <c r="F129" s="45">
        <v>1E+20</v>
      </c>
    </row>
    <row r="130" spans="1:6" x14ac:dyDescent="0.3">
      <c r="A130" t="s">
        <v>5</v>
      </c>
      <c r="B130" t="s">
        <v>131</v>
      </c>
      <c r="C130">
        <v>2000</v>
      </c>
      <c r="D130">
        <v>32.010399999999997</v>
      </c>
      <c r="E130">
        <v>32.010399999999997</v>
      </c>
      <c r="F130" s="45">
        <v>1E+20</v>
      </c>
    </row>
    <row r="131" spans="1:6" x14ac:dyDescent="0.3">
      <c r="A131" t="s">
        <v>5</v>
      </c>
      <c r="B131" t="s">
        <v>132</v>
      </c>
      <c r="C131">
        <v>2000</v>
      </c>
      <c r="D131">
        <v>32.010399999999997</v>
      </c>
      <c r="E131">
        <v>32.010399999999997</v>
      </c>
      <c r="F131" s="45">
        <v>1E+20</v>
      </c>
    </row>
    <row r="132" spans="1:6" x14ac:dyDescent="0.3">
      <c r="A132" t="s">
        <v>5</v>
      </c>
      <c r="B132" t="s">
        <v>133</v>
      </c>
      <c r="C132">
        <v>2000</v>
      </c>
      <c r="D132">
        <v>-64.020899999999997</v>
      </c>
      <c r="E132">
        <v>32.010399999999997</v>
      </c>
      <c r="F132" s="45">
        <v>1E+20</v>
      </c>
    </row>
    <row r="133" spans="1:6" x14ac:dyDescent="0.3">
      <c r="A133" t="s">
        <v>5</v>
      </c>
      <c r="B133" t="s">
        <v>30</v>
      </c>
      <c r="C133">
        <v>2000</v>
      </c>
      <c r="D133">
        <v>-33.04</v>
      </c>
      <c r="E133">
        <v>32.010399999999997</v>
      </c>
      <c r="F133" s="45">
        <v>1E+20</v>
      </c>
    </row>
    <row r="134" spans="1:6" x14ac:dyDescent="0.3">
      <c r="A134" t="s">
        <v>5</v>
      </c>
      <c r="B134" t="s">
        <v>134</v>
      </c>
      <c r="C134">
        <v>2000</v>
      </c>
      <c r="D134">
        <v>0</v>
      </c>
      <c r="E134">
        <v>32.010399999999997</v>
      </c>
      <c r="F134" s="45">
        <v>1E+20</v>
      </c>
    </row>
    <row r="135" spans="1:6" x14ac:dyDescent="0.3">
      <c r="A135" t="s">
        <v>5</v>
      </c>
      <c r="B135" t="s">
        <v>135</v>
      </c>
      <c r="C135">
        <v>2000</v>
      </c>
      <c r="D135">
        <v>0</v>
      </c>
      <c r="E135">
        <v>32.010399999999997</v>
      </c>
      <c r="F135" s="45">
        <v>1E+20</v>
      </c>
    </row>
    <row r="136" spans="1:6" x14ac:dyDescent="0.3">
      <c r="A136" t="s">
        <v>5</v>
      </c>
      <c r="B136" t="s">
        <v>125</v>
      </c>
      <c r="C136">
        <v>2000</v>
      </c>
      <c r="D136">
        <v>-35.503300000000003</v>
      </c>
      <c r="E136">
        <v>32.010399999999997</v>
      </c>
      <c r="F136" s="45">
        <v>1E+20</v>
      </c>
    </row>
    <row r="137" spans="1:6" x14ac:dyDescent="0.3">
      <c r="A137" t="s">
        <v>6</v>
      </c>
      <c r="B137" t="s">
        <v>126</v>
      </c>
      <c r="C137">
        <v>5637</v>
      </c>
      <c r="D137">
        <v>-95.001800000000003</v>
      </c>
      <c r="E137">
        <v>32.010399999999997</v>
      </c>
      <c r="F137" s="45">
        <v>1E+20</v>
      </c>
    </row>
    <row r="138" spans="1:6" x14ac:dyDescent="0.3">
      <c r="A138" t="s">
        <v>6</v>
      </c>
      <c r="B138" t="s">
        <v>127</v>
      </c>
      <c r="C138">
        <v>5313</v>
      </c>
      <c r="D138">
        <v>-62.991399999999999</v>
      </c>
      <c r="E138">
        <v>32.010399999999997</v>
      </c>
      <c r="F138" s="45">
        <v>1E+20</v>
      </c>
    </row>
    <row r="139" spans="1:6" x14ac:dyDescent="0.3">
      <c r="A139" t="s">
        <v>6</v>
      </c>
      <c r="B139" t="s">
        <v>128</v>
      </c>
      <c r="C139">
        <v>4465</v>
      </c>
      <c r="D139">
        <v>-30.980899999999998</v>
      </c>
      <c r="E139">
        <v>32.010399999999997</v>
      </c>
      <c r="F139" s="45">
        <v>1E+20</v>
      </c>
    </row>
    <row r="140" spans="1:6" x14ac:dyDescent="0.3">
      <c r="A140" t="s">
        <v>6</v>
      </c>
      <c r="B140" t="s">
        <v>129</v>
      </c>
      <c r="C140">
        <v>3461</v>
      </c>
      <c r="D140">
        <v>1.02955</v>
      </c>
      <c r="E140">
        <v>32.010399999999997</v>
      </c>
      <c r="F140" s="45">
        <v>1E+20</v>
      </c>
    </row>
    <row r="141" spans="1:6" x14ac:dyDescent="0.3">
      <c r="A141" t="s">
        <v>6</v>
      </c>
      <c r="B141" t="s">
        <v>130</v>
      </c>
      <c r="C141">
        <v>3998</v>
      </c>
      <c r="D141">
        <v>32.010399999999997</v>
      </c>
      <c r="E141">
        <v>32.010399999999997</v>
      </c>
      <c r="F141">
        <v>32.010399999999997</v>
      </c>
    </row>
    <row r="142" spans="1:6" x14ac:dyDescent="0.3">
      <c r="A142" t="s">
        <v>6</v>
      </c>
      <c r="B142" t="s">
        <v>131</v>
      </c>
      <c r="C142">
        <v>2000</v>
      </c>
      <c r="D142">
        <v>32.010399999999997</v>
      </c>
      <c r="E142">
        <v>32.010399999999997</v>
      </c>
      <c r="F142" s="45">
        <v>1E+20</v>
      </c>
    </row>
    <row r="143" spans="1:6" x14ac:dyDescent="0.3">
      <c r="A143" t="s">
        <v>6</v>
      </c>
      <c r="B143" t="s">
        <v>132</v>
      </c>
      <c r="C143">
        <v>2000</v>
      </c>
      <c r="D143">
        <v>32.010399999999997</v>
      </c>
      <c r="E143">
        <v>32.010399999999997</v>
      </c>
      <c r="F143" s="45">
        <v>1E+20</v>
      </c>
    </row>
    <row r="144" spans="1:6" x14ac:dyDescent="0.3">
      <c r="A144" t="s">
        <v>6</v>
      </c>
      <c r="B144" t="s">
        <v>133</v>
      </c>
      <c r="C144">
        <v>2000</v>
      </c>
      <c r="D144">
        <v>-64.020899999999997</v>
      </c>
      <c r="E144">
        <v>32.010399999999997</v>
      </c>
      <c r="F144" s="45">
        <v>1E+20</v>
      </c>
    </row>
    <row r="145" spans="1:6" x14ac:dyDescent="0.3">
      <c r="A145" t="s">
        <v>6</v>
      </c>
      <c r="B145" t="s">
        <v>30</v>
      </c>
      <c r="C145">
        <v>2000</v>
      </c>
      <c r="D145">
        <v>-33.04</v>
      </c>
      <c r="E145">
        <v>32.010399999999997</v>
      </c>
      <c r="F145" s="45">
        <v>1E+20</v>
      </c>
    </row>
    <row r="146" spans="1:6" x14ac:dyDescent="0.3">
      <c r="A146" t="s">
        <v>6</v>
      </c>
      <c r="B146" t="s">
        <v>134</v>
      </c>
      <c r="C146">
        <v>2000</v>
      </c>
      <c r="D146">
        <v>0</v>
      </c>
      <c r="E146">
        <v>32.010399999999997</v>
      </c>
      <c r="F146" s="45">
        <v>1E+20</v>
      </c>
    </row>
    <row r="147" spans="1:6" x14ac:dyDescent="0.3">
      <c r="A147" t="s">
        <v>6</v>
      </c>
      <c r="B147" t="s">
        <v>135</v>
      </c>
      <c r="C147">
        <v>2000</v>
      </c>
      <c r="D147">
        <v>0</v>
      </c>
      <c r="E147">
        <v>32.010399999999997</v>
      </c>
      <c r="F147" s="45">
        <v>1E+20</v>
      </c>
    </row>
    <row r="148" spans="1:6" x14ac:dyDescent="0.3">
      <c r="A148" t="s">
        <v>6</v>
      </c>
      <c r="B148" t="s">
        <v>125</v>
      </c>
      <c r="C148">
        <v>2000</v>
      </c>
      <c r="D148">
        <v>-35.503300000000003</v>
      </c>
      <c r="E148">
        <v>32.010399999999997</v>
      </c>
      <c r="F148" s="45">
        <v>1E+20</v>
      </c>
    </row>
  </sheetData>
  <mergeCells count="3">
    <mergeCell ref="A52:E52"/>
    <mergeCell ref="A1:F1"/>
    <mergeCell ref="A99:F9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P51"/>
  <sheetViews>
    <sheetView topLeftCell="L4" workbookViewId="0">
      <selection activeCell="P9" sqref="P9"/>
    </sheetView>
  </sheetViews>
  <sheetFormatPr defaultRowHeight="14.4" x14ac:dyDescent="0.3"/>
  <cols>
    <col min="1" max="1" width="9.33203125" customWidth="1"/>
    <col min="2" max="2" width="10.6640625" customWidth="1"/>
    <col min="3" max="3" width="8.109375" customWidth="1"/>
    <col min="4" max="4" width="9" customWidth="1"/>
    <col min="5" max="5" width="15.88671875" bestFit="1" customWidth="1"/>
    <col min="6" max="6" width="13.109375" bestFit="1" customWidth="1"/>
    <col min="7" max="7" width="10.109375" customWidth="1"/>
    <col min="8" max="8" width="5.6640625" customWidth="1"/>
    <col min="9" max="9" width="8.109375" customWidth="1"/>
    <col min="10" max="10" width="6" customWidth="1"/>
    <col min="12" max="12" width="13.109375" bestFit="1" customWidth="1"/>
    <col min="13" max="13" width="10.109375" customWidth="1"/>
    <col min="14" max="14" width="8.6640625" customWidth="1"/>
    <col min="15" max="15" width="8.109375" customWidth="1"/>
    <col min="16" max="16" width="8" customWidth="1"/>
  </cols>
  <sheetData>
    <row r="3" spans="1:16" x14ac:dyDescent="0.3">
      <c r="A3" s="40" t="s">
        <v>114</v>
      </c>
      <c r="B3" t="s">
        <v>141</v>
      </c>
      <c r="C3" t="s">
        <v>140</v>
      </c>
      <c r="D3" t="s">
        <v>142</v>
      </c>
      <c r="F3" s="40" t="s">
        <v>114</v>
      </c>
      <c r="G3" s="40" t="s">
        <v>113</v>
      </c>
      <c r="H3" t="s">
        <v>141</v>
      </c>
      <c r="I3" t="s">
        <v>140</v>
      </c>
      <c r="J3" t="s">
        <v>142</v>
      </c>
      <c r="L3" s="40" t="s">
        <v>114</v>
      </c>
      <c r="M3" s="40" t="s">
        <v>113</v>
      </c>
      <c r="N3" t="s">
        <v>141</v>
      </c>
      <c r="O3" t="s">
        <v>140</v>
      </c>
      <c r="P3" t="s">
        <v>142</v>
      </c>
    </row>
    <row r="4" spans="1:16" x14ac:dyDescent="0.3">
      <c r="A4" t="s">
        <v>126</v>
      </c>
      <c r="B4" s="41">
        <v>-44.008094999999997</v>
      </c>
      <c r="C4" s="41">
        <v>35.503300000000003</v>
      </c>
      <c r="D4" s="41">
        <v>7.5E+19</v>
      </c>
      <c r="F4" t="s">
        <v>130</v>
      </c>
      <c r="G4">
        <v>18</v>
      </c>
      <c r="H4" s="41">
        <v>61</v>
      </c>
      <c r="I4" s="41">
        <v>1540</v>
      </c>
      <c r="J4" s="41">
        <v>2985</v>
      </c>
      <c r="L4" t="s">
        <v>130</v>
      </c>
      <c r="M4">
        <v>18</v>
      </c>
      <c r="N4" s="41">
        <v>32.010399999999997</v>
      </c>
      <c r="O4" s="41">
        <v>32.010399999999997</v>
      </c>
      <c r="P4" s="41">
        <v>32.010399999999997</v>
      </c>
    </row>
    <row r="5" spans="1:16" x14ac:dyDescent="0.3">
      <c r="A5" t="s">
        <v>127</v>
      </c>
      <c r="B5" s="41">
        <v>-28.002845000000001</v>
      </c>
      <c r="C5" s="41">
        <v>35.503300000000003</v>
      </c>
      <c r="D5" s="41">
        <v>5E+19</v>
      </c>
      <c r="F5" t="s">
        <v>130</v>
      </c>
      <c r="G5">
        <v>20</v>
      </c>
      <c r="H5" s="41">
        <v>1059</v>
      </c>
      <c r="I5" s="41">
        <v>2538</v>
      </c>
      <c r="J5" s="41">
        <v>3983</v>
      </c>
      <c r="L5" t="s">
        <v>130</v>
      </c>
      <c r="M5">
        <v>20</v>
      </c>
      <c r="N5" s="41">
        <v>32.010399999999997</v>
      </c>
      <c r="O5" s="41">
        <v>32.010399999999997</v>
      </c>
      <c r="P5" s="41">
        <v>1E+20</v>
      </c>
    </row>
    <row r="6" spans="1:16" x14ac:dyDescent="0.3">
      <c r="A6" t="s">
        <v>128</v>
      </c>
      <c r="B6" s="41">
        <v>-11.997644999999999</v>
      </c>
      <c r="C6" s="41">
        <v>35.503300000000003</v>
      </c>
      <c r="D6" s="41">
        <v>5E+19</v>
      </c>
      <c r="F6" t="s">
        <v>130</v>
      </c>
      <c r="G6" t="s">
        <v>5</v>
      </c>
      <c r="H6" s="41">
        <v>1436</v>
      </c>
      <c r="I6" s="41">
        <v>1665</v>
      </c>
      <c r="J6" s="41">
        <v>3110</v>
      </c>
      <c r="L6" t="s">
        <v>130</v>
      </c>
      <c r="M6" t="s">
        <v>5</v>
      </c>
      <c r="N6" s="41">
        <v>32.010399999999997</v>
      </c>
      <c r="O6" s="41">
        <v>32.010399999999997</v>
      </c>
      <c r="P6" s="41">
        <v>1E+20</v>
      </c>
    </row>
    <row r="7" spans="1:16" x14ac:dyDescent="0.3">
      <c r="A7" t="s">
        <v>129</v>
      </c>
      <c r="B7" s="41">
        <v>4.5223599999999999</v>
      </c>
      <c r="C7" s="41">
        <v>35.503300000000003</v>
      </c>
      <c r="D7" s="41">
        <v>5E+19</v>
      </c>
      <c r="F7" t="s">
        <v>130</v>
      </c>
      <c r="G7" t="s">
        <v>6</v>
      </c>
      <c r="H7" s="41">
        <v>-269</v>
      </c>
      <c r="I7" s="41">
        <v>1210</v>
      </c>
      <c r="J7" s="41">
        <v>2655</v>
      </c>
      <c r="L7" t="s">
        <v>130</v>
      </c>
      <c r="M7" t="s">
        <v>6</v>
      </c>
      <c r="N7" s="41">
        <v>32.010399999999997</v>
      </c>
      <c r="O7" s="41">
        <v>32.010399999999997</v>
      </c>
      <c r="P7" s="41">
        <v>32.010399999999997</v>
      </c>
    </row>
    <row r="8" spans="1:16" x14ac:dyDescent="0.3">
      <c r="A8" t="s">
        <v>130</v>
      </c>
      <c r="B8" s="41">
        <v>35.503300000000003</v>
      </c>
      <c r="C8" s="41">
        <v>35.503300000000003</v>
      </c>
      <c r="D8" s="41">
        <v>50.993749999999999</v>
      </c>
      <c r="F8" t="s">
        <v>131</v>
      </c>
      <c r="G8">
        <v>18</v>
      </c>
      <c r="H8" s="41">
        <v>825</v>
      </c>
      <c r="I8" s="41">
        <v>2304</v>
      </c>
      <c r="J8" s="41">
        <v>3749</v>
      </c>
      <c r="L8" t="s">
        <v>131</v>
      </c>
      <c r="M8">
        <v>18</v>
      </c>
      <c r="N8" s="41">
        <v>-64.020899999999997</v>
      </c>
      <c r="O8" s="41">
        <v>32.010399999999997</v>
      </c>
      <c r="P8" s="41">
        <v>32.010399999999997</v>
      </c>
    </row>
    <row r="9" spans="1:16" x14ac:dyDescent="0.3">
      <c r="A9" t="s">
        <v>131</v>
      </c>
      <c r="B9" s="41">
        <v>35.503300000000003</v>
      </c>
      <c r="C9" s="41">
        <v>35.503300000000003</v>
      </c>
      <c r="D9" s="41">
        <v>2.5E+19</v>
      </c>
      <c r="F9" t="s">
        <v>131</v>
      </c>
      <c r="G9">
        <v>20</v>
      </c>
      <c r="H9" s="41">
        <v>1860</v>
      </c>
      <c r="I9" s="41">
        <v>3339</v>
      </c>
      <c r="J9" s="41">
        <v>4784</v>
      </c>
      <c r="L9" t="s">
        <v>131</v>
      </c>
      <c r="M9">
        <v>20</v>
      </c>
      <c r="N9" s="41">
        <v>32.010399999999997</v>
      </c>
      <c r="O9" s="41">
        <v>32.010399999999997</v>
      </c>
      <c r="P9" s="41">
        <v>32.010399999999997</v>
      </c>
    </row>
    <row r="10" spans="1:16" x14ac:dyDescent="0.3">
      <c r="A10" t="s">
        <v>132</v>
      </c>
      <c r="B10" s="41">
        <v>35.503300000000003</v>
      </c>
      <c r="C10" s="41">
        <v>35.503300000000003</v>
      </c>
      <c r="D10" s="41">
        <v>2.5E+19</v>
      </c>
      <c r="F10" t="s">
        <v>131</v>
      </c>
      <c r="G10" t="s">
        <v>5</v>
      </c>
      <c r="H10" s="41">
        <v>1761</v>
      </c>
      <c r="I10" s="41">
        <v>3240</v>
      </c>
      <c r="J10" s="41">
        <v>4685</v>
      </c>
      <c r="L10" t="s">
        <v>131</v>
      </c>
      <c r="M10" t="s">
        <v>5</v>
      </c>
      <c r="N10" s="41">
        <v>32.010399999999997</v>
      </c>
      <c r="O10" s="41">
        <v>32.010399999999997</v>
      </c>
      <c r="P10" s="41">
        <v>1E+20</v>
      </c>
    </row>
    <row r="11" spans="1:16" x14ac:dyDescent="0.3">
      <c r="A11" t="s">
        <v>133</v>
      </c>
      <c r="B11" s="41">
        <v>-12.5124</v>
      </c>
      <c r="C11" s="41">
        <v>35.503300000000003</v>
      </c>
      <c r="D11" s="41">
        <v>2.5E+19</v>
      </c>
      <c r="F11" t="s">
        <v>131</v>
      </c>
      <c r="G11" t="s">
        <v>6</v>
      </c>
      <c r="H11" s="41">
        <v>519</v>
      </c>
      <c r="I11" s="41">
        <v>1998</v>
      </c>
      <c r="J11" s="41">
        <v>3443</v>
      </c>
      <c r="L11" t="s">
        <v>131</v>
      </c>
      <c r="M11" t="s">
        <v>6</v>
      </c>
      <c r="N11" s="41">
        <v>32.010399999999997</v>
      </c>
      <c r="O11" s="41">
        <v>32.010399999999997</v>
      </c>
      <c r="P11" s="41">
        <v>1E+20</v>
      </c>
    </row>
    <row r="12" spans="1:16" x14ac:dyDescent="0.3">
      <c r="A12" t="s">
        <v>30</v>
      </c>
      <c r="B12" s="41">
        <v>-13.284575</v>
      </c>
      <c r="C12" s="41">
        <v>35.503300000000003</v>
      </c>
      <c r="D12" s="41">
        <v>38.255800000000001</v>
      </c>
      <c r="F12" t="s">
        <v>132</v>
      </c>
      <c r="G12">
        <v>18</v>
      </c>
      <c r="H12" s="41">
        <v>3763</v>
      </c>
      <c r="I12" s="41">
        <v>5242</v>
      </c>
      <c r="J12" s="41">
        <v>6687</v>
      </c>
      <c r="L12" t="s">
        <v>132</v>
      </c>
      <c r="M12">
        <v>18</v>
      </c>
      <c r="N12" s="41">
        <v>-64.020899999999997</v>
      </c>
      <c r="O12" s="41">
        <v>32.010399999999997</v>
      </c>
      <c r="P12" s="41">
        <v>32.010399999999997</v>
      </c>
    </row>
    <row r="13" spans="1:16" x14ac:dyDescent="0.3">
      <c r="A13" t="s">
        <v>134</v>
      </c>
      <c r="B13" s="41">
        <v>3.49281</v>
      </c>
      <c r="C13" s="41">
        <v>35.503300000000003</v>
      </c>
      <c r="D13" s="41">
        <v>68.543300000000002</v>
      </c>
      <c r="F13" t="s">
        <v>132</v>
      </c>
      <c r="G13">
        <v>20</v>
      </c>
      <c r="H13" s="41">
        <v>6226</v>
      </c>
      <c r="I13" s="41">
        <v>7705</v>
      </c>
      <c r="J13" s="41">
        <v>9150</v>
      </c>
      <c r="L13" t="s">
        <v>132</v>
      </c>
      <c r="M13">
        <v>20</v>
      </c>
      <c r="N13" s="41">
        <v>32.010399999999997</v>
      </c>
      <c r="O13" s="41">
        <v>32.010399999999997</v>
      </c>
      <c r="P13" s="41">
        <v>32.010399999999997</v>
      </c>
    </row>
    <row r="14" spans="1:16" x14ac:dyDescent="0.3">
      <c r="A14" t="s">
        <v>135</v>
      </c>
      <c r="B14" s="41">
        <v>3.49281</v>
      </c>
      <c r="C14" s="41">
        <v>35.503300000000003</v>
      </c>
      <c r="D14" s="41">
        <v>67.5137</v>
      </c>
      <c r="F14" t="s">
        <v>132</v>
      </c>
      <c r="G14" t="s">
        <v>5</v>
      </c>
      <c r="H14" s="41">
        <v>5297</v>
      </c>
      <c r="I14" s="41">
        <v>6776</v>
      </c>
      <c r="J14" s="41">
        <v>8221</v>
      </c>
      <c r="L14" t="s">
        <v>132</v>
      </c>
      <c r="M14" t="s">
        <v>5</v>
      </c>
      <c r="N14" s="41">
        <v>32.010399999999997</v>
      </c>
      <c r="O14" s="41">
        <v>32.010399999999997</v>
      </c>
      <c r="P14" s="41">
        <v>1E+20</v>
      </c>
    </row>
    <row r="15" spans="1:16" x14ac:dyDescent="0.3">
      <c r="A15" t="s">
        <v>125</v>
      </c>
      <c r="B15" s="41">
        <v>-32.010399999999997</v>
      </c>
      <c r="C15" s="41">
        <v>35.503300000000003</v>
      </c>
      <c r="D15" s="41">
        <v>67.5137</v>
      </c>
      <c r="F15" t="s">
        <v>132</v>
      </c>
      <c r="G15" t="s">
        <v>6</v>
      </c>
      <c r="H15" s="41">
        <v>2924</v>
      </c>
      <c r="I15" s="41">
        <v>3466</v>
      </c>
      <c r="J15" s="41">
        <v>4911</v>
      </c>
      <c r="L15" t="s">
        <v>132</v>
      </c>
      <c r="M15" t="s">
        <v>6</v>
      </c>
      <c r="N15" s="41">
        <v>32.010399999999997</v>
      </c>
      <c r="O15" s="41">
        <v>32.010399999999997</v>
      </c>
      <c r="P15" s="41">
        <v>1E+20</v>
      </c>
    </row>
    <row r="16" spans="1:16" x14ac:dyDescent="0.3">
      <c r="F16" t="s">
        <v>133</v>
      </c>
      <c r="G16">
        <v>18</v>
      </c>
      <c r="H16" s="41">
        <v>4032</v>
      </c>
      <c r="I16" s="41">
        <v>5511</v>
      </c>
      <c r="J16" s="41">
        <v>6956</v>
      </c>
      <c r="L16" t="s">
        <v>133</v>
      </c>
      <c r="M16">
        <v>18</v>
      </c>
      <c r="N16" s="41">
        <v>-64.020899999999997</v>
      </c>
      <c r="O16" s="41">
        <v>32.010399999999997</v>
      </c>
      <c r="P16" s="41">
        <v>1E+20</v>
      </c>
    </row>
    <row r="17" spans="6:16" x14ac:dyDescent="0.3">
      <c r="F17" t="s">
        <v>133</v>
      </c>
      <c r="G17">
        <v>20</v>
      </c>
      <c r="H17" s="41">
        <v>5848</v>
      </c>
      <c r="I17" s="41">
        <v>7327</v>
      </c>
      <c r="J17" s="41">
        <v>8772</v>
      </c>
      <c r="L17" t="s">
        <v>133</v>
      </c>
      <c r="M17">
        <v>20</v>
      </c>
      <c r="N17" s="41">
        <v>-64.020899999999997</v>
      </c>
      <c r="O17" s="41">
        <v>32.010399999999997</v>
      </c>
      <c r="P17" s="41">
        <v>1E+20</v>
      </c>
    </row>
    <row r="18" spans="6:16" x14ac:dyDescent="0.3">
      <c r="F18" t="s">
        <v>133</v>
      </c>
      <c r="G18" t="s">
        <v>5</v>
      </c>
      <c r="H18" s="41">
        <v>6144</v>
      </c>
      <c r="I18" s="41">
        <v>7623</v>
      </c>
      <c r="J18" s="41">
        <v>9068</v>
      </c>
      <c r="L18" t="s">
        <v>133</v>
      </c>
      <c r="M18" t="s">
        <v>5</v>
      </c>
      <c r="N18" s="41">
        <v>-64.020899999999997</v>
      </c>
      <c r="O18" s="41">
        <v>32.010399999999997</v>
      </c>
      <c r="P18" s="41">
        <v>1E+20</v>
      </c>
    </row>
    <row r="19" spans="6:16" x14ac:dyDescent="0.3">
      <c r="F19" t="s">
        <v>133</v>
      </c>
      <c r="G19" t="s">
        <v>6</v>
      </c>
      <c r="H19" s="41">
        <v>2705</v>
      </c>
      <c r="I19" s="41">
        <v>4184</v>
      </c>
      <c r="J19" s="41">
        <v>5629</v>
      </c>
      <c r="L19" t="s">
        <v>133</v>
      </c>
      <c r="M19" t="s">
        <v>6</v>
      </c>
      <c r="N19" s="41">
        <v>-64.020899999999997</v>
      </c>
      <c r="O19" s="41">
        <v>32.010399999999997</v>
      </c>
      <c r="P19" s="41">
        <v>1E+20</v>
      </c>
    </row>
    <row r="20" spans="6:16" x14ac:dyDescent="0.3">
      <c r="F20" t="s">
        <v>30</v>
      </c>
      <c r="G20">
        <v>18</v>
      </c>
      <c r="H20" s="41">
        <v>1986</v>
      </c>
      <c r="I20" s="41">
        <v>3455</v>
      </c>
      <c r="J20" s="41">
        <v>4910</v>
      </c>
      <c r="L20" t="s">
        <v>30</v>
      </c>
      <c r="M20">
        <v>18</v>
      </c>
      <c r="N20" s="41">
        <v>-33.04</v>
      </c>
      <c r="O20" s="41">
        <v>32.010399999999997</v>
      </c>
      <c r="P20" s="41">
        <v>1E+20</v>
      </c>
    </row>
    <row r="21" spans="6:16" x14ac:dyDescent="0.3">
      <c r="F21" t="s">
        <v>30</v>
      </c>
      <c r="G21">
        <v>20</v>
      </c>
      <c r="H21" s="41">
        <v>3532</v>
      </c>
      <c r="I21" s="41">
        <v>5001</v>
      </c>
      <c r="J21" s="41">
        <v>6456</v>
      </c>
      <c r="L21" t="s">
        <v>30</v>
      </c>
      <c r="M21">
        <v>20</v>
      </c>
      <c r="N21" s="41">
        <v>-33.04</v>
      </c>
      <c r="O21" s="41">
        <v>32.010399999999997</v>
      </c>
      <c r="P21" s="41">
        <v>1E+20</v>
      </c>
    </row>
    <row r="22" spans="6:16" x14ac:dyDescent="0.3">
      <c r="F22" t="s">
        <v>30</v>
      </c>
      <c r="G22" t="s">
        <v>5</v>
      </c>
      <c r="H22" s="41">
        <v>2959</v>
      </c>
      <c r="I22" s="41">
        <v>4428</v>
      </c>
      <c r="J22" s="41">
        <v>5883</v>
      </c>
      <c r="L22" t="s">
        <v>30</v>
      </c>
      <c r="M22" t="s">
        <v>5</v>
      </c>
      <c r="N22" s="41">
        <v>-33.04</v>
      </c>
      <c r="O22" s="41">
        <v>32.010399999999997</v>
      </c>
      <c r="P22" s="41">
        <v>1E+20</v>
      </c>
    </row>
    <row r="23" spans="6:16" x14ac:dyDescent="0.3">
      <c r="F23" t="s">
        <v>30</v>
      </c>
      <c r="G23" t="s">
        <v>6</v>
      </c>
      <c r="H23" s="41">
        <v>1392</v>
      </c>
      <c r="I23" s="41">
        <v>2861</v>
      </c>
      <c r="J23" s="41">
        <v>4316</v>
      </c>
      <c r="L23" t="s">
        <v>30</v>
      </c>
      <c r="M23" t="s">
        <v>6</v>
      </c>
      <c r="N23" s="41">
        <v>-33.04</v>
      </c>
      <c r="O23" s="41">
        <v>32.010399999999997</v>
      </c>
      <c r="P23" s="41">
        <v>1E+20</v>
      </c>
    </row>
    <row r="24" spans="6:16" x14ac:dyDescent="0.3">
      <c r="F24" t="s">
        <v>134</v>
      </c>
      <c r="G24">
        <v>18</v>
      </c>
      <c r="H24" s="41">
        <v>0</v>
      </c>
      <c r="I24" s="41">
        <v>1507</v>
      </c>
      <c r="J24" s="41">
        <v>7524</v>
      </c>
      <c r="L24" t="s">
        <v>134</v>
      </c>
      <c r="M24">
        <v>18</v>
      </c>
      <c r="N24" s="41">
        <v>0</v>
      </c>
      <c r="O24" s="41">
        <v>32.010399999999997</v>
      </c>
      <c r="P24" s="41">
        <v>1E+20</v>
      </c>
    </row>
    <row r="25" spans="6:16" x14ac:dyDescent="0.3">
      <c r="F25" t="s">
        <v>134</v>
      </c>
      <c r="G25">
        <v>20</v>
      </c>
      <c r="H25" s="41">
        <v>0</v>
      </c>
      <c r="I25" s="41">
        <v>2266</v>
      </c>
      <c r="J25" s="41">
        <v>8283</v>
      </c>
      <c r="L25" t="s">
        <v>134</v>
      </c>
      <c r="M25">
        <v>20</v>
      </c>
      <c r="N25" s="41">
        <v>0</v>
      </c>
      <c r="O25" s="41">
        <v>32.010399999999997</v>
      </c>
      <c r="P25" s="41">
        <v>1E+20</v>
      </c>
    </row>
    <row r="26" spans="6:16" x14ac:dyDescent="0.3">
      <c r="F26" t="s">
        <v>134</v>
      </c>
      <c r="G26" t="s">
        <v>5</v>
      </c>
      <c r="H26" s="41">
        <v>0</v>
      </c>
      <c r="I26" s="41">
        <v>1962</v>
      </c>
      <c r="J26" s="41">
        <v>7979</v>
      </c>
      <c r="L26" t="s">
        <v>134</v>
      </c>
      <c r="M26" t="s">
        <v>5</v>
      </c>
      <c r="N26" s="41">
        <v>0</v>
      </c>
      <c r="O26" s="41">
        <v>32.010399999999997</v>
      </c>
      <c r="P26" s="41">
        <v>1E+20</v>
      </c>
    </row>
    <row r="27" spans="6:16" x14ac:dyDescent="0.3">
      <c r="F27" t="s">
        <v>134</v>
      </c>
      <c r="G27" t="s">
        <v>6</v>
      </c>
      <c r="H27" s="41">
        <v>0</v>
      </c>
      <c r="I27" s="41">
        <v>864</v>
      </c>
      <c r="J27" s="41">
        <v>6881</v>
      </c>
      <c r="L27" t="s">
        <v>134</v>
      </c>
      <c r="M27" t="s">
        <v>6</v>
      </c>
      <c r="N27" s="41">
        <v>0</v>
      </c>
      <c r="O27" s="41">
        <v>32.010399999999997</v>
      </c>
      <c r="P27" s="41">
        <v>1E+20</v>
      </c>
    </row>
    <row r="28" spans="6:16" x14ac:dyDescent="0.3">
      <c r="F28" t="s">
        <v>135</v>
      </c>
      <c r="G28">
        <v>18</v>
      </c>
      <c r="H28" s="41">
        <v>0</v>
      </c>
      <c r="I28" s="41">
        <v>765</v>
      </c>
      <c r="J28" s="41">
        <v>9078</v>
      </c>
      <c r="L28" t="s">
        <v>135</v>
      </c>
      <c r="M28">
        <v>18</v>
      </c>
      <c r="N28" s="41">
        <v>0</v>
      </c>
      <c r="O28" s="41">
        <v>32.010399999999997</v>
      </c>
      <c r="P28" s="41">
        <v>1E+20</v>
      </c>
    </row>
    <row r="29" spans="6:16" x14ac:dyDescent="0.3">
      <c r="F29" t="s">
        <v>135</v>
      </c>
      <c r="G29">
        <v>20</v>
      </c>
      <c r="H29" s="41">
        <v>0</v>
      </c>
      <c r="I29" s="41">
        <v>1436</v>
      </c>
      <c r="J29" s="41">
        <v>9749</v>
      </c>
      <c r="L29" t="s">
        <v>135</v>
      </c>
      <c r="M29">
        <v>20</v>
      </c>
      <c r="N29" s="41">
        <v>0</v>
      </c>
      <c r="O29" s="41">
        <v>32.010399999999997</v>
      </c>
      <c r="P29" s="41">
        <v>1E+20</v>
      </c>
    </row>
    <row r="30" spans="6:16" x14ac:dyDescent="0.3">
      <c r="F30" t="s">
        <v>135</v>
      </c>
      <c r="G30" t="s">
        <v>5</v>
      </c>
      <c r="H30" s="41">
        <v>0</v>
      </c>
      <c r="I30" s="41">
        <v>1011</v>
      </c>
      <c r="J30" s="41">
        <v>9324</v>
      </c>
      <c r="L30" t="s">
        <v>135</v>
      </c>
      <c r="M30" t="s">
        <v>5</v>
      </c>
      <c r="N30" s="41">
        <v>0</v>
      </c>
      <c r="O30" s="41">
        <v>32.010399999999997</v>
      </c>
      <c r="P30" s="41">
        <v>1E+20</v>
      </c>
    </row>
    <row r="31" spans="6:16" x14ac:dyDescent="0.3">
      <c r="F31" t="s">
        <v>135</v>
      </c>
      <c r="G31" t="s">
        <v>6</v>
      </c>
      <c r="H31" s="41">
        <v>0</v>
      </c>
      <c r="I31" s="41">
        <v>1091</v>
      </c>
      <c r="J31" s="41">
        <v>9404</v>
      </c>
      <c r="L31" t="s">
        <v>135</v>
      </c>
      <c r="M31" t="s">
        <v>6</v>
      </c>
      <c r="N31" s="41">
        <v>0</v>
      </c>
      <c r="O31" s="41">
        <v>32.010399999999997</v>
      </c>
      <c r="P31" s="41">
        <v>1E+20</v>
      </c>
    </row>
    <row r="32" spans="6:16" x14ac:dyDescent="0.3">
      <c r="F32" t="s">
        <v>125</v>
      </c>
      <c r="G32">
        <v>18</v>
      </c>
      <c r="H32" s="41">
        <v>0</v>
      </c>
      <c r="I32" s="41">
        <v>431</v>
      </c>
      <c r="J32" s="41">
        <v>9691</v>
      </c>
      <c r="L32" t="s">
        <v>125</v>
      </c>
      <c r="M32">
        <v>18</v>
      </c>
      <c r="N32" s="41">
        <v>-35.503300000000003</v>
      </c>
      <c r="O32" s="41">
        <v>32.010399999999997</v>
      </c>
      <c r="P32" s="41">
        <v>1E+20</v>
      </c>
    </row>
    <row r="33" spans="6:16" x14ac:dyDescent="0.3">
      <c r="F33" t="s">
        <v>125</v>
      </c>
      <c r="G33">
        <v>20</v>
      </c>
      <c r="H33" s="41">
        <v>0</v>
      </c>
      <c r="I33" s="41">
        <v>907</v>
      </c>
      <c r="J33" s="41">
        <v>10167</v>
      </c>
      <c r="L33" t="s">
        <v>125</v>
      </c>
      <c r="M33">
        <v>20</v>
      </c>
      <c r="N33" s="41">
        <v>-35.503300000000003</v>
      </c>
      <c r="O33" s="41">
        <v>32.010399999999997</v>
      </c>
      <c r="P33" s="41">
        <v>1E+20</v>
      </c>
    </row>
    <row r="34" spans="6:16" x14ac:dyDescent="0.3">
      <c r="F34" t="s">
        <v>125</v>
      </c>
      <c r="G34" t="s">
        <v>5</v>
      </c>
      <c r="H34" s="41">
        <v>0</v>
      </c>
      <c r="I34" s="41">
        <v>981</v>
      </c>
      <c r="J34" s="41">
        <v>10241</v>
      </c>
      <c r="L34" t="s">
        <v>125</v>
      </c>
      <c r="M34" t="s">
        <v>5</v>
      </c>
      <c r="N34" s="41">
        <v>-35.503300000000003</v>
      </c>
      <c r="O34" s="41">
        <v>32.010399999999997</v>
      </c>
      <c r="P34" s="41">
        <v>1E+20</v>
      </c>
    </row>
    <row r="35" spans="6:16" x14ac:dyDescent="0.3">
      <c r="F35" t="s">
        <v>125</v>
      </c>
      <c r="G35" t="s">
        <v>6</v>
      </c>
      <c r="H35" s="41">
        <v>0</v>
      </c>
      <c r="I35" s="41">
        <v>1037</v>
      </c>
      <c r="J35" s="41">
        <v>10297</v>
      </c>
      <c r="L35" t="s">
        <v>125</v>
      </c>
      <c r="M35" t="s">
        <v>6</v>
      </c>
      <c r="N35" s="41">
        <v>-35.503300000000003</v>
      </c>
      <c r="O35" s="41">
        <v>32.010399999999997</v>
      </c>
      <c r="P35" s="41">
        <v>1E+20</v>
      </c>
    </row>
    <row r="36" spans="6:16" x14ac:dyDescent="0.3">
      <c r="F36" t="s">
        <v>127</v>
      </c>
      <c r="G36">
        <v>18</v>
      </c>
      <c r="H36" s="41">
        <v>600</v>
      </c>
      <c r="I36" s="41">
        <v>646</v>
      </c>
      <c r="J36" s="41">
        <v>12445</v>
      </c>
      <c r="L36" t="s">
        <v>126</v>
      </c>
      <c r="M36">
        <v>18</v>
      </c>
      <c r="N36" s="41">
        <v>0</v>
      </c>
      <c r="O36" s="41">
        <v>32.010399999999997</v>
      </c>
      <c r="P36" s="41">
        <v>1E+20</v>
      </c>
    </row>
    <row r="37" spans="6:16" x14ac:dyDescent="0.3">
      <c r="F37" t="s">
        <v>127</v>
      </c>
      <c r="G37">
        <v>20</v>
      </c>
      <c r="H37" s="41">
        <v>0</v>
      </c>
      <c r="I37" s="41">
        <v>771</v>
      </c>
      <c r="J37" s="41">
        <v>12570</v>
      </c>
      <c r="L37" t="s">
        <v>126</v>
      </c>
      <c r="M37">
        <v>20</v>
      </c>
      <c r="N37" s="41">
        <v>0</v>
      </c>
      <c r="O37" s="41">
        <v>32.010399999999997</v>
      </c>
      <c r="P37" s="41">
        <v>1E+20</v>
      </c>
    </row>
    <row r="38" spans="6:16" x14ac:dyDescent="0.3">
      <c r="F38" t="s">
        <v>127</v>
      </c>
      <c r="G38" t="s">
        <v>5</v>
      </c>
      <c r="H38" s="41">
        <v>514</v>
      </c>
      <c r="I38" s="41">
        <v>743</v>
      </c>
      <c r="J38" s="41">
        <v>2179</v>
      </c>
      <c r="L38" t="s">
        <v>126</v>
      </c>
      <c r="M38" t="s">
        <v>5</v>
      </c>
      <c r="N38" s="41">
        <v>-95.001800000000003</v>
      </c>
      <c r="O38" s="41">
        <v>32.010399999999997</v>
      </c>
      <c r="P38" s="41">
        <v>1E+20</v>
      </c>
    </row>
    <row r="39" spans="6:16" x14ac:dyDescent="0.3">
      <c r="F39" t="s">
        <v>127</v>
      </c>
      <c r="G39" t="s">
        <v>6</v>
      </c>
      <c r="H39" s="41">
        <v>-1155</v>
      </c>
      <c r="I39" s="41">
        <v>324</v>
      </c>
      <c r="J39" s="41">
        <v>1769</v>
      </c>
      <c r="L39" t="s">
        <v>126</v>
      </c>
      <c r="M39" t="s">
        <v>6</v>
      </c>
      <c r="N39" s="41">
        <v>-95.001800000000003</v>
      </c>
      <c r="O39" s="41">
        <v>32.010399999999997</v>
      </c>
      <c r="P39" s="41">
        <v>1E+20</v>
      </c>
    </row>
    <row r="40" spans="6:16" x14ac:dyDescent="0.3">
      <c r="F40" t="s">
        <v>128</v>
      </c>
      <c r="G40">
        <v>18</v>
      </c>
      <c r="H40" s="41">
        <v>0</v>
      </c>
      <c r="I40" s="41">
        <v>1087</v>
      </c>
      <c r="J40" s="41">
        <v>11150</v>
      </c>
      <c r="L40" t="s">
        <v>127</v>
      </c>
      <c r="M40">
        <v>18</v>
      </c>
      <c r="N40" s="41">
        <v>0</v>
      </c>
      <c r="O40" s="41">
        <v>32.010399999999997</v>
      </c>
      <c r="P40" s="41">
        <v>1E+20</v>
      </c>
    </row>
    <row r="41" spans="6:16" x14ac:dyDescent="0.3">
      <c r="F41" t="s">
        <v>128</v>
      </c>
      <c r="G41">
        <v>20</v>
      </c>
      <c r="H41" s="41">
        <v>0</v>
      </c>
      <c r="I41" s="41">
        <v>1466</v>
      </c>
      <c r="J41" s="41">
        <v>11529</v>
      </c>
      <c r="L41" t="s">
        <v>127</v>
      </c>
      <c r="M41">
        <v>20</v>
      </c>
      <c r="N41" s="41">
        <v>0</v>
      </c>
      <c r="O41" s="41">
        <v>32.010399999999997</v>
      </c>
      <c r="P41" s="41">
        <v>1E+20</v>
      </c>
    </row>
    <row r="42" spans="6:16" x14ac:dyDescent="0.3">
      <c r="F42" t="s">
        <v>128</v>
      </c>
      <c r="G42" t="s">
        <v>5</v>
      </c>
      <c r="H42" s="41">
        <v>1049</v>
      </c>
      <c r="I42" s="41">
        <v>1278</v>
      </c>
      <c r="J42" s="41">
        <v>2714</v>
      </c>
      <c r="L42" t="s">
        <v>127</v>
      </c>
      <c r="M42" t="s">
        <v>5</v>
      </c>
      <c r="N42" s="41">
        <v>-62.991399999999999</v>
      </c>
      <c r="O42" s="41">
        <v>32.010399999999997</v>
      </c>
      <c r="P42" s="41">
        <v>1E+20</v>
      </c>
    </row>
    <row r="43" spans="6:16" x14ac:dyDescent="0.3">
      <c r="F43" t="s">
        <v>128</v>
      </c>
      <c r="G43" t="s">
        <v>6</v>
      </c>
      <c r="H43" s="41">
        <v>-631</v>
      </c>
      <c r="I43" s="41">
        <v>848</v>
      </c>
      <c r="J43" s="41">
        <v>2293</v>
      </c>
      <c r="L43" t="s">
        <v>127</v>
      </c>
      <c r="M43" t="s">
        <v>6</v>
      </c>
      <c r="N43" s="41">
        <v>-62.991399999999999</v>
      </c>
      <c r="O43" s="41">
        <v>32.010399999999997</v>
      </c>
      <c r="P43" s="41">
        <v>1E+20</v>
      </c>
    </row>
    <row r="44" spans="6:16" x14ac:dyDescent="0.3">
      <c r="F44" t="s">
        <v>129</v>
      </c>
      <c r="G44">
        <v>18</v>
      </c>
      <c r="H44" s="41">
        <v>0</v>
      </c>
      <c r="I44" s="41">
        <v>1292</v>
      </c>
      <c r="J44" s="41">
        <v>10470</v>
      </c>
      <c r="L44" t="s">
        <v>128</v>
      </c>
      <c r="M44">
        <v>18</v>
      </c>
      <c r="N44" s="41">
        <v>0</v>
      </c>
      <c r="O44" s="41">
        <v>32.010399999999997</v>
      </c>
      <c r="P44" s="41">
        <v>1E+20</v>
      </c>
    </row>
    <row r="45" spans="6:16" x14ac:dyDescent="0.3">
      <c r="F45" t="s">
        <v>129</v>
      </c>
      <c r="G45">
        <v>20</v>
      </c>
      <c r="H45" s="41">
        <v>0</v>
      </c>
      <c r="I45" s="41">
        <v>2146</v>
      </c>
      <c r="J45" s="41">
        <v>11324</v>
      </c>
      <c r="L45" t="s">
        <v>128</v>
      </c>
      <c r="M45">
        <v>20</v>
      </c>
      <c r="N45" s="41">
        <v>0</v>
      </c>
      <c r="O45" s="41">
        <v>32.010399999999997</v>
      </c>
      <c r="P45" s="41">
        <v>1E+20</v>
      </c>
    </row>
    <row r="46" spans="6:16" x14ac:dyDescent="0.3">
      <c r="F46" t="s">
        <v>129</v>
      </c>
      <c r="G46" t="s">
        <v>5</v>
      </c>
      <c r="H46" s="41">
        <v>1302</v>
      </c>
      <c r="I46" s="41">
        <v>1531</v>
      </c>
      <c r="J46" s="41">
        <v>2967</v>
      </c>
      <c r="L46" t="s">
        <v>128</v>
      </c>
      <c r="M46" t="s">
        <v>5</v>
      </c>
      <c r="N46" s="41">
        <v>-30.980899999999998</v>
      </c>
      <c r="O46" s="41">
        <v>32.010399999999997</v>
      </c>
      <c r="P46" s="41">
        <v>1E+20</v>
      </c>
    </row>
    <row r="47" spans="6:16" x14ac:dyDescent="0.3">
      <c r="F47" t="s">
        <v>129</v>
      </c>
      <c r="G47" t="s">
        <v>6</v>
      </c>
      <c r="H47" s="41">
        <v>-475</v>
      </c>
      <c r="I47" s="41">
        <v>1004</v>
      </c>
      <c r="J47" s="41">
        <v>2449</v>
      </c>
      <c r="L47" t="s">
        <v>128</v>
      </c>
      <c r="M47" t="s">
        <v>6</v>
      </c>
      <c r="N47" s="41">
        <v>-30.980899999999998</v>
      </c>
      <c r="O47" s="41">
        <v>32.010399999999997</v>
      </c>
      <c r="P47" s="41">
        <v>1E+20</v>
      </c>
    </row>
    <row r="48" spans="6:16" x14ac:dyDescent="0.3">
      <c r="L48" t="s">
        <v>129</v>
      </c>
      <c r="M48">
        <v>18</v>
      </c>
      <c r="N48" s="41">
        <v>1.02955</v>
      </c>
      <c r="O48" s="41">
        <v>32.010399999999997</v>
      </c>
      <c r="P48" s="41">
        <v>1E+20</v>
      </c>
    </row>
    <row r="49" spans="12:16" x14ac:dyDescent="0.3">
      <c r="L49" t="s">
        <v>129</v>
      </c>
      <c r="M49">
        <v>20</v>
      </c>
      <c r="N49" s="41">
        <v>1.02955</v>
      </c>
      <c r="O49" s="41">
        <v>32.010399999999997</v>
      </c>
      <c r="P49" s="41">
        <v>1E+20</v>
      </c>
    </row>
    <row r="50" spans="12:16" x14ac:dyDescent="0.3">
      <c r="L50" t="s">
        <v>129</v>
      </c>
      <c r="M50" t="s">
        <v>5</v>
      </c>
      <c r="N50" s="41">
        <v>1.02955</v>
      </c>
      <c r="O50" s="41">
        <v>32.010399999999997</v>
      </c>
      <c r="P50" s="41">
        <v>1E+20</v>
      </c>
    </row>
    <row r="51" spans="12:16" x14ac:dyDescent="0.3">
      <c r="L51" t="s">
        <v>129</v>
      </c>
      <c r="M51" t="s">
        <v>6</v>
      </c>
      <c r="N51" s="41">
        <v>1.02955</v>
      </c>
      <c r="O51" s="41">
        <v>32.010399999999997</v>
      </c>
      <c r="P51" s="41">
        <v>1E+20</v>
      </c>
    </row>
  </sheetData>
  <pageMargins left="0.7" right="0.7" top="0.75" bottom="0.75" header="0.3" footer="0.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6"/>
  <sheetViews>
    <sheetView topLeftCell="A25" workbookViewId="0">
      <selection activeCell="F43" sqref="F43:H45"/>
    </sheetView>
  </sheetViews>
  <sheetFormatPr defaultColWidth="9.109375" defaultRowHeight="14.4" x14ac:dyDescent="0.3"/>
  <cols>
    <col min="1" max="4" width="9.109375" style="1"/>
    <col min="5" max="5" width="11.5546875" style="1" bestFit="1" customWidth="1"/>
    <col min="6" max="6" width="9.109375" style="1"/>
    <col min="7" max="7" width="10.88671875" style="1" bestFit="1" customWidth="1"/>
    <col min="8" max="16384" width="9.109375" style="1"/>
  </cols>
  <sheetData>
    <row r="1" spans="1:13" x14ac:dyDescent="0.3">
      <c r="A1" s="1" t="s">
        <v>103</v>
      </c>
      <c r="B1" s="1" t="s">
        <v>108</v>
      </c>
      <c r="C1" s="1" t="s">
        <v>102</v>
      </c>
      <c r="D1" s="1" t="s">
        <v>104</v>
      </c>
      <c r="E1" s="1" t="s">
        <v>105</v>
      </c>
    </row>
    <row r="2" spans="1:13" x14ac:dyDescent="0.3">
      <c r="A2" s="1">
        <v>1</v>
      </c>
      <c r="B2" s="1" t="str">
        <f>"["&amp;C2&amp;", "&amp;D2&amp;"]"</f>
        <v>[72, 92]</v>
      </c>
      <c r="C2" s="1">
        <v>72</v>
      </c>
      <c r="D2" s="27">
        <v>92</v>
      </c>
      <c r="E2" s="28" t="s">
        <v>111</v>
      </c>
      <c r="H2" s="1" t="s">
        <v>33</v>
      </c>
      <c r="I2" s="27">
        <v>16610</v>
      </c>
      <c r="L2" s="1">
        <v>84</v>
      </c>
    </row>
    <row r="3" spans="1:13" x14ac:dyDescent="0.3">
      <c r="A3" s="1">
        <f>A2+1</f>
        <v>2</v>
      </c>
      <c r="B3" s="1" t="str">
        <f t="shared" ref="B3:B8" si="0">"["&amp;C3&amp;", "&amp;D3&amp;"]"</f>
        <v>[82, 102]</v>
      </c>
      <c r="C3" s="1">
        <v>82</v>
      </c>
      <c r="D3" s="27">
        <v>102</v>
      </c>
      <c r="E3" s="28">
        <v>15119260.02</v>
      </c>
      <c r="F3" s="31" t="e">
        <f t="shared" ref="F3:F8" si="1">(E3-E2)/E2</f>
        <v>#VALUE!</v>
      </c>
      <c r="H3" s="1" t="s">
        <v>22</v>
      </c>
      <c r="I3" s="1">
        <v>900</v>
      </c>
      <c r="J3" s="27">
        <v>6100</v>
      </c>
      <c r="K3" s="27">
        <v>21810</v>
      </c>
      <c r="L3" s="1">
        <v>73</v>
      </c>
    </row>
    <row r="4" spans="1:13" x14ac:dyDescent="0.3">
      <c r="A4" s="29">
        <f t="shared" ref="A4:A11" si="2">A3+1</f>
        <v>3</v>
      </c>
      <c r="B4" s="1" t="str">
        <f t="shared" si="0"/>
        <v>[92, 112]</v>
      </c>
      <c r="C4" s="1">
        <v>92</v>
      </c>
      <c r="D4" s="27">
        <v>112</v>
      </c>
      <c r="E4" s="28">
        <v>14277059.92</v>
      </c>
      <c r="F4" s="31">
        <f t="shared" si="1"/>
        <v>-5.5703790984871208E-2</v>
      </c>
      <c r="H4" s="1" t="s">
        <v>23</v>
      </c>
      <c r="I4" s="27">
        <v>1910</v>
      </c>
      <c r="J4" s="27">
        <v>6900</v>
      </c>
      <c r="K4" s="27">
        <v>26800</v>
      </c>
      <c r="L4" s="1">
        <v>83</v>
      </c>
    </row>
    <row r="5" spans="1:13" x14ac:dyDescent="0.3">
      <c r="A5" s="29">
        <f t="shared" si="2"/>
        <v>4</v>
      </c>
      <c r="B5" s="1" t="str">
        <f t="shared" si="0"/>
        <v>[102, 122]</v>
      </c>
      <c r="C5" s="1">
        <v>102</v>
      </c>
      <c r="D5" s="27">
        <v>122</v>
      </c>
      <c r="E5" s="28">
        <v>13646101.470000001</v>
      </c>
      <c r="F5" s="31">
        <f t="shared" si="1"/>
        <v>-4.4193864390533376E-2</v>
      </c>
      <c r="H5" s="1" t="s">
        <v>24</v>
      </c>
      <c r="I5" s="27">
        <v>3625</v>
      </c>
      <c r="J5" s="27">
        <v>6800</v>
      </c>
      <c r="K5" s="27">
        <v>29975</v>
      </c>
      <c r="L5" s="1">
        <v>82</v>
      </c>
    </row>
    <row r="6" spans="1:13" x14ac:dyDescent="0.3">
      <c r="A6" s="29">
        <f t="shared" si="2"/>
        <v>5</v>
      </c>
      <c r="B6" s="1" t="str">
        <f t="shared" si="0"/>
        <v>[112, 132]</v>
      </c>
      <c r="C6" s="1">
        <v>112</v>
      </c>
      <c r="D6" s="1">
        <v>132</v>
      </c>
      <c r="E6" s="28">
        <v>13158317.17</v>
      </c>
      <c r="F6" s="31">
        <f t="shared" si="1"/>
        <v>-3.5745322652946734E-2</v>
      </c>
      <c r="H6" s="1" t="s">
        <v>25</v>
      </c>
      <c r="I6" s="27">
        <v>4580</v>
      </c>
      <c r="J6" s="27">
        <v>8150</v>
      </c>
      <c r="K6" s="27">
        <v>33545</v>
      </c>
      <c r="L6" s="1">
        <v>92</v>
      </c>
      <c r="M6" s="27">
        <v>1000</v>
      </c>
    </row>
    <row r="7" spans="1:13" x14ac:dyDescent="0.3">
      <c r="A7" s="29">
        <f t="shared" si="2"/>
        <v>6</v>
      </c>
      <c r="B7" s="1" t="str">
        <f t="shared" si="0"/>
        <v>[122, 142]</v>
      </c>
      <c r="C7" s="34">
        <f>C6+10</f>
        <v>122</v>
      </c>
      <c r="D7" s="34">
        <f>D6+10</f>
        <v>142</v>
      </c>
      <c r="E7" s="35">
        <v>12755346.029999999</v>
      </c>
      <c r="F7" s="36">
        <f t="shared" si="1"/>
        <v>-3.0624823432493731E-2</v>
      </c>
      <c r="H7" s="1" t="s">
        <v>26</v>
      </c>
      <c r="I7" s="27">
        <v>5350</v>
      </c>
      <c r="J7" s="27">
        <v>8100</v>
      </c>
      <c r="K7" s="27">
        <v>36295</v>
      </c>
      <c r="L7" s="1">
        <v>88</v>
      </c>
      <c r="M7" s="27">
        <v>1500</v>
      </c>
    </row>
    <row r="8" spans="1:13" x14ac:dyDescent="0.3">
      <c r="A8" s="29">
        <f t="shared" si="2"/>
        <v>7</v>
      </c>
      <c r="B8" s="1" t="str">
        <f t="shared" si="0"/>
        <v>[132, 152]</v>
      </c>
      <c r="C8" s="34">
        <f t="shared" ref="C8" si="3">C7+10</f>
        <v>132</v>
      </c>
      <c r="D8" s="34">
        <f t="shared" ref="D8" si="4">D7+10</f>
        <v>152</v>
      </c>
      <c r="E8" s="35">
        <v>12509790.880000001</v>
      </c>
      <c r="F8" s="36">
        <f t="shared" si="1"/>
        <v>-1.9251155509420432E-2</v>
      </c>
      <c r="H8" s="1" t="s">
        <v>27</v>
      </c>
      <c r="I8" s="27">
        <v>8380</v>
      </c>
      <c r="J8" s="27">
        <v>7900</v>
      </c>
      <c r="K8" s="27">
        <v>35815</v>
      </c>
      <c r="L8" s="1">
        <v>85</v>
      </c>
      <c r="M8" s="27">
        <v>1620</v>
      </c>
    </row>
    <row r="9" spans="1:13" x14ac:dyDescent="0.3">
      <c r="A9" s="29">
        <f t="shared" si="2"/>
        <v>8</v>
      </c>
      <c r="B9" s="34" t="str">
        <f t="shared" ref="B9:B10" si="5">"["&amp;C9&amp;", "&amp;D9&amp;"]"</f>
        <v>[142, 162]</v>
      </c>
      <c r="C9" s="34">
        <f t="shared" ref="C9:C10" si="6">C8+10</f>
        <v>142</v>
      </c>
      <c r="D9" s="34">
        <f t="shared" ref="D9:D10" si="7">D8+10</f>
        <v>162</v>
      </c>
      <c r="E9" s="35">
        <v>12342752.48</v>
      </c>
      <c r="F9" s="36">
        <f t="shared" ref="F9:F11" si="8">(E9-E8)/E8</f>
        <v>-1.3352613293244784E-2</v>
      </c>
      <c r="H9" s="1" t="s">
        <v>28</v>
      </c>
      <c r="I9" s="27">
        <v>17740</v>
      </c>
      <c r="J9" s="27">
        <v>8000</v>
      </c>
      <c r="K9" s="27">
        <v>26075</v>
      </c>
      <c r="L9" s="1">
        <v>88</v>
      </c>
      <c r="M9" s="27">
        <v>1240</v>
      </c>
    </row>
    <row r="10" spans="1:13" x14ac:dyDescent="0.3">
      <c r="A10" s="25">
        <f t="shared" si="2"/>
        <v>9</v>
      </c>
      <c r="B10" s="25" t="str">
        <f t="shared" si="5"/>
        <v>[152, 172]</v>
      </c>
      <c r="C10" s="25">
        <f t="shared" si="6"/>
        <v>152</v>
      </c>
      <c r="D10" s="25">
        <f t="shared" si="7"/>
        <v>172</v>
      </c>
      <c r="E10" s="32">
        <v>12306270.710000001</v>
      </c>
      <c r="F10" s="33">
        <f t="shared" si="8"/>
        <v>-2.9557240217782891E-3</v>
      </c>
      <c r="H10" s="1" t="s">
        <v>29</v>
      </c>
      <c r="I10" s="27">
        <v>18975</v>
      </c>
      <c r="J10" s="27">
        <v>6500</v>
      </c>
      <c r="K10" s="27">
        <v>13600</v>
      </c>
      <c r="L10" s="1">
        <v>78</v>
      </c>
    </row>
    <row r="11" spans="1:13" x14ac:dyDescent="0.3">
      <c r="A11" s="29">
        <f t="shared" si="2"/>
        <v>10</v>
      </c>
      <c r="B11" s="34" t="str">
        <f t="shared" ref="B11" si="9">"["&amp;C11&amp;", "&amp;D11&amp;"]"</f>
        <v>[162, 182]</v>
      </c>
      <c r="C11" s="34">
        <f t="shared" ref="C11" si="10">C10+10</f>
        <v>162</v>
      </c>
      <c r="D11" s="34">
        <f t="shared" ref="D11" si="11">D10+10</f>
        <v>182</v>
      </c>
      <c r="E11" s="35">
        <v>12329356.279999999</v>
      </c>
      <c r="F11" s="36">
        <f t="shared" si="8"/>
        <v>1.8759192401999771E-3</v>
      </c>
      <c r="H11" s="1" t="s">
        <v>30</v>
      </c>
      <c r="I11" s="27">
        <v>12150</v>
      </c>
      <c r="J11" s="27">
        <v>7000</v>
      </c>
      <c r="K11" s="27">
        <v>8450</v>
      </c>
      <c r="L11" s="1">
        <v>84</v>
      </c>
    </row>
    <row r="12" spans="1:13" x14ac:dyDescent="0.3">
      <c r="A12" s="34"/>
      <c r="C12" s="34"/>
      <c r="D12" s="34"/>
      <c r="E12" s="35"/>
      <c r="F12" s="36"/>
      <c r="G12" s="1" t="s">
        <v>31</v>
      </c>
      <c r="H12" s="27">
        <v>5020</v>
      </c>
      <c r="I12" s="27">
        <v>6000</v>
      </c>
      <c r="J12" s="27">
        <v>9430</v>
      </c>
      <c r="K12" s="1">
        <v>72</v>
      </c>
    </row>
    <row r="13" spans="1:13" x14ac:dyDescent="0.3">
      <c r="A13" s="34"/>
      <c r="C13" s="34"/>
      <c r="D13" s="34"/>
      <c r="E13" s="35"/>
      <c r="F13" s="36"/>
      <c r="G13" s="1" t="s">
        <v>32</v>
      </c>
      <c r="H13" s="27">
        <v>3350</v>
      </c>
      <c r="I13" s="27">
        <v>7000</v>
      </c>
      <c r="J13" s="27">
        <v>13080</v>
      </c>
      <c r="K13" s="1">
        <v>84</v>
      </c>
    </row>
    <row r="14" spans="1:13" x14ac:dyDescent="0.3">
      <c r="A14" s="34"/>
      <c r="C14" s="34"/>
      <c r="D14" s="34"/>
      <c r="E14" s="35"/>
      <c r="F14" s="36"/>
      <c r="G14" s="1" t="s">
        <v>33</v>
      </c>
      <c r="H14" s="27">
        <v>2620</v>
      </c>
      <c r="I14" s="27">
        <v>6000</v>
      </c>
      <c r="J14" s="27">
        <v>16460</v>
      </c>
      <c r="K14" s="1">
        <v>72</v>
      </c>
    </row>
    <row r="15" spans="1:13" x14ac:dyDescent="0.3">
      <c r="A15" s="34"/>
      <c r="C15" s="34"/>
      <c r="D15" s="34"/>
      <c r="E15" s="35"/>
      <c r="F15" s="36"/>
      <c r="K15" s="1">
        <f>AVERAGE(K2:K14)</f>
        <v>19382.75</v>
      </c>
    </row>
    <row r="16" spans="1:13" x14ac:dyDescent="0.3">
      <c r="A16" s="34"/>
      <c r="C16" s="34"/>
      <c r="D16" s="34"/>
      <c r="E16" s="35"/>
      <c r="F16" s="36"/>
    </row>
    <row r="17" spans="1:6" x14ac:dyDescent="0.3">
      <c r="A17" s="34"/>
      <c r="C17" s="34"/>
      <c r="D17" s="34"/>
      <c r="E17" s="35"/>
      <c r="F17" s="36"/>
    </row>
    <row r="18" spans="1:6" x14ac:dyDescent="0.3">
      <c r="E18" s="28"/>
    </row>
    <row r="22" spans="1:6" x14ac:dyDescent="0.3">
      <c r="C22" s="1">
        <v>62</v>
      </c>
      <c r="D22" s="1">
        <v>82</v>
      </c>
      <c r="E22" s="28">
        <v>12807906.800000001</v>
      </c>
    </row>
    <row r="23" spans="1:6" x14ac:dyDescent="0.3">
      <c r="C23" s="1">
        <v>72</v>
      </c>
      <c r="D23" s="27">
        <v>82</v>
      </c>
      <c r="E23" s="28">
        <v>12857248.5</v>
      </c>
    </row>
    <row r="24" spans="1:6" x14ac:dyDescent="0.3">
      <c r="C24" s="67" t="s">
        <v>107</v>
      </c>
      <c r="D24" s="67"/>
      <c r="E24" s="28">
        <v>12929590.199999999</v>
      </c>
    </row>
    <row r="25" spans="1:6" x14ac:dyDescent="0.3">
      <c r="C25" s="67" t="s">
        <v>106</v>
      </c>
      <c r="D25" s="67"/>
      <c r="E25" s="28">
        <v>12605258.699999999</v>
      </c>
    </row>
    <row r="26" spans="1:6" x14ac:dyDescent="0.3">
      <c r="C26" s="1">
        <v>82</v>
      </c>
      <c r="D26" s="1">
        <v>92</v>
      </c>
      <c r="E26" s="28">
        <v>12677600.390000001</v>
      </c>
    </row>
  </sheetData>
  <mergeCells count="2">
    <mergeCell ref="C24:D24"/>
    <mergeCell ref="C25:D2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9"/>
  <sheetViews>
    <sheetView workbookViewId="0">
      <selection activeCell="E34" sqref="E34"/>
    </sheetView>
  </sheetViews>
  <sheetFormatPr defaultColWidth="9.109375" defaultRowHeight="14.4" x14ac:dyDescent="0.3"/>
  <cols>
    <col min="1" max="2" width="9.109375" style="42"/>
    <col min="3" max="3" width="9.5546875" style="42" bestFit="1" customWidth="1"/>
    <col min="4" max="7" width="9.109375" style="42"/>
    <col min="8" max="8" width="20.109375" style="42" bestFit="1" customWidth="1"/>
    <col min="9" max="9" width="20.6640625" style="42" bestFit="1" customWidth="1"/>
    <col min="10" max="10" width="16.44140625" style="42" bestFit="1" customWidth="1"/>
    <col min="11" max="11" width="3.6640625" style="42" customWidth="1"/>
    <col min="12" max="16384" width="9.109375" style="42"/>
  </cols>
  <sheetData>
    <row r="1" spans="1:6" x14ac:dyDescent="0.3">
      <c r="B1" s="68" t="s">
        <v>147</v>
      </c>
      <c r="C1" s="68"/>
      <c r="D1" s="68"/>
    </row>
    <row r="2" spans="1:6" x14ac:dyDescent="0.3">
      <c r="B2" s="43" t="s">
        <v>150</v>
      </c>
      <c r="C2" s="43" t="s">
        <v>151</v>
      </c>
      <c r="D2" s="43" t="s">
        <v>152</v>
      </c>
    </row>
    <row r="3" spans="1:6" x14ac:dyDescent="0.3">
      <c r="A3" s="43" t="s">
        <v>148</v>
      </c>
      <c r="B3" s="42">
        <v>68000</v>
      </c>
      <c r="C3" s="42">
        <v>69500</v>
      </c>
      <c r="D3" s="30">
        <f>(C3-B3)/C3</f>
        <v>2.1582733812949641E-2</v>
      </c>
    </row>
    <row r="4" spans="1:6" x14ac:dyDescent="0.3">
      <c r="A4" s="43" t="s">
        <v>149</v>
      </c>
      <c r="B4" s="42">
        <v>85000</v>
      </c>
      <c r="C4" s="42">
        <v>84600</v>
      </c>
      <c r="D4" s="30">
        <f>(C4-B4)/C4</f>
        <v>-4.7281323877068557E-3</v>
      </c>
    </row>
    <row r="6" spans="1:6" x14ac:dyDescent="0.3">
      <c r="A6" s="68" t="s">
        <v>34</v>
      </c>
      <c r="B6" s="68"/>
      <c r="C6" s="43">
        <v>18</v>
      </c>
      <c r="D6" s="43">
        <v>20</v>
      </c>
      <c r="E6" s="43" t="s">
        <v>5</v>
      </c>
      <c r="F6" s="43" t="s">
        <v>6</v>
      </c>
    </row>
    <row r="7" spans="1:6" x14ac:dyDescent="0.3">
      <c r="A7" s="43" t="s">
        <v>126</v>
      </c>
      <c r="B7" s="43">
        <v>1</v>
      </c>
      <c r="C7" s="42">
        <v>220</v>
      </c>
      <c r="D7" s="42">
        <v>598</v>
      </c>
      <c r="E7" s="42">
        <v>262</v>
      </c>
      <c r="F7" s="42">
        <v>113</v>
      </c>
    </row>
    <row r="8" spans="1:6" x14ac:dyDescent="0.3">
      <c r="A8" s="43" t="s">
        <v>127</v>
      </c>
      <c r="B8" s="43">
        <v>2</v>
      </c>
      <c r="C8" s="42">
        <v>646</v>
      </c>
      <c r="D8" s="42">
        <v>771</v>
      </c>
      <c r="E8" s="42">
        <v>743</v>
      </c>
      <c r="F8" s="42">
        <v>324</v>
      </c>
    </row>
    <row r="9" spans="1:6" x14ac:dyDescent="0.3">
      <c r="A9" s="43" t="s">
        <v>128</v>
      </c>
      <c r="B9" s="43">
        <v>3</v>
      </c>
      <c r="C9" s="42">
        <v>1087</v>
      </c>
      <c r="D9" s="42">
        <v>1466</v>
      </c>
      <c r="E9" s="42">
        <v>1278</v>
      </c>
      <c r="F9" s="42">
        <v>848</v>
      </c>
    </row>
    <row r="10" spans="1:6" x14ac:dyDescent="0.3">
      <c r="A10" s="43" t="s">
        <v>129</v>
      </c>
      <c r="B10" s="43">
        <v>4</v>
      </c>
      <c r="C10" s="42">
        <v>1292</v>
      </c>
      <c r="D10" s="42">
        <v>2146</v>
      </c>
      <c r="E10" s="42">
        <v>1531</v>
      </c>
      <c r="F10" s="42">
        <v>1004</v>
      </c>
    </row>
    <row r="11" spans="1:6" x14ac:dyDescent="0.3">
      <c r="A11" s="43" t="s">
        <v>130</v>
      </c>
      <c r="B11" s="43">
        <v>5</v>
      </c>
      <c r="C11" s="42">
        <v>1540</v>
      </c>
      <c r="D11" s="42">
        <v>2538</v>
      </c>
      <c r="E11" s="42">
        <v>1665</v>
      </c>
      <c r="F11" s="42">
        <v>1210</v>
      </c>
    </row>
    <row r="12" spans="1:6" x14ac:dyDescent="0.3">
      <c r="A12" s="43" t="s">
        <v>131</v>
      </c>
      <c r="B12" s="43">
        <v>6</v>
      </c>
      <c r="C12" s="42">
        <v>2304</v>
      </c>
      <c r="D12" s="42">
        <v>3339</v>
      </c>
      <c r="E12" s="42">
        <v>3240</v>
      </c>
      <c r="F12" s="42">
        <v>1998</v>
      </c>
    </row>
    <row r="13" spans="1:6" x14ac:dyDescent="0.3">
      <c r="A13" s="43" t="s">
        <v>132</v>
      </c>
      <c r="B13" s="43">
        <v>7</v>
      </c>
      <c r="C13" s="42">
        <v>5242</v>
      </c>
      <c r="D13" s="42">
        <v>7705</v>
      </c>
      <c r="E13" s="42">
        <v>6776</v>
      </c>
      <c r="F13" s="42">
        <v>3466</v>
      </c>
    </row>
    <row r="14" spans="1:6" x14ac:dyDescent="0.3">
      <c r="A14" s="43" t="s">
        <v>133</v>
      </c>
      <c r="B14" s="43">
        <v>8</v>
      </c>
      <c r="C14" s="42">
        <v>5511</v>
      </c>
      <c r="D14" s="42">
        <v>7327</v>
      </c>
      <c r="E14" s="42">
        <v>7623</v>
      </c>
      <c r="F14" s="42">
        <v>4184</v>
      </c>
    </row>
    <row r="15" spans="1:6" x14ac:dyDescent="0.3">
      <c r="A15" s="43" t="s">
        <v>30</v>
      </c>
      <c r="B15" s="43">
        <v>9</v>
      </c>
      <c r="C15" s="42">
        <v>3455</v>
      </c>
      <c r="D15" s="42">
        <v>5001</v>
      </c>
      <c r="E15" s="42">
        <v>4428</v>
      </c>
      <c r="F15" s="42">
        <v>2861</v>
      </c>
    </row>
    <row r="16" spans="1:6" x14ac:dyDescent="0.3">
      <c r="A16" s="43" t="s">
        <v>134</v>
      </c>
      <c r="B16" s="43">
        <v>10</v>
      </c>
      <c r="C16" s="42">
        <v>1507</v>
      </c>
      <c r="D16" s="42">
        <v>2266</v>
      </c>
      <c r="E16" s="42">
        <v>1962</v>
      </c>
      <c r="F16" s="42">
        <v>864</v>
      </c>
    </row>
    <row r="17" spans="1:15" x14ac:dyDescent="0.3">
      <c r="A17" s="43" t="s">
        <v>135</v>
      </c>
      <c r="B17" s="43">
        <v>11</v>
      </c>
      <c r="C17" s="42">
        <v>765</v>
      </c>
      <c r="D17" s="42">
        <v>1436</v>
      </c>
      <c r="E17" s="42">
        <v>1011</v>
      </c>
      <c r="F17" s="42">
        <v>1091</v>
      </c>
    </row>
    <row r="18" spans="1:15" x14ac:dyDescent="0.3">
      <c r="A18" s="43" t="s">
        <v>125</v>
      </c>
      <c r="B18" s="43">
        <v>12</v>
      </c>
      <c r="C18" s="42">
        <v>431</v>
      </c>
      <c r="D18" s="42">
        <v>907</v>
      </c>
      <c r="E18" s="42">
        <v>981</v>
      </c>
      <c r="F18" s="42">
        <v>1037</v>
      </c>
    </row>
    <row r="19" spans="1:15" x14ac:dyDescent="0.3">
      <c r="A19" s="68" t="s">
        <v>153</v>
      </c>
      <c r="B19" s="68"/>
      <c r="C19" s="42">
        <f>SUM(C7:C18)</f>
        <v>24000</v>
      </c>
      <c r="D19" s="42">
        <f t="shared" ref="D19:F19" si="0">SUM(D7:D18)</f>
        <v>35500</v>
      </c>
      <c r="E19" s="42">
        <f t="shared" si="0"/>
        <v>31500</v>
      </c>
      <c r="F19" s="42">
        <f t="shared" si="0"/>
        <v>19000</v>
      </c>
    </row>
    <row r="20" spans="1:15" x14ac:dyDescent="0.3">
      <c r="A20" s="68" t="s">
        <v>154</v>
      </c>
      <c r="B20" s="68"/>
      <c r="C20" s="42">
        <f>CEILING(C19*$D$3,1)</f>
        <v>518</v>
      </c>
      <c r="D20" s="42">
        <f t="shared" ref="D20:F20" si="1">CEILING(D19*$D$3,1)</f>
        <v>767</v>
      </c>
      <c r="E20" s="42">
        <f t="shared" si="1"/>
        <v>680</v>
      </c>
      <c r="F20" s="42">
        <f t="shared" si="1"/>
        <v>411</v>
      </c>
    </row>
    <row r="21" spans="1:15" x14ac:dyDescent="0.3">
      <c r="G21" s="46"/>
      <c r="H21" s="46"/>
      <c r="I21" s="46"/>
      <c r="J21" s="46"/>
      <c r="K21" s="46"/>
      <c r="L21" s="46"/>
      <c r="M21" s="46"/>
      <c r="N21" s="46"/>
      <c r="O21" s="46"/>
    </row>
    <row r="22" spans="1:15" x14ac:dyDescent="0.3">
      <c r="G22" s="46"/>
      <c r="H22" s="46"/>
      <c r="I22" s="47" t="s">
        <v>155</v>
      </c>
      <c r="J22" s="48" t="s">
        <v>156</v>
      </c>
      <c r="K22" s="46"/>
      <c r="L22" s="69" t="s">
        <v>158</v>
      </c>
      <c r="M22" s="70"/>
      <c r="N22" s="46"/>
      <c r="O22" s="46"/>
    </row>
    <row r="23" spans="1:15" x14ac:dyDescent="0.3">
      <c r="G23" s="46"/>
      <c r="H23" s="49" t="s">
        <v>157</v>
      </c>
      <c r="I23" s="50">
        <v>12306270.710000001</v>
      </c>
      <c r="J23" s="51">
        <v>10421808.18</v>
      </c>
      <c r="K23" s="46"/>
      <c r="L23" s="52">
        <v>18</v>
      </c>
      <c r="M23" s="53">
        <v>518</v>
      </c>
      <c r="N23" s="46"/>
      <c r="O23" s="46"/>
    </row>
    <row r="24" spans="1:15" x14ac:dyDescent="0.3">
      <c r="G24" s="46"/>
      <c r="H24" s="46"/>
      <c r="I24" s="46"/>
      <c r="J24" s="46"/>
      <c r="K24" s="46"/>
      <c r="L24" s="52">
        <v>20</v>
      </c>
      <c r="M24" s="53">
        <v>767</v>
      </c>
      <c r="N24" s="46"/>
      <c r="O24" s="46"/>
    </row>
    <row r="25" spans="1:15" x14ac:dyDescent="0.3">
      <c r="G25" s="46"/>
      <c r="H25" s="46"/>
      <c r="I25" s="46"/>
      <c r="J25" s="46"/>
      <c r="K25" s="46"/>
      <c r="L25" s="52" t="s">
        <v>5</v>
      </c>
      <c r="M25" s="53">
        <v>680</v>
      </c>
      <c r="N25" s="46"/>
      <c r="O25" s="46"/>
    </row>
    <row r="26" spans="1:15" x14ac:dyDescent="0.3">
      <c r="G26" s="46"/>
      <c r="H26" s="46"/>
      <c r="I26" s="46"/>
      <c r="J26" s="46"/>
      <c r="K26" s="46"/>
      <c r="L26" s="54" t="s">
        <v>6</v>
      </c>
      <c r="M26" s="55">
        <v>411</v>
      </c>
      <c r="N26" s="46"/>
      <c r="O26" s="46"/>
    </row>
    <row r="27" spans="1:15" x14ac:dyDescent="0.3">
      <c r="G27" s="46"/>
      <c r="H27" s="46"/>
      <c r="I27" s="46"/>
      <c r="J27" s="46"/>
      <c r="K27" s="46"/>
      <c r="L27" s="46"/>
      <c r="M27" s="46"/>
      <c r="N27" s="46"/>
      <c r="O27" s="46"/>
    </row>
    <row r="28" spans="1:15" x14ac:dyDescent="0.3">
      <c r="G28" s="46"/>
      <c r="H28" s="46"/>
      <c r="I28" s="46"/>
      <c r="J28" s="46"/>
      <c r="K28" s="46"/>
      <c r="L28" s="46"/>
      <c r="M28" s="46"/>
      <c r="N28" s="46"/>
      <c r="O28" s="46"/>
    </row>
    <row r="29" spans="1:15" x14ac:dyDescent="0.3">
      <c r="G29" s="46"/>
      <c r="H29" s="46"/>
      <c r="I29" s="46"/>
      <c r="J29" s="46"/>
      <c r="K29" s="46"/>
      <c r="L29" s="46"/>
      <c r="M29" s="46"/>
      <c r="N29" s="46"/>
      <c r="O29" s="46"/>
    </row>
  </sheetData>
  <mergeCells count="5">
    <mergeCell ref="B1:D1"/>
    <mergeCell ref="A6:B6"/>
    <mergeCell ref="A19:B19"/>
    <mergeCell ref="A20:B20"/>
    <mergeCell ref="L22:M2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21"/>
  <sheetViews>
    <sheetView topLeftCell="A32" zoomScaleNormal="100" workbookViewId="0">
      <selection activeCell="A42" sqref="A42:F55"/>
    </sheetView>
  </sheetViews>
  <sheetFormatPr defaultColWidth="9.109375" defaultRowHeight="14.4" x14ac:dyDescent="0.3"/>
  <cols>
    <col min="1" max="1" width="14" style="4" bestFit="1" customWidth="1"/>
    <col min="2" max="2" width="14" style="4" customWidth="1"/>
    <col min="3" max="5" width="11.5546875" style="4" bestFit="1" customWidth="1"/>
    <col min="6" max="8" width="9.109375" style="4"/>
    <col min="9" max="9" width="9.109375" style="4" customWidth="1"/>
    <col min="10" max="16384" width="9.109375" style="4"/>
  </cols>
  <sheetData>
    <row r="1" spans="1:10" ht="56.25" customHeight="1" x14ac:dyDescent="0.3">
      <c r="A1" s="3" t="s">
        <v>14</v>
      </c>
      <c r="B1" s="3"/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I1" s="3" t="s">
        <v>20</v>
      </c>
      <c r="J1" s="3" t="s">
        <v>21</v>
      </c>
    </row>
    <row r="2" spans="1:10" x14ac:dyDescent="0.3">
      <c r="A2" s="5" t="s">
        <v>9</v>
      </c>
      <c r="B2" s="14"/>
      <c r="C2" s="4">
        <v>30000</v>
      </c>
      <c r="D2" s="4">
        <v>25300</v>
      </c>
      <c r="E2" s="4">
        <v>23000</v>
      </c>
      <c r="F2" s="4">
        <v>22300</v>
      </c>
      <c r="G2" s="4">
        <v>24000</v>
      </c>
      <c r="I2" s="4">
        <f>(G2-F2)/F2</f>
        <v>7.623318385650224E-2</v>
      </c>
      <c r="J2" s="6">
        <f>F2*(1+I2)</f>
        <v>24000</v>
      </c>
    </row>
    <row r="3" spans="1:10" x14ac:dyDescent="0.3">
      <c r="A3" s="5" t="s">
        <v>10</v>
      </c>
      <c r="B3" s="14"/>
      <c r="C3" s="4">
        <v>11900</v>
      </c>
      <c r="D3" s="4">
        <v>15680</v>
      </c>
      <c r="E3" s="4">
        <v>20300</v>
      </c>
      <c r="F3" s="4">
        <v>23500</v>
      </c>
      <c r="G3" s="4">
        <v>35500</v>
      </c>
      <c r="I3" s="4">
        <f>(G3-F3)/F3</f>
        <v>0.51063829787234039</v>
      </c>
      <c r="J3" s="6">
        <f>F3*(1+I3)</f>
        <v>35500</v>
      </c>
    </row>
    <row r="4" spans="1:10" x14ac:dyDescent="0.3">
      <c r="A4" s="5" t="s">
        <v>11</v>
      </c>
      <c r="B4" s="14"/>
      <c r="C4" s="4">
        <v>15600</v>
      </c>
      <c r="D4" s="4">
        <v>14200</v>
      </c>
      <c r="E4" s="4">
        <v>20400</v>
      </c>
      <c r="F4" s="4">
        <v>21200</v>
      </c>
      <c r="G4" s="4">
        <v>31500</v>
      </c>
      <c r="I4" s="4">
        <f>(G4-F4)/F4</f>
        <v>0.48584905660377359</v>
      </c>
      <c r="J4" s="6">
        <f>F4*(1+I4)</f>
        <v>31500</v>
      </c>
    </row>
    <row r="5" spans="1:10" x14ac:dyDescent="0.3">
      <c r="A5" s="5" t="s">
        <v>12</v>
      </c>
      <c r="B5" s="14"/>
      <c r="C5" s="4">
        <v>10500</v>
      </c>
      <c r="D5" s="4">
        <v>14320</v>
      </c>
      <c r="E5" s="4">
        <v>21300</v>
      </c>
      <c r="F5" s="4">
        <v>17600</v>
      </c>
      <c r="G5" s="4">
        <v>19000</v>
      </c>
      <c r="I5" s="4">
        <f>(G5-F5)/F5</f>
        <v>7.9545454545454544E-2</v>
      </c>
      <c r="J5" s="6">
        <f>F5*(1+I5)</f>
        <v>19000</v>
      </c>
    </row>
    <row r="6" spans="1:10" x14ac:dyDescent="0.3">
      <c r="A6" s="5" t="s">
        <v>13</v>
      </c>
      <c r="B6" s="14"/>
      <c r="C6" s="4">
        <v>68000</v>
      </c>
      <c r="D6" s="4">
        <v>69500</v>
      </c>
      <c r="E6" s="4">
        <v>85000</v>
      </c>
      <c r="F6" s="4">
        <v>84600</v>
      </c>
      <c r="G6" s="4">
        <v>110000</v>
      </c>
      <c r="I6" s="4">
        <f>(G6-F6)/F6</f>
        <v>0.30023640661938533</v>
      </c>
      <c r="J6" s="6">
        <f>F6*(1+I6)</f>
        <v>109999.99999999999</v>
      </c>
    </row>
    <row r="7" spans="1:10" x14ac:dyDescent="0.3">
      <c r="A7" s="5"/>
      <c r="B7" s="14"/>
      <c r="J7" s="6"/>
    </row>
    <row r="8" spans="1:10" x14ac:dyDescent="0.3">
      <c r="A8" s="72" t="s">
        <v>35</v>
      </c>
      <c r="B8" s="72"/>
      <c r="C8" s="72"/>
      <c r="D8" s="72"/>
      <c r="E8" s="72"/>
      <c r="F8" s="72"/>
      <c r="J8" s="6"/>
    </row>
    <row r="9" spans="1:10" x14ac:dyDescent="0.3">
      <c r="A9" s="5" t="s">
        <v>34</v>
      </c>
      <c r="B9" s="14"/>
      <c r="C9" s="5">
        <v>18</v>
      </c>
      <c r="D9" s="5">
        <v>20</v>
      </c>
      <c r="E9" s="5" t="s">
        <v>5</v>
      </c>
      <c r="F9" s="5" t="s">
        <v>6</v>
      </c>
      <c r="G9" s="4" t="s">
        <v>124</v>
      </c>
      <c r="H9" s="4" t="s">
        <v>109</v>
      </c>
      <c r="I9" s="4" t="s">
        <v>110</v>
      </c>
    </row>
    <row r="10" spans="1:10" x14ac:dyDescent="0.3">
      <c r="A10" s="3" t="s">
        <v>22</v>
      </c>
      <c r="B10" s="3"/>
      <c r="C10" s="7">
        <v>210</v>
      </c>
      <c r="D10" s="4">
        <v>400</v>
      </c>
      <c r="E10" s="4">
        <v>180</v>
      </c>
      <c r="F10" s="4">
        <v>110</v>
      </c>
    </row>
    <row r="11" spans="1:10" x14ac:dyDescent="0.3">
      <c r="A11" s="5" t="s">
        <v>23</v>
      </c>
      <c r="B11" s="14"/>
      <c r="C11" s="4">
        <v>600</v>
      </c>
      <c r="D11" s="4">
        <v>510</v>
      </c>
      <c r="E11" s="4">
        <v>500</v>
      </c>
      <c r="F11" s="4">
        <v>300</v>
      </c>
    </row>
    <row r="12" spans="1:10" x14ac:dyDescent="0.3">
      <c r="A12" s="5" t="s">
        <v>24</v>
      </c>
      <c r="B12" s="14"/>
      <c r="C12" s="4">
        <v>1010</v>
      </c>
      <c r="D12" s="4">
        <v>970</v>
      </c>
      <c r="E12" s="4">
        <v>860</v>
      </c>
      <c r="F12" s="4">
        <v>785</v>
      </c>
    </row>
    <row r="13" spans="1:10" x14ac:dyDescent="0.3">
      <c r="A13" s="5" t="s">
        <v>25</v>
      </c>
      <c r="B13" s="14"/>
      <c r="C13" s="4">
        <v>1200</v>
      </c>
      <c r="D13" s="4">
        <v>1420</v>
      </c>
      <c r="E13" s="4">
        <v>1030</v>
      </c>
      <c r="F13" s="4">
        <v>930</v>
      </c>
    </row>
    <row r="14" spans="1:10" x14ac:dyDescent="0.3">
      <c r="A14" s="5" t="s">
        <v>26</v>
      </c>
      <c r="B14" s="14"/>
      <c r="C14" s="4">
        <v>1430</v>
      </c>
      <c r="D14" s="4">
        <v>1680</v>
      </c>
      <c r="E14" s="4">
        <v>1120</v>
      </c>
      <c r="F14" s="4">
        <v>1120</v>
      </c>
    </row>
    <row r="15" spans="1:10" x14ac:dyDescent="0.3">
      <c r="A15" s="5" t="s">
        <v>27</v>
      </c>
      <c r="B15" s="14"/>
      <c r="C15" s="4">
        <v>2140</v>
      </c>
      <c r="D15" s="4">
        <v>2210</v>
      </c>
      <c r="E15" s="4">
        <v>2180</v>
      </c>
      <c r="F15" s="4">
        <v>1850</v>
      </c>
    </row>
    <row r="16" spans="1:10" x14ac:dyDescent="0.3">
      <c r="A16" s="5" t="s">
        <v>28</v>
      </c>
      <c r="B16" s="14"/>
      <c r="C16" s="4">
        <v>4870</v>
      </c>
      <c r="D16" s="4">
        <v>5100</v>
      </c>
      <c r="E16" s="4">
        <v>4560</v>
      </c>
      <c r="F16" s="4">
        <v>3210</v>
      </c>
    </row>
    <row r="17" spans="1:21" x14ac:dyDescent="0.3">
      <c r="A17" s="5" t="s">
        <v>29</v>
      </c>
      <c r="B17" s="14"/>
      <c r="C17" s="4">
        <v>5120</v>
      </c>
      <c r="D17" s="4">
        <v>4850</v>
      </c>
      <c r="E17" s="4">
        <v>5130</v>
      </c>
      <c r="F17" s="4">
        <v>3875</v>
      </c>
    </row>
    <row r="18" spans="1:21" x14ac:dyDescent="0.3">
      <c r="A18" s="5" t="s">
        <v>30</v>
      </c>
      <c r="B18" s="14"/>
      <c r="C18" s="4">
        <v>3210</v>
      </c>
      <c r="D18" s="4">
        <v>3310</v>
      </c>
      <c r="E18" s="4">
        <v>2980</v>
      </c>
      <c r="F18" s="4">
        <v>2650</v>
      </c>
    </row>
    <row r="19" spans="1:21" x14ac:dyDescent="0.3">
      <c r="A19" s="5" t="s">
        <v>31</v>
      </c>
      <c r="B19" s="14"/>
      <c r="C19" s="4">
        <v>1400</v>
      </c>
      <c r="D19" s="4">
        <v>1500</v>
      </c>
      <c r="E19" s="4">
        <v>1320</v>
      </c>
      <c r="F19" s="4">
        <v>800</v>
      </c>
    </row>
    <row r="20" spans="1:21" x14ac:dyDescent="0.3">
      <c r="A20" s="5" t="s">
        <v>32</v>
      </c>
      <c r="B20" s="14"/>
      <c r="C20" s="4">
        <v>710</v>
      </c>
      <c r="D20" s="4">
        <v>950</v>
      </c>
      <c r="E20" s="4">
        <v>680</v>
      </c>
      <c r="F20" s="4">
        <v>1010</v>
      </c>
    </row>
    <row r="21" spans="1:21" x14ac:dyDescent="0.3">
      <c r="A21" s="5" t="s">
        <v>33</v>
      </c>
      <c r="B21" s="14"/>
      <c r="C21" s="4">
        <v>400</v>
      </c>
      <c r="D21" s="4">
        <v>600</v>
      </c>
      <c r="E21" s="4">
        <v>660</v>
      </c>
      <c r="F21" s="4">
        <v>960</v>
      </c>
    </row>
    <row r="22" spans="1:21" x14ac:dyDescent="0.3">
      <c r="A22" s="5" t="s">
        <v>13</v>
      </c>
      <c r="B22" s="14"/>
      <c r="C22" s="4">
        <v>22300</v>
      </c>
      <c r="D22" s="4">
        <v>23500</v>
      </c>
      <c r="E22" s="4">
        <v>21200</v>
      </c>
      <c r="F22" s="4">
        <v>17600</v>
      </c>
    </row>
    <row r="23" spans="1:21" x14ac:dyDescent="0.3">
      <c r="A23" s="5"/>
      <c r="B23" s="14"/>
    </row>
    <row r="24" spans="1:21" x14ac:dyDescent="0.3">
      <c r="A24" s="72" t="s">
        <v>36</v>
      </c>
      <c r="B24" s="72"/>
      <c r="C24" s="72"/>
      <c r="D24" s="72"/>
      <c r="E24" s="72"/>
      <c r="F24" s="72"/>
    </row>
    <row r="25" spans="1:21" x14ac:dyDescent="0.3">
      <c r="A25" s="5" t="s">
        <v>34</v>
      </c>
      <c r="B25" s="14"/>
      <c r="C25" s="5">
        <v>18</v>
      </c>
      <c r="D25" s="5">
        <v>20</v>
      </c>
      <c r="E25" s="5" t="s">
        <v>5</v>
      </c>
      <c r="F25" s="5" t="s">
        <v>6</v>
      </c>
    </row>
    <row r="26" spans="1:21" x14ac:dyDescent="0.3">
      <c r="A26" s="3" t="s">
        <v>22</v>
      </c>
      <c r="B26" s="3"/>
      <c r="C26" s="7">
        <f>CEILING(C10*(1+$I$2),1)</f>
        <v>227</v>
      </c>
      <c r="D26" s="7">
        <f>CEILING(D10*(1+$I$3),1)</f>
        <v>605</v>
      </c>
      <c r="E26" s="7">
        <f>CEILING(E10*(1+$I$4),1)</f>
        <v>268</v>
      </c>
      <c r="F26" s="7">
        <f>CEILING(F10*(1+$I$5),1)</f>
        <v>119</v>
      </c>
    </row>
    <row r="27" spans="1:21" x14ac:dyDescent="0.3">
      <c r="A27" s="5" t="s">
        <v>23</v>
      </c>
      <c r="B27" s="14"/>
      <c r="C27" s="7">
        <f t="shared" ref="C27:C37" si="0">CEILING(C11*(1+$I$2),1)</f>
        <v>646</v>
      </c>
      <c r="D27" s="7">
        <f t="shared" ref="D27:D38" si="1">CEILING(D11*(1+$I$3),1)</f>
        <v>771</v>
      </c>
      <c r="E27" s="7">
        <f t="shared" ref="E27:E38" si="2">CEILING(E11*(1+$I$4),1)</f>
        <v>743</v>
      </c>
      <c r="F27" s="7">
        <f t="shared" ref="F27:F38" si="3">CEILING(F11*(1+$I$5),1)</f>
        <v>324</v>
      </c>
    </row>
    <row r="28" spans="1:21" x14ac:dyDescent="0.3">
      <c r="A28" s="5" t="s">
        <v>24</v>
      </c>
      <c r="B28" s="14"/>
      <c r="C28" s="7">
        <f t="shared" si="0"/>
        <v>1087</v>
      </c>
      <c r="D28" s="7">
        <f>CEILING(D12*(1+$I$3),1)</f>
        <v>1466</v>
      </c>
      <c r="E28" s="7">
        <f t="shared" si="2"/>
        <v>1278</v>
      </c>
      <c r="F28" s="7">
        <f t="shared" si="3"/>
        <v>848</v>
      </c>
    </row>
    <row r="29" spans="1:21" x14ac:dyDescent="0.3">
      <c r="A29" s="5" t="s">
        <v>25</v>
      </c>
      <c r="B29" s="14"/>
      <c r="C29" s="7">
        <f t="shared" si="0"/>
        <v>1292</v>
      </c>
      <c r="D29" s="7">
        <f t="shared" si="1"/>
        <v>2146</v>
      </c>
      <c r="E29" s="7">
        <f t="shared" si="2"/>
        <v>1531</v>
      </c>
      <c r="F29" s="7">
        <f t="shared" si="3"/>
        <v>1004</v>
      </c>
    </row>
    <row r="30" spans="1:21" x14ac:dyDescent="0.3">
      <c r="A30" s="5" t="s">
        <v>26</v>
      </c>
      <c r="B30" s="14"/>
      <c r="C30" s="7">
        <f t="shared" si="0"/>
        <v>1540</v>
      </c>
      <c r="D30" s="7">
        <f t="shared" si="1"/>
        <v>2538</v>
      </c>
      <c r="E30" s="7">
        <f t="shared" si="2"/>
        <v>1665</v>
      </c>
      <c r="F30" s="7">
        <f t="shared" si="3"/>
        <v>1210</v>
      </c>
    </row>
    <row r="31" spans="1:21" x14ac:dyDescent="0.3">
      <c r="A31" s="5" t="s">
        <v>27</v>
      </c>
      <c r="B31" s="14"/>
      <c r="C31" s="7">
        <f t="shared" si="0"/>
        <v>2304</v>
      </c>
      <c r="D31" s="7">
        <f t="shared" si="1"/>
        <v>3339</v>
      </c>
      <c r="E31" s="7">
        <f t="shared" si="2"/>
        <v>3240</v>
      </c>
      <c r="F31" s="7">
        <f t="shared" si="3"/>
        <v>1998</v>
      </c>
    </row>
    <row r="32" spans="1:21" x14ac:dyDescent="0.3">
      <c r="A32" s="5" t="s">
        <v>28</v>
      </c>
      <c r="B32" s="14"/>
      <c r="C32" s="7">
        <f>CEILING(C16*(1+$I$2),1)</f>
        <v>5242</v>
      </c>
      <c r="D32" s="7">
        <f t="shared" si="1"/>
        <v>7705</v>
      </c>
      <c r="E32" s="7">
        <f t="shared" si="2"/>
        <v>6776</v>
      </c>
      <c r="F32" s="7">
        <f t="shared" si="3"/>
        <v>3466</v>
      </c>
      <c r="U32" s="4">
        <f>(176 - 140)/9</f>
        <v>4</v>
      </c>
    </row>
    <row r="33" spans="1:9" x14ac:dyDescent="0.3">
      <c r="A33" s="5" t="s">
        <v>29</v>
      </c>
      <c r="B33" s="14"/>
      <c r="C33" s="7">
        <f t="shared" si="0"/>
        <v>5511</v>
      </c>
      <c r="D33" s="7">
        <f t="shared" si="1"/>
        <v>7327</v>
      </c>
      <c r="E33" s="7">
        <f t="shared" si="2"/>
        <v>7623</v>
      </c>
      <c r="F33" s="7">
        <f t="shared" si="3"/>
        <v>4184</v>
      </c>
    </row>
    <row r="34" spans="1:9" x14ac:dyDescent="0.3">
      <c r="A34" s="5" t="s">
        <v>30</v>
      </c>
      <c r="B34" s="14"/>
      <c r="C34" s="7">
        <f t="shared" si="0"/>
        <v>3455</v>
      </c>
      <c r="D34" s="7">
        <f t="shared" si="1"/>
        <v>5001</v>
      </c>
      <c r="E34" s="7">
        <f t="shared" si="2"/>
        <v>4428</v>
      </c>
      <c r="F34" s="7">
        <f t="shared" si="3"/>
        <v>2861</v>
      </c>
    </row>
    <row r="35" spans="1:9" x14ac:dyDescent="0.3">
      <c r="A35" s="5" t="s">
        <v>31</v>
      </c>
      <c r="B35" s="14"/>
      <c r="C35" s="7">
        <f t="shared" si="0"/>
        <v>1507</v>
      </c>
      <c r="D35" s="7">
        <f t="shared" si="1"/>
        <v>2266</v>
      </c>
      <c r="E35" s="7">
        <f t="shared" si="2"/>
        <v>1962</v>
      </c>
      <c r="F35" s="7">
        <f t="shared" si="3"/>
        <v>864</v>
      </c>
    </row>
    <row r="36" spans="1:9" x14ac:dyDescent="0.3">
      <c r="A36" s="5" t="s">
        <v>32</v>
      </c>
      <c r="B36" s="14"/>
      <c r="C36" s="7">
        <f t="shared" si="0"/>
        <v>765</v>
      </c>
      <c r="D36" s="7">
        <f t="shared" si="1"/>
        <v>1436</v>
      </c>
      <c r="E36" s="7">
        <f t="shared" si="2"/>
        <v>1011</v>
      </c>
      <c r="F36" s="7">
        <f t="shared" si="3"/>
        <v>1091</v>
      </c>
    </row>
    <row r="37" spans="1:9" x14ac:dyDescent="0.3">
      <c r="A37" s="5" t="s">
        <v>33</v>
      </c>
      <c r="B37" s="14"/>
      <c r="C37" s="7">
        <f t="shared" si="0"/>
        <v>431</v>
      </c>
      <c r="D37" s="7">
        <f t="shared" si="1"/>
        <v>907</v>
      </c>
      <c r="E37" s="7">
        <f t="shared" si="2"/>
        <v>981</v>
      </c>
      <c r="F37" s="7">
        <f t="shared" si="3"/>
        <v>1037</v>
      </c>
    </row>
    <row r="38" spans="1:9" x14ac:dyDescent="0.3">
      <c r="A38" s="5" t="s">
        <v>13</v>
      </c>
      <c r="B38" s="14"/>
      <c r="C38" s="7">
        <f>CEILING(C22*(1+$I$2),1)</f>
        <v>24000</v>
      </c>
      <c r="D38" s="7">
        <f t="shared" si="1"/>
        <v>35500</v>
      </c>
      <c r="E38" s="7">
        <f t="shared" si="2"/>
        <v>31500</v>
      </c>
      <c r="F38" s="7">
        <f t="shared" si="3"/>
        <v>19000</v>
      </c>
    </row>
    <row r="40" spans="1:9" x14ac:dyDescent="0.3">
      <c r="A40" s="71" t="s">
        <v>53</v>
      </c>
      <c r="B40" s="71"/>
      <c r="C40" s="71"/>
      <c r="D40" s="71"/>
      <c r="E40" s="71"/>
      <c r="F40" s="71"/>
    </row>
    <row r="41" spans="1:9" x14ac:dyDescent="0.3">
      <c r="A41" s="72" t="s">
        <v>37</v>
      </c>
      <c r="B41" s="72"/>
      <c r="C41" s="72"/>
      <c r="D41" s="72"/>
      <c r="E41" s="72"/>
      <c r="F41" s="72"/>
    </row>
    <row r="42" spans="1:9" x14ac:dyDescent="0.3">
      <c r="A42" s="5" t="s">
        <v>34</v>
      </c>
      <c r="B42" s="14"/>
      <c r="C42" s="5">
        <v>18</v>
      </c>
      <c r="D42" s="5">
        <v>20</v>
      </c>
      <c r="E42" s="5" t="s">
        <v>5</v>
      </c>
      <c r="F42" s="5" t="s">
        <v>6</v>
      </c>
      <c r="G42" s="26" t="s">
        <v>112</v>
      </c>
      <c r="H42" s="26"/>
      <c r="I42" s="26"/>
    </row>
    <row r="43" spans="1:9" x14ac:dyDescent="0.3">
      <c r="A43" s="4" t="s">
        <v>125</v>
      </c>
      <c r="B43" s="4">
        <v>0</v>
      </c>
      <c r="C43" s="4">
        <v>-100</v>
      </c>
      <c r="D43" s="38">
        <v>-100</v>
      </c>
      <c r="E43" s="38">
        <v>-100</v>
      </c>
      <c r="F43" s="38">
        <v>-100</v>
      </c>
      <c r="G43" s="4">
        <v>72</v>
      </c>
      <c r="I43" s="22"/>
    </row>
    <row r="44" spans="1:9" x14ac:dyDescent="0.3">
      <c r="A44" s="3" t="s">
        <v>126</v>
      </c>
      <c r="B44" s="3">
        <v>1</v>
      </c>
      <c r="C44" s="10">
        <f>C26-(SUM(C26:C37)-C38)</f>
        <v>220</v>
      </c>
      <c r="D44" s="10">
        <f>D26-(SUM(D26:D37)-D38)</f>
        <v>598</v>
      </c>
      <c r="E44" s="10">
        <f>E26-(SUM(E26:E37)-E38)</f>
        <v>262</v>
      </c>
      <c r="F44" s="10">
        <f>F26-(SUM(F26:F37)-F38)</f>
        <v>113</v>
      </c>
      <c r="G44" s="4">
        <f>72+80</f>
        <v>152</v>
      </c>
      <c r="H44" s="22"/>
      <c r="I44" s="22"/>
    </row>
    <row r="45" spans="1:9" x14ac:dyDescent="0.3">
      <c r="A45" s="5" t="s">
        <v>127</v>
      </c>
      <c r="B45" s="14">
        <f>B44+1</f>
        <v>2</v>
      </c>
      <c r="C45" s="10">
        <f t="shared" ref="C45:F55" si="4">C27</f>
        <v>646</v>
      </c>
      <c r="D45" s="10">
        <f t="shared" si="4"/>
        <v>771</v>
      </c>
      <c r="E45" s="10">
        <f t="shared" si="4"/>
        <v>743</v>
      </c>
      <c r="F45" s="10">
        <f t="shared" si="4"/>
        <v>324</v>
      </c>
      <c r="G45" s="4">
        <f>G44</f>
        <v>152</v>
      </c>
      <c r="H45" s="22"/>
      <c r="I45" s="22"/>
    </row>
    <row r="46" spans="1:9" x14ac:dyDescent="0.3">
      <c r="A46" s="5" t="s">
        <v>128</v>
      </c>
      <c r="B46" s="14">
        <f t="shared" ref="B46:B55" si="5">B45+1</f>
        <v>3</v>
      </c>
      <c r="C46" s="10">
        <f t="shared" si="4"/>
        <v>1087</v>
      </c>
      <c r="D46" s="10">
        <f t="shared" si="4"/>
        <v>1466</v>
      </c>
      <c r="E46" s="10">
        <f t="shared" si="4"/>
        <v>1278</v>
      </c>
      <c r="F46" s="10">
        <f t="shared" si="4"/>
        <v>848</v>
      </c>
      <c r="G46" s="38">
        <f t="shared" ref="G46:G48" si="6">G45</f>
        <v>152</v>
      </c>
      <c r="H46" s="22"/>
      <c r="I46" s="22"/>
    </row>
    <row r="47" spans="1:9" x14ac:dyDescent="0.3">
      <c r="A47" s="5" t="s">
        <v>129</v>
      </c>
      <c r="B47" s="14">
        <f t="shared" si="5"/>
        <v>4</v>
      </c>
      <c r="C47" s="10">
        <f t="shared" si="4"/>
        <v>1292</v>
      </c>
      <c r="D47" s="10">
        <f t="shared" si="4"/>
        <v>2146</v>
      </c>
      <c r="E47" s="10">
        <f t="shared" si="4"/>
        <v>1531</v>
      </c>
      <c r="F47" s="10">
        <f t="shared" si="4"/>
        <v>1004</v>
      </c>
      <c r="G47" s="38">
        <f t="shared" si="6"/>
        <v>152</v>
      </c>
      <c r="H47" s="22"/>
      <c r="I47" s="22"/>
    </row>
    <row r="48" spans="1:9" x14ac:dyDescent="0.3">
      <c r="A48" s="5" t="s">
        <v>130</v>
      </c>
      <c r="B48" s="14">
        <f t="shared" si="5"/>
        <v>5</v>
      </c>
      <c r="C48" s="10">
        <f t="shared" si="4"/>
        <v>1540</v>
      </c>
      <c r="D48" s="10">
        <f t="shared" si="4"/>
        <v>2538</v>
      </c>
      <c r="E48" s="10">
        <f t="shared" si="4"/>
        <v>1665</v>
      </c>
      <c r="F48" s="10">
        <f t="shared" si="4"/>
        <v>1210</v>
      </c>
      <c r="G48" s="38">
        <f t="shared" si="6"/>
        <v>152</v>
      </c>
      <c r="I48" s="22"/>
    </row>
    <row r="49" spans="1:9" x14ac:dyDescent="0.3">
      <c r="A49" s="5" t="s">
        <v>131</v>
      </c>
      <c r="B49" s="14">
        <f t="shared" si="5"/>
        <v>6</v>
      </c>
      <c r="C49" s="10">
        <f t="shared" si="4"/>
        <v>2304</v>
      </c>
      <c r="D49" s="10">
        <f t="shared" si="4"/>
        <v>3339</v>
      </c>
      <c r="E49" s="10">
        <f t="shared" si="4"/>
        <v>3240</v>
      </c>
      <c r="F49" s="10">
        <f t="shared" si="4"/>
        <v>1998</v>
      </c>
      <c r="G49" s="22">
        <f>G48+20</f>
        <v>172</v>
      </c>
      <c r="H49" s="22"/>
      <c r="I49" s="22"/>
    </row>
    <row r="50" spans="1:9" x14ac:dyDescent="0.3">
      <c r="A50" s="5" t="s">
        <v>132</v>
      </c>
      <c r="B50" s="14">
        <f t="shared" si="5"/>
        <v>7</v>
      </c>
      <c r="C50" s="10">
        <f t="shared" si="4"/>
        <v>5242</v>
      </c>
      <c r="D50" s="10">
        <f t="shared" si="4"/>
        <v>7705</v>
      </c>
      <c r="E50" s="10">
        <f t="shared" si="4"/>
        <v>6776</v>
      </c>
      <c r="F50" s="10">
        <f t="shared" si="4"/>
        <v>3466</v>
      </c>
      <c r="G50" s="22">
        <f>G49</f>
        <v>172</v>
      </c>
      <c r="H50" s="22"/>
      <c r="I50" s="22"/>
    </row>
    <row r="51" spans="1:9" x14ac:dyDescent="0.3">
      <c r="A51" s="5" t="s">
        <v>133</v>
      </c>
      <c r="B51" s="14">
        <f t="shared" si="5"/>
        <v>8</v>
      </c>
      <c r="C51" s="10">
        <f t="shared" si="4"/>
        <v>5511</v>
      </c>
      <c r="D51" s="10">
        <f t="shared" si="4"/>
        <v>7327</v>
      </c>
      <c r="E51" s="10">
        <f t="shared" si="4"/>
        <v>7623</v>
      </c>
      <c r="F51" s="10">
        <f t="shared" si="4"/>
        <v>4184</v>
      </c>
      <c r="G51" s="38">
        <f t="shared" ref="G51:G52" si="7">G50</f>
        <v>172</v>
      </c>
      <c r="H51" s="22"/>
      <c r="I51" s="22"/>
    </row>
    <row r="52" spans="1:9" x14ac:dyDescent="0.3">
      <c r="A52" s="5" t="s">
        <v>30</v>
      </c>
      <c r="B52" s="14">
        <f t="shared" si="5"/>
        <v>9</v>
      </c>
      <c r="C52" s="10">
        <f t="shared" si="4"/>
        <v>3455</v>
      </c>
      <c r="D52" s="10">
        <f t="shared" si="4"/>
        <v>5001</v>
      </c>
      <c r="E52" s="10">
        <f t="shared" si="4"/>
        <v>4428</v>
      </c>
      <c r="F52" s="10">
        <f t="shared" si="4"/>
        <v>2861</v>
      </c>
      <c r="G52" s="38">
        <f t="shared" si="7"/>
        <v>172</v>
      </c>
      <c r="H52" s="22"/>
    </row>
    <row r="53" spans="1:9" x14ac:dyDescent="0.3">
      <c r="A53" s="5" t="s">
        <v>134</v>
      </c>
      <c r="B53" s="14">
        <f t="shared" si="5"/>
        <v>10</v>
      </c>
      <c r="C53" s="10">
        <f t="shared" si="4"/>
        <v>1507</v>
      </c>
      <c r="D53" s="10">
        <f t="shared" si="4"/>
        <v>2266</v>
      </c>
      <c r="E53" s="10">
        <f t="shared" si="4"/>
        <v>1962</v>
      </c>
      <c r="F53" s="10">
        <f t="shared" si="4"/>
        <v>864</v>
      </c>
      <c r="G53" s="22">
        <f>G52-20</f>
        <v>152</v>
      </c>
      <c r="H53" s="22"/>
      <c r="I53" s="22"/>
    </row>
    <row r="54" spans="1:9" x14ac:dyDescent="0.3">
      <c r="A54" s="5" t="s">
        <v>135</v>
      </c>
      <c r="B54" s="14">
        <f t="shared" si="5"/>
        <v>11</v>
      </c>
      <c r="C54" s="10">
        <f t="shared" si="4"/>
        <v>765</v>
      </c>
      <c r="D54" s="10">
        <f t="shared" si="4"/>
        <v>1436</v>
      </c>
      <c r="E54" s="10">
        <f t="shared" si="4"/>
        <v>1011</v>
      </c>
      <c r="F54" s="10">
        <f t="shared" si="4"/>
        <v>1091</v>
      </c>
      <c r="G54" s="22">
        <f>G53</f>
        <v>152</v>
      </c>
      <c r="H54" s="22"/>
      <c r="I54" s="22"/>
    </row>
    <row r="55" spans="1:9" x14ac:dyDescent="0.3">
      <c r="A55" s="5" t="s">
        <v>125</v>
      </c>
      <c r="B55" s="14">
        <f t="shared" si="5"/>
        <v>12</v>
      </c>
      <c r="C55" s="10">
        <f t="shared" si="4"/>
        <v>431</v>
      </c>
      <c r="D55" s="10">
        <f t="shared" si="4"/>
        <v>907</v>
      </c>
      <c r="E55" s="10">
        <f t="shared" si="4"/>
        <v>981</v>
      </c>
      <c r="F55" s="10">
        <f t="shared" si="4"/>
        <v>1037</v>
      </c>
      <c r="G55" s="38">
        <f>G54</f>
        <v>152</v>
      </c>
    </row>
    <row r="56" spans="1:9" x14ac:dyDescent="0.3">
      <c r="A56" s="71" t="s">
        <v>54</v>
      </c>
      <c r="B56" s="71"/>
      <c r="C56" s="71"/>
      <c r="D56" s="71"/>
      <c r="E56" s="23"/>
      <c r="F56" s="23"/>
    </row>
    <row r="57" spans="1:9" x14ac:dyDescent="0.3">
      <c r="A57" s="71" t="s">
        <v>37</v>
      </c>
      <c r="B57" s="71"/>
      <c r="C57" s="71"/>
      <c r="D57" s="71"/>
      <c r="E57" s="23"/>
      <c r="F57" s="23"/>
    </row>
    <row r="58" spans="1:9" x14ac:dyDescent="0.3">
      <c r="A58" s="14" t="s">
        <v>34</v>
      </c>
      <c r="B58" s="14"/>
      <c r="C58" s="14" t="s">
        <v>89</v>
      </c>
      <c r="D58" s="14" t="s">
        <v>6</v>
      </c>
      <c r="E58" s="14"/>
    </row>
    <row r="59" spans="1:9" x14ac:dyDescent="0.3">
      <c r="A59" s="14" t="s">
        <v>22</v>
      </c>
      <c r="B59" s="3">
        <v>1</v>
      </c>
      <c r="C59" s="24">
        <f t="shared" ref="C59:C70" si="8">CEILING(AVERAGE(C44:E44),1)</f>
        <v>360</v>
      </c>
      <c r="D59" s="24">
        <v>113</v>
      </c>
    </row>
    <row r="60" spans="1:9" x14ac:dyDescent="0.3">
      <c r="A60" s="14" t="s">
        <v>23</v>
      </c>
      <c r="B60" s="14">
        <f>B59+1</f>
        <v>2</v>
      </c>
      <c r="C60" s="24">
        <f t="shared" si="8"/>
        <v>720</v>
      </c>
      <c r="D60" s="24">
        <v>324</v>
      </c>
    </row>
    <row r="61" spans="1:9" x14ac:dyDescent="0.3">
      <c r="A61" s="14" t="s">
        <v>24</v>
      </c>
      <c r="B61" s="14">
        <f t="shared" ref="B61:B70" si="9">B60+1</f>
        <v>3</v>
      </c>
      <c r="C61" s="24">
        <f t="shared" si="8"/>
        <v>1277</v>
      </c>
      <c r="D61" s="24">
        <v>848</v>
      </c>
    </row>
    <row r="62" spans="1:9" x14ac:dyDescent="0.3">
      <c r="A62" s="14" t="s">
        <v>25</v>
      </c>
      <c r="B62" s="14">
        <f t="shared" si="9"/>
        <v>4</v>
      </c>
      <c r="C62" s="24">
        <f t="shared" si="8"/>
        <v>1657</v>
      </c>
      <c r="D62" s="24">
        <v>1004</v>
      </c>
    </row>
    <row r="63" spans="1:9" x14ac:dyDescent="0.3">
      <c r="A63" s="14" t="s">
        <v>26</v>
      </c>
      <c r="B63" s="14">
        <f t="shared" si="9"/>
        <v>5</v>
      </c>
      <c r="C63" s="24">
        <f t="shared" si="8"/>
        <v>1915</v>
      </c>
      <c r="D63" s="24">
        <v>1210</v>
      </c>
    </row>
    <row r="64" spans="1:9" x14ac:dyDescent="0.3">
      <c r="A64" s="14" t="s">
        <v>27</v>
      </c>
      <c r="B64" s="14">
        <f t="shared" si="9"/>
        <v>6</v>
      </c>
      <c r="C64" s="24">
        <f t="shared" si="8"/>
        <v>2961</v>
      </c>
      <c r="D64" s="24">
        <v>1998</v>
      </c>
    </row>
    <row r="65" spans="1:8" x14ac:dyDescent="0.3">
      <c r="A65" s="14" t="s">
        <v>28</v>
      </c>
      <c r="B65" s="14">
        <f t="shared" si="9"/>
        <v>7</v>
      </c>
      <c r="C65" s="24">
        <f t="shared" si="8"/>
        <v>6575</v>
      </c>
      <c r="D65" s="24">
        <v>3466</v>
      </c>
    </row>
    <row r="66" spans="1:8" x14ac:dyDescent="0.3">
      <c r="A66" s="14" t="s">
        <v>29</v>
      </c>
      <c r="B66" s="14">
        <f t="shared" si="9"/>
        <v>8</v>
      </c>
      <c r="C66" s="24">
        <f t="shared" si="8"/>
        <v>6821</v>
      </c>
      <c r="D66" s="24">
        <v>4184</v>
      </c>
    </row>
    <row r="67" spans="1:8" x14ac:dyDescent="0.3">
      <c r="A67" s="14" t="s">
        <v>30</v>
      </c>
      <c r="B67" s="14">
        <f t="shared" si="9"/>
        <v>9</v>
      </c>
      <c r="C67" s="24">
        <f t="shared" si="8"/>
        <v>4295</v>
      </c>
      <c r="D67" s="24">
        <v>2861</v>
      </c>
    </row>
    <row r="68" spans="1:8" x14ac:dyDescent="0.3">
      <c r="A68" s="14" t="s">
        <v>31</v>
      </c>
      <c r="B68" s="14">
        <f t="shared" si="9"/>
        <v>10</v>
      </c>
      <c r="C68" s="24">
        <f t="shared" si="8"/>
        <v>1912</v>
      </c>
      <c r="D68" s="24">
        <v>864</v>
      </c>
    </row>
    <row r="69" spans="1:8" x14ac:dyDescent="0.3">
      <c r="A69" s="14" t="s">
        <v>32</v>
      </c>
      <c r="B69" s="14">
        <f t="shared" si="9"/>
        <v>11</v>
      </c>
      <c r="C69" s="24">
        <f t="shared" si="8"/>
        <v>1071</v>
      </c>
      <c r="D69" s="24">
        <v>1091</v>
      </c>
    </row>
    <row r="70" spans="1:8" x14ac:dyDescent="0.3">
      <c r="A70" s="14" t="s">
        <v>33</v>
      </c>
      <c r="B70" s="14">
        <f t="shared" si="9"/>
        <v>12</v>
      </c>
      <c r="C70" s="24">
        <f t="shared" si="8"/>
        <v>773</v>
      </c>
      <c r="D70" s="24">
        <v>1037</v>
      </c>
    </row>
    <row r="72" spans="1:8" x14ac:dyDescent="0.3">
      <c r="A72" s="1"/>
      <c r="B72" s="1"/>
      <c r="C72" s="1"/>
      <c r="D72" s="1"/>
      <c r="E72" s="1"/>
      <c r="F72" s="1"/>
      <c r="G72" s="1"/>
      <c r="H72" s="1"/>
    </row>
    <row r="73" spans="1:8" x14ac:dyDescent="0.3">
      <c r="A73" s="1"/>
      <c r="B73" s="1"/>
      <c r="C73" s="1"/>
      <c r="D73" s="1"/>
      <c r="E73" s="1"/>
      <c r="F73" s="1"/>
      <c r="G73" s="1"/>
      <c r="H73" s="1"/>
    </row>
    <row r="74" spans="1:8" x14ac:dyDescent="0.3">
      <c r="A74" s="1"/>
      <c r="B74" s="1"/>
      <c r="C74" s="1"/>
      <c r="D74" s="1"/>
      <c r="E74" s="1"/>
      <c r="F74" s="1"/>
      <c r="G74" s="1"/>
      <c r="H74" s="1"/>
    </row>
    <row r="75" spans="1:8" x14ac:dyDescent="0.3">
      <c r="A75" s="1"/>
      <c r="B75" s="1"/>
      <c r="C75" s="1"/>
      <c r="D75" s="1"/>
      <c r="E75" s="1"/>
      <c r="F75" s="1"/>
      <c r="G75" s="1"/>
      <c r="H75" s="1"/>
    </row>
    <row r="76" spans="1:8" x14ac:dyDescent="0.3">
      <c r="A76" s="1"/>
      <c r="B76" s="1"/>
      <c r="C76" s="1"/>
      <c r="D76" s="1"/>
      <c r="E76" s="1"/>
      <c r="F76" s="1"/>
      <c r="G76" s="1"/>
      <c r="H76" s="1"/>
    </row>
    <row r="77" spans="1:8" x14ac:dyDescent="0.3">
      <c r="A77" s="1"/>
      <c r="B77" s="1"/>
      <c r="C77" s="1"/>
      <c r="D77" s="1"/>
      <c r="E77" s="1"/>
      <c r="F77" s="1"/>
      <c r="G77" s="1"/>
      <c r="H77" s="1"/>
    </row>
    <row r="78" spans="1:8" x14ac:dyDescent="0.3">
      <c r="A78" s="1"/>
      <c r="B78" s="1"/>
      <c r="C78" s="1"/>
      <c r="D78" s="1"/>
      <c r="E78" s="1"/>
      <c r="F78" s="1"/>
      <c r="G78" s="1"/>
      <c r="H78" s="1"/>
    </row>
    <row r="79" spans="1:8" x14ac:dyDescent="0.3">
      <c r="A79" s="1"/>
      <c r="B79" s="1"/>
      <c r="C79" s="1"/>
      <c r="D79" s="1"/>
      <c r="E79" s="1"/>
      <c r="F79" s="1"/>
      <c r="G79" s="1"/>
      <c r="H79" s="1"/>
    </row>
    <row r="80" spans="1:8" x14ac:dyDescent="0.3">
      <c r="A80" s="1"/>
      <c r="B80" s="1"/>
      <c r="C80" s="1"/>
      <c r="D80" s="1"/>
      <c r="E80" s="1"/>
      <c r="F80" s="1"/>
      <c r="G80" s="1"/>
      <c r="H80" s="1"/>
    </row>
    <row r="81" spans="1:8" x14ac:dyDescent="0.3">
      <c r="A81" s="1"/>
      <c r="B81" s="1"/>
      <c r="C81" s="1"/>
      <c r="D81" s="1"/>
      <c r="E81" s="1"/>
      <c r="F81" s="1"/>
      <c r="G81" s="1"/>
      <c r="H81" s="1"/>
    </row>
    <row r="82" spans="1:8" x14ac:dyDescent="0.3">
      <c r="A82" s="1"/>
      <c r="B82" s="1"/>
      <c r="C82" s="1"/>
      <c r="D82" s="1"/>
      <c r="E82" s="1"/>
      <c r="F82" s="1"/>
      <c r="G82" s="1"/>
      <c r="H82" s="1"/>
    </row>
    <row r="83" spans="1:8" x14ac:dyDescent="0.3">
      <c r="A83" s="1"/>
      <c r="B83" s="1"/>
      <c r="C83" s="1"/>
      <c r="D83" s="1"/>
      <c r="E83" s="1"/>
      <c r="F83" s="1"/>
      <c r="G83" s="1"/>
      <c r="H83" s="1"/>
    </row>
    <row r="84" spans="1:8" x14ac:dyDescent="0.3">
      <c r="A84" s="1"/>
      <c r="B84" s="1"/>
      <c r="C84" s="1"/>
      <c r="D84" s="1"/>
      <c r="E84" s="1"/>
      <c r="F84" s="1"/>
      <c r="G84" s="1"/>
      <c r="H84" s="1"/>
    </row>
    <row r="85" spans="1:8" x14ac:dyDescent="0.3">
      <c r="A85" s="1"/>
      <c r="B85" s="1"/>
      <c r="C85" s="1"/>
      <c r="D85" s="1"/>
      <c r="E85" s="1"/>
      <c r="F85" s="1"/>
      <c r="G85" s="1"/>
      <c r="H85" s="1"/>
    </row>
    <row r="86" spans="1:8" x14ac:dyDescent="0.3">
      <c r="A86" s="1"/>
      <c r="B86" s="1"/>
      <c r="C86" s="1"/>
      <c r="D86" s="1"/>
      <c r="E86" s="1"/>
      <c r="F86" s="1"/>
      <c r="G86" s="1"/>
      <c r="H86" s="1"/>
    </row>
    <row r="87" spans="1:8" x14ac:dyDescent="0.3">
      <c r="A87" s="1"/>
      <c r="B87" s="1"/>
      <c r="C87" s="1"/>
      <c r="D87" s="1"/>
      <c r="E87" s="1"/>
      <c r="F87" s="1"/>
      <c r="G87" s="1"/>
      <c r="H87" s="1"/>
    </row>
    <row r="88" spans="1:8" x14ac:dyDescent="0.3">
      <c r="A88" s="1"/>
      <c r="B88" s="1"/>
      <c r="C88" s="1"/>
      <c r="D88" s="1"/>
      <c r="E88" s="1"/>
      <c r="F88" s="1"/>
      <c r="G88" s="1"/>
      <c r="H88" s="1"/>
    </row>
    <row r="89" spans="1:8" x14ac:dyDescent="0.3">
      <c r="A89" s="1"/>
      <c r="B89" s="1"/>
      <c r="C89" s="1"/>
      <c r="D89" s="1"/>
      <c r="E89" s="1"/>
      <c r="F89" s="1"/>
      <c r="G89" s="1"/>
      <c r="H89" s="1"/>
    </row>
    <row r="90" spans="1:8" x14ac:dyDescent="0.3">
      <c r="A90" s="1"/>
      <c r="B90" s="1"/>
      <c r="C90" s="1"/>
      <c r="D90" s="1"/>
      <c r="E90" s="1"/>
      <c r="F90" s="1"/>
      <c r="G90" s="1"/>
      <c r="H90" s="1"/>
    </row>
    <row r="91" spans="1:8" x14ac:dyDescent="0.3">
      <c r="A91" s="1"/>
      <c r="B91" s="1"/>
      <c r="C91" s="1"/>
      <c r="D91" s="1"/>
      <c r="E91" s="1"/>
      <c r="F91" s="1"/>
      <c r="G91" s="1"/>
      <c r="H91" s="1"/>
    </row>
    <row r="92" spans="1:8" x14ac:dyDescent="0.3">
      <c r="A92" s="1"/>
      <c r="B92" s="1"/>
      <c r="C92" s="1"/>
      <c r="D92" s="1"/>
      <c r="E92" s="1"/>
      <c r="F92" s="1"/>
      <c r="G92" s="1"/>
      <c r="H92" s="1"/>
    </row>
    <row r="93" spans="1:8" x14ac:dyDescent="0.3">
      <c r="A93" s="1"/>
      <c r="B93" s="1"/>
      <c r="C93" s="1"/>
      <c r="D93" s="1"/>
      <c r="E93" s="1"/>
      <c r="F93" s="1"/>
      <c r="G93" s="1"/>
      <c r="H93" s="1"/>
    </row>
    <row r="94" spans="1:8" x14ac:dyDescent="0.3">
      <c r="A94" s="1"/>
      <c r="B94" s="1"/>
      <c r="C94" s="1"/>
      <c r="D94" s="1"/>
      <c r="E94" s="1"/>
      <c r="F94" s="1"/>
      <c r="G94" s="1"/>
      <c r="H94" s="1"/>
    </row>
    <row r="95" spans="1:8" x14ac:dyDescent="0.3">
      <c r="A95" s="1"/>
      <c r="B95" s="1"/>
      <c r="C95" s="1"/>
      <c r="D95" s="1"/>
      <c r="E95" s="1"/>
      <c r="F95" s="1"/>
      <c r="G95" s="1"/>
      <c r="H95" s="1"/>
    </row>
    <row r="96" spans="1:8" x14ac:dyDescent="0.3">
      <c r="A96" s="1"/>
      <c r="B96" s="1"/>
      <c r="C96" s="1"/>
      <c r="D96" s="1"/>
      <c r="E96" s="1"/>
      <c r="F96" s="1"/>
      <c r="G96" s="1"/>
      <c r="H96" s="1"/>
    </row>
    <row r="97" spans="1:8" x14ac:dyDescent="0.3">
      <c r="A97" s="1"/>
      <c r="B97" s="1"/>
      <c r="C97" s="1"/>
      <c r="D97" s="1"/>
      <c r="E97" s="1"/>
      <c r="F97" s="1"/>
      <c r="G97" s="1"/>
      <c r="H97" s="1"/>
    </row>
    <row r="98" spans="1:8" x14ac:dyDescent="0.3">
      <c r="A98" s="1"/>
      <c r="B98" s="1"/>
      <c r="C98" s="1"/>
      <c r="D98" s="1"/>
      <c r="E98" s="1"/>
      <c r="F98" s="1"/>
      <c r="G98" s="1"/>
      <c r="H98" s="1"/>
    </row>
    <row r="99" spans="1:8" x14ac:dyDescent="0.3">
      <c r="A99" s="1"/>
      <c r="B99" s="1"/>
      <c r="C99" s="1"/>
      <c r="D99" s="1"/>
      <c r="E99" s="1"/>
      <c r="F99" s="1"/>
      <c r="G99" s="1"/>
      <c r="H99" s="1"/>
    </row>
    <row r="100" spans="1:8" x14ac:dyDescent="0.3">
      <c r="A100" s="1"/>
      <c r="B100" s="1"/>
      <c r="C100" s="1"/>
      <c r="D100" s="1"/>
      <c r="E100" s="1"/>
      <c r="F100" s="1"/>
      <c r="G100" s="1"/>
      <c r="H100" s="1"/>
    </row>
    <row r="101" spans="1:8" x14ac:dyDescent="0.3">
      <c r="A101" s="1"/>
      <c r="B101" s="1"/>
      <c r="C101" s="1"/>
      <c r="D101" s="1"/>
      <c r="E101" s="1"/>
      <c r="F101" s="1"/>
      <c r="G101" s="1"/>
      <c r="H101" s="1"/>
    </row>
    <row r="102" spans="1:8" x14ac:dyDescent="0.3">
      <c r="A102" s="1"/>
      <c r="B102" s="1"/>
      <c r="C102" s="1"/>
      <c r="D102" s="1"/>
      <c r="E102" s="1"/>
      <c r="F102" s="1"/>
      <c r="G102" s="1"/>
      <c r="H102" s="1"/>
    </row>
    <row r="103" spans="1:8" x14ac:dyDescent="0.3">
      <c r="A103" s="1"/>
      <c r="B103" s="1"/>
      <c r="C103" s="1"/>
      <c r="D103" s="1"/>
      <c r="E103" s="1"/>
      <c r="F103" s="1"/>
      <c r="G103" s="1"/>
      <c r="H103" s="1"/>
    </row>
    <row r="104" spans="1:8" x14ac:dyDescent="0.3">
      <c r="A104" s="1"/>
      <c r="B104" s="1"/>
      <c r="C104" s="1"/>
      <c r="D104" s="1"/>
      <c r="E104" s="1"/>
      <c r="F104" s="1"/>
      <c r="G104" s="1"/>
      <c r="H104" s="1"/>
    </row>
    <row r="105" spans="1:8" x14ac:dyDescent="0.3">
      <c r="A105" s="1"/>
      <c r="B105" s="1"/>
      <c r="C105" s="1"/>
      <c r="D105" s="1"/>
      <c r="E105" s="1"/>
      <c r="F105" s="1"/>
      <c r="G105" s="1"/>
      <c r="H105" s="1"/>
    </row>
    <row r="106" spans="1:8" x14ac:dyDescent="0.3">
      <c r="A106" s="1"/>
      <c r="B106" s="1"/>
      <c r="C106" s="1"/>
      <c r="D106" s="1"/>
      <c r="E106" s="1"/>
      <c r="F106" s="1"/>
      <c r="G106" s="1"/>
      <c r="H106" s="1"/>
    </row>
    <row r="107" spans="1:8" x14ac:dyDescent="0.3">
      <c r="A107" s="1"/>
      <c r="B107" s="1"/>
      <c r="C107" s="1"/>
      <c r="D107" s="1"/>
      <c r="E107" s="1"/>
      <c r="F107" s="1"/>
      <c r="G107" s="1"/>
      <c r="H107" s="1"/>
    </row>
    <row r="108" spans="1:8" x14ac:dyDescent="0.3">
      <c r="A108" s="1"/>
      <c r="B108" s="1"/>
      <c r="C108" s="1"/>
      <c r="D108" s="1"/>
      <c r="E108" s="1"/>
      <c r="F108" s="1"/>
      <c r="G108" s="1"/>
      <c r="H108" s="1"/>
    </row>
    <row r="109" spans="1:8" x14ac:dyDescent="0.3">
      <c r="A109" s="1"/>
      <c r="B109" s="1"/>
      <c r="C109" s="1"/>
      <c r="D109" s="1"/>
      <c r="E109" s="1"/>
      <c r="F109" s="1"/>
      <c r="G109" s="1"/>
      <c r="H109" s="1"/>
    </row>
    <row r="110" spans="1:8" x14ac:dyDescent="0.3">
      <c r="A110" s="1"/>
      <c r="B110" s="1"/>
      <c r="C110" s="1"/>
      <c r="D110" s="1"/>
      <c r="E110" s="1"/>
      <c r="F110" s="1"/>
      <c r="G110" s="1"/>
      <c r="H110" s="1"/>
    </row>
    <row r="111" spans="1:8" x14ac:dyDescent="0.3">
      <c r="A111" s="1"/>
      <c r="B111" s="1"/>
      <c r="C111" s="1"/>
      <c r="D111" s="1"/>
      <c r="E111" s="1"/>
      <c r="F111" s="1"/>
      <c r="G111" s="1"/>
      <c r="H111" s="1"/>
    </row>
    <row r="112" spans="1:8" x14ac:dyDescent="0.3">
      <c r="A112" s="1"/>
      <c r="B112" s="1"/>
      <c r="C112" s="1"/>
      <c r="D112" s="1"/>
      <c r="E112" s="1"/>
      <c r="F112" s="1"/>
      <c r="G112" s="1"/>
      <c r="H112" s="1"/>
    </row>
    <row r="113" spans="1:8" x14ac:dyDescent="0.3">
      <c r="A113" s="1"/>
      <c r="B113" s="1"/>
      <c r="C113" s="1"/>
      <c r="D113" s="1"/>
      <c r="E113" s="1"/>
      <c r="F113" s="1"/>
      <c r="G113" s="1"/>
      <c r="H113" s="1"/>
    </row>
    <row r="114" spans="1:8" x14ac:dyDescent="0.3">
      <c r="A114" s="1"/>
      <c r="B114" s="1"/>
      <c r="C114" s="1"/>
      <c r="D114" s="1"/>
      <c r="E114" s="1"/>
      <c r="F114" s="1"/>
      <c r="G114" s="1"/>
      <c r="H114" s="1"/>
    </row>
    <row r="115" spans="1:8" x14ac:dyDescent="0.3">
      <c r="A115" s="1"/>
      <c r="B115" s="1"/>
      <c r="C115" s="1"/>
      <c r="D115" s="1"/>
      <c r="E115" s="1"/>
      <c r="F115" s="1"/>
      <c r="G115" s="1"/>
      <c r="H115" s="1"/>
    </row>
    <row r="116" spans="1:8" x14ac:dyDescent="0.3">
      <c r="A116" s="1"/>
      <c r="B116" s="1"/>
      <c r="C116" s="1"/>
      <c r="D116" s="1"/>
      <c r="E116" s="1"/>
      <c r="F116" s="1"/>
      <c r="G116" s="1"/>
      <c r="H116" s="1"/>
    </row>
    <row r="117" spans="1:8" x14ac:dyDescent="0.3">
      <c r="A117" s="1"/>
      <c r="B117" s="1"/>
      <c r="C117" s="1"/>
      <c r="D117" s="1"/>
      <c r="E117" s="1"/>
      <c r="F117" s="1"/>
      <c r="G117" s="1"/>
      <c r="H117" s="1"/>
    </row>
    <row r="118" spans="1:8" x14ac:dyDescent="0.3">
      <c r="A118" s="1"/>
      <c r="B118" s="1"/>
      <c r="C118" s="1"/>
      <c r="D118" s="1"/>
      <c r="E118" s="1"/>
      <c r="F118" s="1"/>
      <c r="G118" s="1"/>
      <c r="H118" s="1"/>
    </row>
    <row r="119" spans="1:8" x14ac:dyDescent="0.3">
      <c r="A119" s="1"/>
      <c r="B119" s="1"/>
      <c r="C119" s="1"/>
      <c r="D119" s="1"/>
      <c r="E119" s="1"/>
      <c r="F119" s="1"/>
      <c r="G119" s="1"/>
      <c r="H119" s="1"/>
    </row>
    <row r="120" spans="1:8" x14ac:dyDescent="0.3">
      <c r="A120" s="1"/>
      <c r="B120" s="1"/>
      <c r="C120" s="1"/>
      <c r="D120" s="1"/>
      <c r="E120" s="1"/>
      <c r="F120" s="1"/>
      <c r="G120" s="1"/>
      <c r="H120" s="1"/>
    </row>
    <row r="121" spans="1:8" x14ac:dyDescent="0.3">
      <c r="A121" s="1"/>
      <c r="B121" s="1"/>
      <c r="C121" s="1"/>
      <c r="D121" s="1"/>
      <c r="E121" s="1"/>
      <c r="F121" s="1"/>
      <c r="G121" s="1"/>
      <c r="H121" s="1"/>
    </row>
  </sheetData>
  <mergeCells count="6">
    <mergeCell ref="A57:D57"/>
    <mergeCell ref="A56:D56"/>
    <mergeCell ref="A8:F8"/>
    <mergeCell ref="A24:F24"/>
    <mergeCell ref="A41:F41"/>
    <mergeCell ref="A40:F4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assumptions</vt:lpstr>
      <vt:lpstr>Coefficient Table</vt:lpstr>
      <vt:lpstr>solution output</vt:lpstr>
      <vt:lpstr>solution summary</vt:lpstr>
      <vt:lpstr>sensitivity output</vt:lpstr>
      <vt:lpstr>sensitivity summary</vt:lpstr>
      <vt:lpstr>W limits</vt:lpstr>
      <vt:lpstr>Safety Stock</vt:lpstr>
      <vt:lpstr>d</vt:lpstr>
      <vt:lpstr>v</vt:lpstr>
      <vt:lpstr>c</vt:lpstr>
      <vt:lpstr>IO</vt:lpstr>
      <vt:lpstr>z &amp; o</vt:lpstr>
      <vt:lpstr>k</vt:lpstr>
      <vt:lpstr>h &amp; f</vt:lpstr>
      <vt:lpstr>b</vt:lpstr>
    </vt:vector>
  </TitlesOfParts>
  <Company>Rochester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Morris (RIT Student)</dc:creator>
  <cp:lastModifiedBy>Nick Morris</cp:lastModifiedBy>
  <dcterms:created xsi:type="dcterms:W3CDTF">2017-03-20T21:23:47Z</dcterms:created>
  <dcterms:modified xsi:type="dcterms:W3CDTF">2019-01-14T23:03:42Z</dcterms:modified>
</cp:coreProperties>
</file>