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ider Calculation" sheetId="1" r:id="rId3"/>
    <sheet state="visible" name="Task Sequencing" sheetId="2" r:id="rId4"/>
    <sheet state="visible" name="Process Time &amp; Flow" sheetId="3" r:id="rId5"/>
    <sheet state="visible" name="Stuff" sheetId="4" r:id="rId6"/>
  </sheets>
  <definedNames/>
  <calcPr/>
</workbook>
</file>

<file path=xl/sharedStrings.xml><?xml version="1.0" encoding="utf-8"?>
<sst xmlns="http://schemas.openxmlformats.org/spreadsheetml/2006/main" count="399" uniqueCount="147">
  <si>
    <t>Key -</t>
  </si>
  <si>
    <t>hardware</t>
  </si>
  <si>
    <t>box</t>
  </si>
  <si>
    <t>motor</t>
  </si>
  <si>
    <t>tray</t>
  </si>
  <si>
    <t>shroud</t>
  </si>
  <si>
    <t>tote</t>
  </si>
  <si>
    <t>fan</t>
  </si>
  <si>
    <t>bin</t>
  </si>
  <si>
    <t>Brinkman Lab</t>
  </si>
  <si>
    <t>Flowracks</t>
  </si>
  <si>
    <t>Assembly</t>
  </si>
  <si>
    <t>Supply Buffer</t>
  </si>
  <si>
    <t>minutes</t>
  </si>
  <si>
    <t>downstream flow</t>
  </si>
  <si>
    <t>options</t>
  </si>
  <si>
    <t>Workload Analysis</t>
  </si>
  <si>
    <t>upstream flow</t>
  </si>
  <si>
    <t>task assignment</t>
  </si>
  <si>
    <t>Water Spider 1 Task Sequence</t>
  </si>
  <si>
    <t>load cart</t>
  </si>
  <si>
    <t>send cart and pallets</t>
  </si>
  <si>
    <t>load hardware box into flowracks</t>
  </si>
  <si>
    <t>Brinkman to flow rack</t>
  </si>
  <si>
    <t>J</t>
  </si>
  <si>
    <t>send cart</t>
  </si>
  <si>
    <t>flow rack to brinkman</t>
  </si>
  <si>
    <t>drop off box at each station</t>
  </si>
  <si>
    <t>N</t>
  </si>
  <si>
    <t>Spider</t>
  </si>
  <si>
    <t>Task ID</t>
  </si>
  <si>
    <t>Task</t>
  </si>
  <si>
    <t>Frequency</t>
  </si>
  <si>
    <t>pallet?</t>
  </si>
  <si>
    <t>send pallet</t>
  </si>
  <si>
    <t>Duration</t>
  </si>
  <si>
    <t>motors per cart</t>
  </si>
  <si>
    <t>Work</t>
  </si>
  <si>
    <t>return cart and pallets</t>
  </si>
  <si>
    <t>load motor tray into flowracks</t>
  </si>
  <si>
    <t>return cart</t>
  </si>
  <si>
    <t>Time Elapsed</t>
  </si>
  <si>
    <t>Due By</t>
  </si>
  <si>
    <t>drop off tray at each station</t>
  </si>
  <si>
    <t>return pallet</t>
  </si>
  <si>
    <t>shrouds per pallet</t>
  </si>
  <si>
    <t>?</t>
  </si>
  <si>
    <t>return withdrawal kanban cards</t>
  </si>
  <si>
    <t>load shroud totes into flowracks</t>
  </si>
  <si>
    <t>13sec?</t>
  </si>
  <si>
    <t>return production kanban cards</t>
  </si>
  <si>
    <t>drop off tote at each station</t>
  </si>
  <si>
    <t>part</t>
  </si>
  <si>
    <t>fans per pallet</t>
  </si>
  <si>
    <t>freq required</t>
  </si>
  <si>
    <t>duration required</t>
  </si>
  <si>
    <t>work required every 15 min</t>
  </si>
  <si>
    <t>load fan bin into flowracks</t>
  </si>
  <si>
    <t>drop off bin at each station</t>
  </si>
  <si>
    <t>motors - BR to FR</t>
  </si>
  <si>
    <t>load hardware box on line</t>
  </si>
  <si>
    <t>load motor tray on line</t>
  </si>
  <si>
    <t>load shroud totes on line</t>
  </si>
  <si>
    <t>load fan bin on line</t>
  </si>
  <si>
    <t>min</t>
  </si>
  <si>
    <t>operating lift - for supplying line</t>
  </si>
  <si>
    <t>min/cycle</t>
  </si>
  <si>
    <t>Item</t>
  </si>
  <si>
    <t>Direction</t>
  </si>
  <si>
    <t>Start</t>
  </si>
  <si>
    <t>End</t>
  </si>
  <si>
    <t>Time (sec)</t>
  </si>
  <si>
    <t>Time (min)</t>
  </si>
  <si>
    <t>production kanban cards</t>
  </si>
  <si>
    <t>backward</t>
  </si>
  <si>
    <t>supply buffer</t>
  </si>
  <si>
    <t>assembly line, box 4</t>
  </si>
  <si>
    <t>finished goods</t>
  </si>
  <si>
    <t>forward</t>
  </si>
  <si>
    <t xml:space="preserve">assembly line, end </t>
  </si>
  <si>
    <t>min/cart</t>
  </si>
  <si>
    <t>assembly line, kanbanpost at station 2</t>
  </si>
  <si>
    <t>flow racks</t>
  </si>
  <si>
    <t>raw material</t>
  </si>
  <si>
    <t>assembly line, line side</t>
  </si>
  <si>
    <t>motors</t>
  </si>
  <si>
    <t>brinkman lab</t>
  </si>
  <si>
    <t>empty containers</t>
  </si>
  <si>
    <t>brinkman lab, dock door</t>
  </si>
  <si>
    <t>shrouds - BR to FR</t>
  </si>
  <si>
    <t>trays</t>
  </si>
  <si>
    <t>fans - BR to FR</t>
  </si>
  <si>
    <t>hardware - BR to FR</t>
  </si>
  <si>
    <t>cart - FR to AL</t>
  </si>
  <si>
    <t>5S</t>
  </si>
  <si>
    <t>-</t>
  </si>
  <si>
    <t>p kanban</t>
  </si>
  <si>
    <t>FG's - AL to SB</t>
  </si>
  <si>
    <t>FG's - SB to SH</t>
  </si>
  <si>
    <t>Water Spider 2 Task Sequence</t>
  </si>
  <si>
    <t>min/cards</t>
  </si>
  <si>
    <t>trays - FR to BR</t>
  </si>
  <si>
    <t>p kanbans - FR to BR</t>
  </si>
  <si>
    <t>occurances per shift</t>
  </si>
  <si>
    <t>freq</t>
  </si>
  <si>
    <t>dur</t>
  </si>
  <si>
    <t>freq - dur</t>
  </si>
  <si>
    <t xml:space="preserve">containers - AL to FR </t>
  </si>
  <si>
    <t>assy to flow rack</t>
  </si>
  <si>
    <t>flow rack to assy</t>
  </si>
  <si>
    <t>cart &amp; p kanbans - SB to AL</t>
  </si>
  <si>
    <t>qty required</t>
  </si>
  <si>
    <t>pallet / w kanbans - SH to SB</t>
  </si>
  <si>
    <t>tray/30 min</t>
  </si>
  <si>
    <t>Total Work Required Every 15 Minutes:</t>
  </si>
  <si>
    <t>tote/30 min</t>
  </si>
  <si>
    <t>Water Spider 3 Task Sequence</t>
  </si>
  <si>
    <t>bin/30 min</t>
  </si>
  <si>
    <t>containers - AL to FR</t>
  </si>
  <si>
    <t>buffer to assy</t>
  </si>
  <si>
    <t>cart - SB to AL</t>
  </si>
  <si>
    <t>p kanbans - SB to AL</t>
  </si>
  <si>
    <t>box/30 min</t>
  </si>
  <si>
    <t>cart &amp; p kanbans</t>
  </si>
  <si>
    <t>assy to buffer</t>
  </si>
  <si>
    <t>FR to BR</t>
  </si>
  <si>
    <t>shipping to buffer</t>
  </si>
  <si>
    <t>FG</t>
  </si>
  <si>
    <t>pallet</t>
  </si>
  <si>
    <t>min/pallet</t>
  </si>
  <si>
    <t>buffer to shipping</t>
  </si>
  <si>
    <t>w kanbans</t>
  </si>
  <si>
    <t>results</t>
  </si>
  <si>
    <t>indicates tasks to be assigned to water spider</t>
  </si>
  <si>
    <t>Total Work Required Every 15 minutes</t>
  </si>
  <si>
    <t>next steps</t>
  </si>
  <si>
    <t>x</t>
  </si>
  <si>
    <t>agree on a good work cycle: it can be at most 30 minutes or we can have it lower to give us buffer time</t>
  </si>
  <si>
    <t>include buffer time in the "flow rack to assy" table (ie. 15 minutes of work is supplied right when there is 15 minutes of supply left)</t>
  </si>
  <si>
    <t>verify these calculations are correct</t>
  </si>
  <si>
    <t>double check to make sure all work elements and times have been included in these calcuations</t>
  </si>
  <si>
    <t>when assigning work elements to water spiders, be sure that they can immediately start a task after finishing the previous.. otherwise, add in the extra time</t>
  </si>
  <si>
    <t>create a table of each water spider's task seqeunce - some tasks in the sequence may be "waiting" - OR think of what other lean activities (ie. 5S) they could do with this time</t>
  </si>
  <si>
    <t>create a time series table of a shift, to prove each spider's task sequence works</t>
  </si>
  <si>
    <t>~</t>
  </si>
  <si>
    <t>hand draw a nice diagram of the water spiders flows - each water spiders flow should be a different color</t>
  </si>
  <si>
    <t>write a report on how we went about calculating the number of water spiders required and why we assigned work elements to water spiders the way we did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</si>
</sst>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h:mm am/pm"/>
  </numFmts>
  <fonts count="9">
    <font>
      <sz val="11.0"/>
      <color rgb="FF000000"/>
      <name val="Calibri"/>
    </font>
    <font>
      <b/>
    </font>
    <font>
      <sz val="12.0"/>
      <color rgb="FF000000"/>
      <name val="Consolas"/>
    </font>
    <font/>
    <font>
      <sz val="12.0"/>
      <name val="Consolas"/>
    </font>
    <font>
      <b/>
      <sz val="12.0"/>
      <color rgb="FF000000"/>
      <name val="Consolas"/>
    </font>
    <font>
      <b/>
      <sz val="12.0"/>
      <name val="Consolas"/>
    </font>
    <font>
      <sz val="12.0"/>
      <color rgb="FF0000FF"/>
      <name val="Consolas"/>
    </font>
    <font>
      <sz val="12.0"/>
      <color rgb="FFFF0000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1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top style="thin">
        <color rgb="FF000000"/>
      </top>
    </border>
    <border>
      <right/>
      <top/>
      <bottom/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/>
    </border>
    <border>
      <right/>
    </border>
    <border>
      <left/>
      <right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0"/>
    </xf>
    <xf borderId="0" fillId="0" fontId="3" numFmtId="0" xfId="0" applyAlignment="1" applyFont="1">
      <alignment readingOrder="0"/>
    </xf>
    <xf borderId="2" fillId="2" fontId="2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center" shrinkToFit="0" vertical="center" wrapText="0"/>
    </xf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0"/>
    </xf>
    <xf borderId="6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center" vertical="center"/>
    </xf>
    <xf borderId="7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8" fillId="0" fontId="5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9" fillId="0" fontId="3" numFmtId="0" xfId="0" applyBorder="1" applyFont="1"/>
    <xf borderId="3" fillId="0" fontId="6" numFmtId="0" xfId="0" applyAlignment="1" applyBorder="1" applyFont="1">
      <alignment horizontal="center" readingOrder="0" vertical="center"/>
    </xf>
    <xf borderId="10" fillId="0" fontId="3" numFmtId="0" xfId="0" applyBorder="1" applyFont="1"/>
    <xf borderId="0" fillId="0" fontId="6" numFmtId="0" xfId="0" applyAlignment="1" applyFont="1">
      <alignment horizontal="center" readingOrder="0" vertical="center"/>
    </xf>
    <xf borderId="11" fillId="2" fontId="2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6" fillId="0" fontId="3" numFmtId="2" xfId="0" applyBorder="1" applyFont="1" applyNumberFormat="1"/>
    <xf borderId="8" fillId="0" fontId="5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13" fillId="2" fontId="2" numFmtId="0" xfId="0" applyAlignment="1" applyBorder="1" applyFont="1">
      <alignment horizontal="center" shrinkToFit="0" vertical="center" wrapText="0"/>
    </xf>
    <xf borderId="6" fillId="0" fontId="3" numFmtId="2" xfId="0" applyAlignment="1" applyBorder="1" applyFont="1" applyNumberFormat="1">
      <alignment readingOrder="0"/>
    </xf>
    <xf borderId="14" fillId="2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readingOrder="0" vertical="center"/>
    </xf>
    <xf borderId="3" fillId="0" fontId="5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2" xfId="0" applyFont="1" applyNumberFormat="1"/>
    <xf borderId="6" fillId="0" fontId="6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12" fillId="0" fontId="5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6" fillId="0" fontId="2" numFmtId="0" xfId="0" applyAlignment="1" applyBorder="1" applyFont="1">
      <alignment horizontal="center" readingOrder="0" shrinkToFit="0" vertical="center" wrapText="0"/>
    </xf>
    <xf borderId="0" fillId="0" fontId="4" numFmtId="165" xfId="0" applyAlignment="1" applyFont="1" applyNumberFormat="1">
      <alignment horizontal="center" vertical="center"/>
    </xf>
    <xf borderId="0" fillId="0" fontId="2" numFmtId="0" xfId="0" applyAlignment="1" applyFont="1">
      <alignment horizontal="left" readingOrder="0" shrinkToFit="0" vertical="center" wrapText="0"/>
    </xf>
    <xf borderId="0" fillId="0" fontId="4" numFmtId="165" xfId="0" applyAlignment="1" applyFont="1" applyNumberFormat="1">
      <alignment horizontal="center" readingOrder="0" vertical="center"/>
    </xf>
    <xf borderId="15" fillId="0" fontId="3" numFmtId="2" xfId="0" applyBorder="1" applyFont="1" applyNumberFormat="1"/>
    <xf borderId="0" fillId="0" fontId="2" numFmtId="165" xfId="0" applyAlignment="1" applyFont="1" applyNumberFormat="1">
      <alignment horizontal="center" shrinkToFit="0" vertical="center" wrapText="0"/>
    </xf>
    <xf borderId="16" fillId="0" fontId="3" numFmtId="0" xfId="0" applyBorder="1" applyFont="1"/>
    <xf borderId="7" fillId="0" fontId="2" numFmtId="0" xfId="0" applyAlignment="1" applyBorder="1" applyFont="1">
      <alignment horizontal="center" shrinkToFit="0" vertical="center" wrapText="0"/>
    </xf>
    <xf borderId="12" fillId="0" fontId="3" numFmtId="2" xfId="0" applyAlignment="1" applyBorder="1" applyFont="1" applyNumberFormat="1">
      <alignment readingOrder="0"/>
    </xf>
    <xf borderId="0" fillId="2" fontId="4" numFmtId="0" xfId="0" applyAlignment="1" applyFont="1">
      <alignment horizontal="center" readingOrder="0" vertical="center"/>
    </xf>
    <xf borderId="12" fillId="0" fontId="3" numFmtId="0" xfId="0" applyAlignment="1" applyBorder="1" applyFont="1">
      <alignment readingOrder="0"/>
    </xf>
    <xf borderId="6" fillId="2" fontId="4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readingOrder="0"/>
    </xf>
    <xf borderId="7" fillId="0" fontId="2" numFmtId="0" xfId="0" applyAlignment="1" applyBorder="1" applyFont="1">
      <alignment horizontal="left" shrinkToFit="0" vertical="center" wrapText="0"/>
    </xf>
    <xf borderId="0" fillId="2" fontId="4" numFmtId="165" xfId="0" applyAlignment="1" applyFont="1" applyNumberFormat="1">
      <alignment horizontal="center" vertical="center"/>
    </xf>
    <xf borderId="7" fillId="2" fontId="4" numFmtId="165" xfId="0" applyAlignment="1" applyBorder="1" applyFont="1" applyNumberFormat="1">
      <alignment horizontal="center" vertical="center"/>
    </xf>
    <xf borderId="0" fillId="2" fontId="4" numFmtId="0" xfId="0" applyAlignment="1" applyFont="1">
      <alignment horizontal="center" vertical="center"/>
    </xf>
    <xf borderId="0" fillId="3" fontId="2" numFmtId="165" xfId="0" applyAlignment="1" applyFill="1" applyFont="1" applyNumberFormat="1">
      <alignment horizontal="center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7" fillId="2" fontId="4" numFmtId="0" xfId="0" applyAlignment="1" applyBorder="1" applyFont="1">
      <alignment horizontal="center" readingOrder="0" vertical="center"/>
    </xf>
    <xf borderId="16" fillId="2" fontId="4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shrinkToFit="0" vertical="center" wrapText="0"/>
    </xf>
    <xf borderId="0" fillId="0" fontId="2" numFmtId="166" xfId="0" applyAlignment="1" applyFont="1" applyNumberFormat="1">
      <alignment horizontal="center" readingOrder="0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7" fillId="0" fontId="2" numFmtId="165" xfId="0" applyAlignment="1" applyBorder="1" applyFont="1" applyNumberFormat="1">
      <alignment horizontal="center" shrinkToFit="0" vertical="center" wrapText="0"/>
    </xf>
    <xf borderId="17" fillId="3" fontId="2" numFmtId="165" xfId="0" applyAlignment="1" applyBorder="1" applyFont="1" applyNumberForma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4" fillId="2" fontId="2" numFmtId="165" xfId="0" applyAlignment="1" applyBorder="1" applyFont="1" applyNumberFormat="1">
      <alignment horizontal="center" shrinkToFit="0" vertical="center" wrapText="0"/>
    </xf>
    <xf borderId="6" fillId="0" fontId="4" numFmtId="0" xfId="0" applyAlignment="1" applyBorder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4" fontId="4" numFmtId="165" xfId="0" applyAlignment="1" applyFont="1" applyNumberFormat="1">
      <alignment horizontal="center" vertical="center"/>
    </xf>
    <xf borderId="0" fillId="4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3" numFmtId="165" xfId="0" applyFont="1" applyNumberFormat="1"/>
    <xf borderId="0" fillId="5" fontId="4" numFmtId="0" xfId="0" applyAlignment="1" applyFill="1" applyFon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0" fillId="2" fontId="2" numFmtId="165" xfId="0" applyAlignment="1" applyFont="1" applyNumberFormat="1">
      <alignment horizontal="center" shrinkToFit="0" vertical="center" wrapText="0"/>
    </xf>
    <xf borderId="16" fillId="0" fontId="4" numFmtId="0" xfId="0" applyAlignment="1" applyBorder="1" applyFont="1">
      <alignment horizontal="center" readingOrder="0" vertical="center"/>
    </xf>
    <xf borderId="0" fillId="5" fontId="4" numFmtId="165" xfId="0" applyAlignment="1" applyFont="1" applyNumberFormat="1">
      <alignment horizontal="center" vertical="center"/>
    </xf>
    <xf borderId="17" fillId="2" fontId="4" numFmtId="0" xfId="0" applyAlignment="1" applyBorder="1" applyFont="1">
      <alignment horizontal="center" readingOrder="0" vertical="center"/>
    </xf>
    <xf borderId="0" fillId="5" fontId="4" numFmtId="165" xfId="0" applyAlignment="1" applyFont="1" applyNumberFormat="1">
      <alignment horizontal="center" readingOrder="0" vertical="center"/>
    </xf>
    <xf borderId="17" fillId="0" fontId="4" numFmtId="0" xfId="0" applyAlignment="1" applyBorder="1" applyFont="1">
      <alignment horizontal="left" readingOrder="0" vertical="center"/>
    </xf>
    <xf borderId="17" fillId="0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readingOrder="0" vertical="center"/>
    </xf>
    <xf borderId="8" fillId="0" fontId="6" numFmtId="0" xfId="0" applyAlignment="1" applyBorder="1" applyFont="1">
      <alignment horizontal="right" readingOrder="0" vertical="center"/>
    </xf>
    <xf borderId="17" fillId="0" fontId="2" numFmtId="0" xfId="0" applyAlignment="1" applyBorder="1" applyFont="1">
      <alignment horizontal="center" readingOrder="0" shrinkToFit="0" vertical="center" wrapText="0"/>
    </xf>
    <xf borderId="17" fillId="0" fontId="3" numFmtId="0" xfId="0" applyBorder="1" applyFont="1"/>
    <xf borderId="0" fillId="6" fontId="4" numFmtId="0" xfId="0" applyAlignment="1" applyFill="1" applyFont="1">
      <alignment horizontal="center" readingOrder="0" vertical="center"/>
    </xf>
    <xf borderId="0" fillId="6" fontId="4" numFmtId="165" xfId="0" applyAlignment="1" applyFont="1" applyNumberFormat="1">
      <alignment horizontal="center" readingOrder="0" vertical="center"/>
    </xf>
    <xf borderId="9" fillId="0" fontId="4" numFmtId="165" xfId="0" applyAlignment="1" applyBorder="1" applyFont="1" applyNumberFormat="1">
      <alignment horizontal="center" readingOrder="0" vertical="center"/>
    </xf>
    <xf borderId="10" fillId="0" fontId="2" numFmtId="0" xfId="0" applyAlignment="1" applyBorder="1" applyFont="1">
      <alignment horizontal="center" shrinkToFit="0" vertical="center" wrapText="0"/>
    </xf>
    <xf borderId="0" fillId="6" fontId="4" numFmtId="165" xfId="0" applyAlignment="1" applyFont="1" applyNumberFormat="1">
      <alignment horizontal="center" vertical="center"/>
    </xf>
    <xf borderId="17" fillId="0" fontId="4" numFmtId="0" xfId="0" applyAlignment="1" applyBorder="1" applyFont="1">
      <alignment horizontal="center" readingOrder="0" vertical="center"/>
    </xf>
    <xf borderId="0" fillId="0" fontId="2" numFmtId="165" xfId="0" applyAlignment="1" applyFont="1" applyNumberFormat="1">
      <alignment horizontal="center" shrinkToFit="0" wrapText="0"/>
    </xf>
    <xf borderId="16" fillId="0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17" fillId="0" fontId="2" numFmtId="165" xfId="0" applyAlignment="1" applyBorder="1" applyFont="1" applyNumberFormat="1">
      <alignment horizontal="center" readingOrder="0" shrinkToFit="0" vertical="center" wrapText="0"/>
    </xf>
    <xf borderId="17" fillId="6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left" readingOrder="0" shrinkToFit="0" vertical="center" wrapText="0"/>
    </xf>
    <xf borderId="17" fillId="6" fontId="4" numFmtId="165" xfId="0" applyAlignment="1" applyBorder="1" applyFont="1" applyNumberFormat="1">
      <alignment horizontal="center" vertical="center"/>
    </xf>
    <xf borderId="17" fillId="6" fontId="4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left" shrinkToFit="0" vertical="center" wrapText="0"/>
    </xf>
    <xf borderId="16" fillId="0" fontId="4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shrinkToFit="0" vertical="center" wrapText="0"/>
    </xf>
    <xf borderId="19" fillId="2" fontId="2" numFmtId="0" xfId="0" applyAlignment="1" applyBorder="1" applyFont="1">
      <alignment horizontal="center" shrinkToFit="0" vertical="center" wrapText="0"/>
    </xf>
    <xf borderId="20" fillId="2" fontId="2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15" fillId="2" fontId="2" numFmtId="0" xfId="0" applyAlignment="1" applyBorder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vertical="center"/>
    </xf>
    <xf borderId="17" fillId="2" fontId="2" numFmtId="165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5" fillId="0" fontId="2" numFmtId="165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.71"/>
    <col customWidth="1" min="2" max="2" width="16.86"/>
    <col customWidth="1" min="3" max="3" width="19.57"/>
    <col customWidth="1" min="4" max="4" width="15.86"/>
    <col customWidth="1" min="5" max="5" width="11.29"/>
    <col customWidth="1" min="6" max="6" width="14.57"/>
    <col customWidth="1" min="7" max="8" width="18.71"/>
    <col customWidth="1" min="9" max="9" width="3.71"/>
    <col customWidth="1" min="10" max="10" width="20.86"/>
    <col customWidth="1" min="11" max="11" width="9.14"/>
    <col customWidth="1" min="12" max="12" width="17.0"/>
    <col customWidth="1" min="13" max="13" width="9.14"/>
    <col customWidth="1" min="14" max="14" width="16.71"/>
    <col customWidth="1" min="15" max="16" width="18.71"/>
    <col customWidth="1" min="17" max="17" width="3.71"/>
    <col customWidth="1" min="18" max="18" width="8.71"/>
    <col customWidth="1" min="19" max="19" width="10.57"/>
    <col customWidth="1" min="20" max="20" width="37.86"/>
    <col customWidth="1" min="21" max="21" width="8.71"/>
    <col customWidth="1" min="22" max="22" width="12.0"/>
    <col customWidth="1" min="23" max="23" width="8.71"/>
    <col customWidth="1" min="24" max="24" width="7.14"/>
    <col customWidth="1" min="25" max="25" width="10.86"/>
    <col customWidth="1" min="26" max="27" width="8.71"/>
  </cols>
  <sheetData>
    <row r="1" ht="15.75" customHeight="1">
      <c r="A1" s="2"/>
      <c r="B1" s="4"/>
      <c r="C1" s="4"/>
      <c r="D1" s="4"/>
      <c r="E1" s="4"/>
      <c r="F1" s="4"/>
      <c r="G1" s="4"/>
      <c r="H1" s="4"/>
      <c r="I1" s="2"/>
      <c r="J1" s="4"/>
      <c r="K1" s="4"/>
      <c r="L1" s="4"/>
      <c r="M1" s="4"/>
      <c r="N1" s="4"/>
      <c r="O1" s="4"/>
      <c r="P1" s="4"/>
      <c r="Q1" s="2"/>
      <c r="R1" s="4"/>
      <c r="S1" s="4"/>
      <c r="T1" s="4"/>
      <c r="U1" s="4"/>
      <c r="V1" s="4"/>
      <c r="W1" s="2"/>
      <c r="X1" s="2"/>
      <c r="Y1" s="6"/>
      <c r="Z1" s="6"/>
      <c r="AA1" s="6"/>
    </row>
    <row r="2" ht="15.75" customHeight="1">
      <c r="A2" s="8"/>
      <c r="B2" s="13" t="s">
        <v>14</v>
      </c>
      <c r="C2" s="15"/>
      <c r="D2" s="15"/>
      <c r="E2" s="15"/>
      <c r="F2" s="15"/>
      <c r="G2" s="15"/>
      <c r="H2" s="17"/>
      <c r="I2" s="19"/>
      <c r="J2" s="13" t="s">
        <v>17</v>
      </c>
      <c r="K2" s="15"/>
      <c r="L2" s="15"/>
      <c r="M2" s="15"/>
      <c r="N2" s="15"/>
      <c r="O2" s="15"/>
      <c r="P2" s="17"/>
      <c r="Q2" s="19"/>
      <c r="R2" s="22" t="s">
        <v>18</v>
      </c>
      <c r="S2" s="15"/>
      <c r="T2" s="15"/>
      <c r="U2" s="15"/>
      <c r="V2" s="17"/>
      <c r="W2" s="24"/>
      <c r="AA2" s="6"/>
    </row>
    <row r="3" ht="15.75" customHeight="1">
      <c r="A3" s="2"/>
      <c r="B3" s="26"/>
      <c r="C3" s="26"/>
      <c r="D3" s="26"/>
      <c r="E3" s="26"/>
      <c r="F3" s="26"/>
      <c r="G3" s="26"/>
      <c r="H3" s="26"/>
      <c r="I3" s="2"/>
      <c r="J3" s="26"/>
      <c r="K3" s="26"/>
      <c r="L3" s="26"/>
      <c r="M3" s="26"/>
      <c r="N3" s="26"/>
      <c r="O3" s="26"/>
      <c r="P3" s="26"/>
      <c r="Q3" s="2"/>
      <c r="R3" s="26"/>
      <c r="S3" s="26"/>
      <c r="T3" s="26"/>
      <c r="U3" s="26"/>
      <c r="V3" s="26"/>
      <c r="W3" s="2"/>
      <c r="AA3" s="6"/>
    </row>
    <row r="4" ht="15.75" customHeight="1">
      <c r="A4" s="8"/>
      <c r="B4" s="28" t="s">
        <v>23</v>
      </c>
      <c r="C4" s="20"/>
      <c r="D4" s="20"/>
      <c r="E4" s="20"/>
      <c r="F4" s="20"/>
      <c r="G4" s="20"/>
      <c r="H4" s="7"/>
      <c r="I4" s="19"/>
      <c r="J4" s="28" t="s">
        <v>26</v>
      </c>
      <c r="K4" s="20"/>
      <c r="L4" s="20"/>
      <c r="M4" s="20"/>
      <c r="N4" s="20"/>
      <c r="O4" s="20"/>
      <c r="P4" s="7"/>
      <c r="Q4" s="19"/>
      <c r="R4" s="34" t="s">
        <v>29</v>
      </c>
      <c r="S4" s="36" t="s">
        <v>30</v>
      </c>
      <c r="T4" s="36" t="s">
        <v>31</v>
      </c>
      <c r="U4" s="36" t="s">
        <v>37</v>
      </c>
      <c r="V4" s="7"/>
      <c r="W4" s="24"/>
      <c r="AA4" s="6"/>
    </row>
    <row r="5" ht="15.75" customHeight="1">
      <c r="A5" s="8"/>
      <c r="B5" s="38" t="s">
        <v>52</v>
      </c>
      <c r="C5" s="6" t="s">
        <v>54</v>
      </c>
      <c r="E5" s="6" t="s">
        <v>55</v>
      </c>
      <c r="G5" s="40" t="s">
        <v>56</v>
      </c>
      <c r="H5" s="14"/>
      <c r="I5" s="19"/>
      <c r="J5" s="38" t="s">
        <v>52</v>
      </c>
      <c r="K5" s="6" t="s">
        <v>54</v>
      </c>
      <c r="M5" s="6" t="s">
        <v>55</v>
      </c>
      <c r="O5" s="40" t="s">
        <v>56</v>
      </c>
      <c r="P5" s="14"/>
      <c r="Q5" s="19"/>
      <c r="R5" s="43">
        <v>2.0</v>
      </c>
      <c r="S5" s="40">
        <v>1.0</v>
      </c>
      <c r="T5" s="45" t="s">
        <v>59</v>
      </c>
      <c r="U5" s="48">
        <f t="shared" ref="U5:U8" si="1">G6</f>
        <v>3.4375</v>
      </c>
      <c r="V5" s="56" t="s">
        <v>66</v>
      </c>
      <c r="W5" s="24"/>
      <c r="AA5" s="6"/>
    </row>
    <row r="6" ht="15.75" customHeight="1">
      <c r="A6" s="8"/>
      <c r="B6" s="38" t="s">
        <v>3</v>
      </c>
      <c r="C6" s="6">
        <f>32*0.5</f>
        <v>16</v>
      </c>
      <c r="D6" s="6" t="s">
        <v>80</v>
      </c>
      <c r="E6" s="48">
        <f>((5/60)*4)+3.25+(5/60)</f>
        <v>3.666666667</v>
      </c>
      <c r="F6" s="6" t="s">
        <v>80</v>
      </c>
      <c r="G6" s="60">
        <f t="shared" ref="G6:G9" si="2">E6/(C6/15)</f>
        <v>3.4375</v>
      </c>
      <c r="H6" s="50" t="s">
        <v>66</v>
      </c>
      <c r="I6" s="19"/>
      <c r="J6" s="38" t="s">
        <v>90</v>
      </c>
      <c r="K6" s="40">
        <v>16.0</v>
      </c>
      <c r="L6" s="6" t="s">
        <v>80</v>
      </c>
      <c r="M6" s="48">
        <f t="shared" ref="M6:M7" si="3">3.25 + (10/60)</f>
        <v>3.416666667</v>
      </c>
      <c r="N6" s="6" t="s">
        <v>80</v>
      </c>
      <c r="O6" s="60">
        <f t="shared" ref="O6:O7" si="4">M6/(K6/15)</f>
        <v>3.203125</v>
      </c>
      <c r="P6" s="50" t="s">
        <v>66</v>
      </c>
      <c r="Q6" s="19"/>
      <c r="R6" s="43">
        <v>1.0</v>
      </c>
      <c r="S6" s="40">
        <v>2.0</v>
      </c>
      <c r="T6" s="45" t="s">
        <v>89</v>
      </c>
      <c r="U6" s="48">
        <f t="shared" si="1"/>
        <v>2.609375</v>
      </c>
      <c r="V6" s="56" t="s">
        <v>66</v>
      </c>
      <c r="W6" s="24"/>
      <c r="AA6" s="6"/>
    </row>
    <row r="7" ht="15.75" customHeight="1">
      <c r="A7" s="8"/>
      <c r="B7" s="38" t="s">
        <v>5</v>
      </c>
      <c r="C7" s="6">
        <f t="shared" ref="C7:C8" si="5">160*0.5</f>
        <v>80</v>
      </c>
      <c r="D7" s="6" t="s">
        <v>80</v>
      </c>
      <c r="E7" s="48">
        <f t="shared" ref="E7:E8" si="6">(160/15)+3.25</f>
        <v>13.91666667</v>
      </c>
      <c r="F7" s="6" t="s">
        <v>80</v>
      </c>
      <c r="G7" s="60">
        <f t="shared" si="2"/>
        <v>2.609375</v>
      </c>
      <c r="H7" s="50" t="s">
        <v>66</v>
      </c>
      <c r="I7" s="19"/>
      <c r="J7" s="64" t="s">
        <v>96</v>
      </c>
      <c r="K7" s="66">
        <f>2*60</f>
        <v>120</v>
      </c>
      <c r="L7" s="66" t="s">
        <v>100</v>
      </c>
      <c r="M7" s="67">
        <f t="shared" si="3"/>
        <v>3.416666667</v>
      </c>
      <c r="N7" s="66" t="s">
        <v>100</v>
      </c>
      <c r="O7" s="68">
        <f t="shared" si="4"/>
        <v>0.4270833333</v>
      </c>
      <c r="P7" s="69" t="s">
        <v>66</v>
      </c>
      <c r="Q7" s="19"/>
      <c r="R7" s="43">
        <v>1.0</v>
      </c>
      <c r="S7" s="40">
        <v>3.0</v>
      </c>
      <c r="T7" s="45" t="s">
        <v>91</v>
      </c>
      <c r="U7" s="48">
        <f t="shared" si="1"/>
        <v>2.609375</v>
      </c>
      <c r="V7" s="56" t="s">
        <v>66</v>
      </c>
      <c r="W7" s="24"/>
      <c r="AA7" s="6"/>
    </row>
    <row r="8" ht="15.75" customHeight="1">
      <c r="A8" s="8"/>
      <c r="B8" s="38" t="s">
        <v>7</v>
      </c>
      <c r="C8" s="6">
        <f t="shared" si="5"/>
        <v>80</v>
      </c>
      <c r="D8" s="6" t="s">
        <v>80</v>
      </c>
      <c r="E8" s="48">
        <f t="shared" si="6"/>
        <v>13.91666667</v>
      </c>
      <c r="F8" s="6" t="s">
        <v>80</v>
      </c>
      <c r="G8" s="60">
        <f t="shared" si="2"/>
        <v>2.609375</v>
      </c>
      <c r="H8" s="50" t="s">
        <v>66</v>
      </c>
      <c r="I8" s="24"/>
      <c r="J8" s="26"/>
      <c r="K8" s="26"/>
      <c r="L8" s="26"/>
      <c r="M8" s="70"/>
      <c r="N8" s="26"/>
      <c r="O8" s="26"/>
      <c r="P8" s="26"/>
      <c r="Q8" s="8"/>
      <c r="R8" s="43">
        <v>1.0</v>
      </c>
      <c r="S8" s="40">
        <v>4.0</v>
      </c>
      <c r="T8" s="45" t="s">
        <v>92</v>
      </c>
      <c r="U8" s="48">
        <f t="shared" si="1"/>
        <v>0.1432291667</v>
      </c>
      <c r="V8" s="56" t="s">
        <v>66</v>
      </c>
      <c r="W8" s="24"/>
      <c r="AA8" s="6"/>
    </row>
    <row r="9" ht="15.75" customHeight="1">
      <c r="A9" s="8"/>
      <c r="B9" s="64" t="s">
        <v>1</v>
      </c>
      <c r="C9" s="66">
        <v>480.0</v>
      </c>
      <c r="D9" s="66" t="s">
        <v>80</v>
      </c>
      <c r="E9" s="67">
        <f>((480/30)*(5/60)) + 3.25</f>
        <v>4.583333333</v>
      </c>
      <c r="F9" s="66" t="s">
        <v>80</v>
      </c>
      <c r="G9" s="68">
        <f t="shared" si="2"/>
        <v>0.1432291667</v>
      </c>
      <c r="H9" s="69" t="s">
        <v>66</v>
      </c>
      <c r="I9" s="19"/>
      <c r="J9" s="28" t="s">
        <v>108</v>
      </c>
      <c r="K9" s="20"/>
      <c r="L9" s="20"/>
      <c r="M9" s="20"/>
      <c r="N9" s="20"/>
      <c r="O9" s="20"/>
      <c r="P9" s="7"/>
      <c r="Q9" s="19"/>
      <c r="R9" s="43">
        <v>1.0</v>
      </c>
      <c r="S9" s="40">
        <v>5.0</v>
      </c>
      <c r="T9" s="45" t="s">
        <v>93</v>
      </c>
      <c r="U9" s="48">
        <f>G13</f>
        <v>4.008333333</v>
      </c>
      <c r="V9" s="56" t="s">
        <v>66</v>
      </c>
      <c r="W9" s="24"/>
      <c r="AA9" s="6"/>
    </row>
    <row r="10" ht="15.75" customHeight="1">
      <c r="A10" s="2"/>
      <c r="B10" s="26"/>
      <c r="C10" s="26"/>
      <c r="D10" s="26"/>
      <c r="E10" s="26"/>
      <c r="F10" s="26"/>
      <c r="G10" s="26"/>
      <c r="H10" s="26"/>
      <c r="I10" s="8"/>
      <c r="J10" s="38" t="s">
        <v>52</v>
      </c>
      <c r="K10" s="6" t="s">
        <v>54</v>
      </c>
      <c r="M10" s="6" t="s">
        <v>55</v>
      </c>
      <c r="O10" s="40" t="s">
        <v>56</v>
      </c>
      <c r="P10" s="14"/>
      <c r="Q10" s="19"/>
      <c r="R10" s="43">
        <v>2.0</v>
      </c>
      <c r="S10" s="40">
        <v>6.0</v>
      </c>
      <c r="T10" s="45" t="s">
        <v>97</v>
      </c>
      <c r="U10" s="48">
        <f>G20</f>
        <v>1.875</v>
      </c>
      <c r="V10" s="56" t="s">
        <v>66</v>
      </c>
      <c r="W10" s="24"/>
      <c r="AA10" s="6"/>
    </row>
    <row r="11" ht="15.75" customHeight="1">
      <c r="A11" s="8"/>
      <c r="B11" s="28" t="s">
        <v>109</v>
      </c>
      <c r="C11" s="20"/>
      <c r="D11" s="20"/>
      <c r="E11" s="20"/>
      <c r="F11" s="20"/>
      <c r="G11" s="20"/>
      <c r="H11" s="7"/>
      <c r="I11" s="19"/>
      <c r="J11" s="38" t="s">
        <v>4</v>
      </c>
      <c r="K11" s="40">
        <v>15.0</v>
      </c>
      <c r="L11" s="6" t="s">
        <v>80</v>
      </c>
      <c r="M11" s="48">
        <f>10/60</f>
        <v>0.1666666667</v>
      </c>
      <c r="N11" s="6" t="s">
        <v>80</v>
      </c>
      <c r="O11" s="60">
        <f>M11/(K11/15)</f>
        <v>0.1666666667</v>
      </c>
      <c r="P11" s="50" t="s">
        <v>66</v>
      </c>
      <c r="Q11" s="19"/>
      <c r="R11" s="43">
        <v>2.0</v>
      </c>
      <c r="S11" s="40">
        <v>7.0</v>
      </c>
      <c r="T11" s="45" t="s">
        <v>98</v>
      </c>
      <c r="U11" s="48">
        <f>G24</f>
        <v>3.90625</v>
      </c>
      <c r="V11" s="56" t="s">
        <v>66</v>
      </c>
      <c r="W11" s="24"/>
      <c r="AA11" s="6"/>
    </row>
    <row r="12" ht="15.75" customHeight="1">
      <c r="A12" s="8"/>
      <c r="B12" s="38" t="s">
        <v>52</v>
      </c>
      <c r="C12" s="6" t="s">
        <v>111</v>
      </c>
      <c r="E12" s="6" t="s">
        <v>55</v>
      </c>
      <c r="G12" s="40" t="s">
        <v>56</v>
      </c>
      <c r="H12" s="14"/>
      <c r="I12" s="19"/>
      <c r="J12" s="38" t="s">
        <v>6</v>
      </c>
      <c r="K12" s="40">
        <v>15.0</v>
      </c>
      <c r="L12" s="6" t="s">
        <v>80</v>
      </c>
      <c r="M12" s="48">
        <v>0.16666666666666666</v>
      </c>
      <c r="N12" s="6" t="s">
        <v>80</v>
      </c>
      <c r="O12" s="81"/>
      <c r="P12" s="14"/>
      <c r="Q12" s="19"/>
      <c r="R12" s="43">
        <v>1.0</v>
      </c>
      <c r="S12" s="40">
        <v>8.0</v>
      </c>
      <c r="T12" s="45" t="s">
        <v>101</v>
      </c>
      <c r="U12" s="48">
        <f t="shared" ref="U12:U13" si="7">O6</f>
        <v>3.203125</v>
      </c>
      <c r="V12" s="56" t="s">
        <v>66</v>
      </c>
      <c r="W12" s="24"/>
      <c r="AA12" s="6"/>
    </row>
    <row r="13" ht="15.75" customHeight="1">
      <c r="A13" s="8"/>
      <c r="B13" s="38" t="s">
        <v>3</v>
      </c>
      <c r="C13" s="6">
        <f>60/8</f>
        <v>7.5</v>
      </c>
      <c r="D13" s="6" t="s">
        <v>113</v>
      </c>
      <c r="E13" s="48">
        <f>((7/60)*SUM(C13:C16))+1.5</f>
        <v>4.008333333</v>
      </c>
      <c r="F13" s="6" t="s">
        <v>80</v>
      </c>
      <c r="G13" s="60">
        <f>E13/(E16/15)</f>
        <v>4.008333333</v>
      </c>
      <c r="H13" s="50" t="s">
        <v>66</v>
      </c>
      <c r="I13" s="19"/>
      <c r="J13" s="64" t="s">
        <v>8</v>
      </c>
      <c r="K13" s="90">
        <v>15.0</v>
      </c>
      <c r="L13" s="66" t="s">
        <v>80</v>
      </c>
      <c r="M13" s="67">
        <v>0.16666666666666666</v>
      </c>
      <c r="N13" s="66" t="s">
        <v>80</v>
      </c>
      <c r="O13" s="91"/>
      <c r="P13" s="49"/>
      <c r="Q13" s="19"/>
      <c r="R13" s="43">
        <v>1.0</v>
      </c>
      <c r="S13" s="40">
        <v>9.0</v>
      </c>
      <c r="T13" s="45" t="s">
        <v>102</v>
      </c>
      <c r="U13" s="48">
        <f t="shared" si="7"/>
        <v>0.4270833333</v>
      </c>
      <c r="V13" s="56" t="s">
        <v>66</v>
      </c>
      <c r="W13" s="24"/>
      <c r="AA13" s="6"/>
    </row>
    <row r="14" ht="15.75" customHeight="1">
      <c r="A14" s="8"/>
      <c r="B14" s="38" t="s">
        <v>5</v>
      </c>
      <c r="C14" s="6">
        <f>60/15</f>
        <v>4</v>
      </c>
      <c r="D14" s="6" t="s">
        <v>115</v>
      </c>
      <c r="E14" s="98" t="s">
        <v>54</v>
      </c>
      <c r="G14" s="6"/>
      <c r="H14" s="14"/>
      <c r="I14" s="24"/>
      <c r="J14" s="26"/>
      <c r="K14" s="26"/>
      <c r="L14" s="26"/>
      <c r="M14" s="26"/>
      <c r="N14" s="26"/>
      <c r="O14" s="26"/>
      <c r="P14" s="26"/>
      <c r="Q14" s="8"/>
      <c r="R14" s="43">
        <v>1.0</v>
      </c>
      <c r="S14" s="40">
        <v>10.0</v>
      </c>
      <c r="T14" s="45" t="s">
        <v>107</v>
      </c>
      <c r="U14" s="48">
        <f>O11</f>
        <v>0.1666666667</v>
      </c>
      <c r="V14" s="56" t="s">
        <v>66</v>
      </c>
      <c r="W14" s="24"/>
      <c r="AA14" s="6"/>
    </row>
    <row r="15" ht="15.75" customHeight="1">
      <c r="A15" s="8"/>
      <c r="B15" s="38" t="s">
        <v>7</v>
      </c>
      <c r="C15" s="6">
        <f>60/10</f>
        <v>6</v>
      </c>
      <c r="D15" s="6" t="s">
        <v>117</v>
      </c>
      <c r="H15" s="14"/>
      <c r="I15" s="19"/>
      <c r="J15" s="28" t="s">
        <v>119</v>
      </c>
      <c r="K15" s="20"/>
      <c r="L15" s="20"/>
      <c r="M15" s="20"/>
      <c r="N15" s="20"/>
      <c r="O15" s="20"/>
      <c r="P15" s="7"/>
      <c r="Q15" s="19"/>
      <c r="R15" s="43">
        <v>2.0</v>
      </c>
      <c r="S15" s="40">
        <v>11.0</v>
      </c>
      <c r="T15" s="45" t="s">
        <v>110</v>
      </c>
      <c r="U15" s="48">
        <f>O17</f>
        <v>2.291666667</v>
      </c>
      <c r="V15" s="56" t="s">
        <v>66</v>
      </c>
      <c r="W15" s="24"/>
      <c r="AA15" s="6"/>
    </row>
    <row r="16" ht="15.75" customHeight="1">
      <c r="A16" s="8"/>
      <c r="B16" s="64" t="s">
        <v>1</v>
      </c>
      <c r="C16" s="66">
        <f>4*1</f>
        <v>4</v>
      </c>
      <c r="D16" s="66" t="s">
        <v>122</v>
      </c>
      <c r="E16" s="102">
        <v>15.0</v>
      </c>
      <c r="F16" s="66" t="s">
        <v>80</v>
      </c>
      <c r="G16" s="91"/>
      <c r="H16" s="49"/>
      <c r="I16" s="19"/>
      <c r="J16" s="38" t="s">
        <v>52</v>
      </c>
      <c r="K16" s="6" t="s">
        <v>54</v>
      </c>
      <c r="M16" s="6" t="s">
        <v>55</v>
      </c>
      <c r="O16" s="40" t="s">
        <v>56</v>
      </c>
      <c r="P16" s="14"/>
      <c r="Q16" s="19"/>
      <c r="R16" s="61">
        <v>2.0</v>
      </c>
      <c r="S16" s="90">
        <v>12.0</v>
      </c>
      <c r="T16" s="104" t="s">
        <v>112</v>
      </c>
      <c r="U16" s="67">
        <f>O21</f>
        <v>3.90625</v>
      </c>
      <c r="V16" s="107" t="s">
        <v>66</v>
      </c>
      <c r="W16" s="24"/>
      <c r="AA16" s="6"/>
    </row>
    <row r="17" ht="15.75" customHeight="1">
      <c r="A17" s="2"/>
      <c r="B17" s="26"/>
      <c r="C17" s="26"/>
      <c r="D17" s="26"/>
      <c r="E17" s="26"/>
      <c r="F17" s="26"/>
      <c r="G17" s="26"/>
      <c r="H17" s="26"/>
      <c r="I17" s="8"/>
      <c r="J17" s="61" t="s">
        <v>123</v>
      </c>
      <c r="K17" s="90">
        <v>12.0</v>
      </c>
      <c r="L17" s="66" t="s">
        <v>80</v>
      </c>
      <c r="M17" s="102">
        <f>1.5 + (20/60)</f>
        <v>1.833333333</v>
      </c>
      <c r="N17" s="66" t="s">
        <v>80</v>
      </c>
      <c r="O17" s="68">
        <f>M17/(K17/15)</f>
        <v>2.291666667</v>
      </c>
      <c r="P17" s="69" t="s">
        <v>66</v>
      </c>
      <c r="Q17" s="24"/>
      <c r="R17" s="109"/>
      <c r="S17" s="109"/>
      <c r="T17" s="109"/>
      <c r="U17" s="109"/>
      <c r="V17" s="109"/>
      <c r="W17" s="24"/>
      <c r="AA17" s="6"/>
    </row>
    <row r="18" ht="15.75" customHeight="1">
      <c r="A18" s="8"/>
      <c r="B18" s="28" t="s">
        <v>124</v>
      </c>
      <c r="C18" s="20"/>
      <c r="D18" s="20"/>
      <c r="E18" s="20"/>
      <c r="F18" s="20"/>
      <c r="G18" s="20"/>
      <c r="H18" s="7"/>
      <c r="I18" s="24"/>
      <c r="J18" s="110"/>
      <c r="K18" s="110"/>
      <c r="L18" s="110"/>
      <c r="M18" s="110"/>
      <c r="N18" s="110"/>
      <c r="O18" s="110"/>
      <c r="P18" s="110"/>
      <c r="Q18" s="24"/>
      <c r="R18" s="111"/>
      <c r="S18" s="111"/>
      <c r="T18" s="111"/>
      <c r="U18" s="111"/>
      <c r="V18" s="111"/>
      <c r="W18" s="2"/>
      <c r="AA18" s="6"/>
    </row>
    <row r="19" ht="15.75" customHeight="1">
      <c r="A19" s="8"/>
      <c r="B19" s="38" t="s">
        <v>52</v>
      </c>
      <c r="C19" s="6" t="s">
        <v>54</v>
      </c>
      <c r="E19" s="6" t="s">
        <v>55</v>
      </c>
      <c r="G19" s="40" t="s">
        <v>56</v>
      </c>
      <c r="H19" s="14"/>
      <c r="I19" s="19"/>
      <c r="J19" s="34" t="s">
        <v>126</v>
      </c>
      <c r="K19" s="20"/>
      <c r="L19" s="20"/>
      <c r="M19" s="20"/>
      <c r="N19" s="20"/>
      <c r="O19" s="20"/>
      <c r="P19" s="7"/>
      <c r="Q19" s="24"/>
      <c r="R19" s="2"/>
      <c r="S19" s="2"/>
      <c r="T19" s="2"/>
      <c r="U19" s="2"/>
      <c r="V19" s="2"/>
      <c r="W19" s="2"/>
      <c r="AA19" s="6"/>
    </row>
    <row r="20" ht="15.75" customHeight="1">
      <c r="A20" s="8"/>
      <c r="B20" s="64" t="s">
        <v>127</v>
      </c>
      <c r="C20" s="90">
        <v>12.0</v>
      </c>
      <c r="D20" s="66" t="s">
        <v>80</v>
      </c>
      <c r="E20" s="90">
        <v>1.5</v>
      </c>
      <c r="F20" s="66" t="s">
        <v>80</v>
      </c>
      <c r="G20" s="68">
        <f>E20/(C20/15)</f>
        <v>1.875</v>
      </c>
      <c r="H20" s="69" t="s">
        <v>66</v>
      </c>
      <c r="I20" s="19"/>
      <c r="J20" s="38" t="s">
        <v>52</v>
      </c>
      <c r="K20" s="6" t="s">
        <v>54</v>
      </c>
      <c r="M20" s="6" t="s">
        <v>55</v>
      </c>
      <c r="O20" s="40" t="s">
        <v>56</v>
      </c>
      <c r="P20" s="14"/>
      <c r="Q20" s="24"/>
      <c r="R20" s="2"/>
      <c r="S20" s="2"/>
      <c r="T20" s="2"/>
      <c r="U20" s="2"/>
      <c r="V20" s="2"/>
      <c r="W20" s="2"/>
      <c r="X20" s="6"/>
      <c r="Y20" s="6"/>
      <c r="Z20" s="6"/>
      <c r="AA20" s="6"/>
    </row>
    <row r="21" ht="15.75" customHeight="1">
      <c r="A21" s="2"/>
      <c r="B21" s="26"/>
      <c r="C21" s="26"/>
      <c r="D21" s="26"/>
      <c r="E21" s="26"/>
      <c r="F21" s="26"/>
      <c r="G21" s="26"/>
      <c r="H21" s="26"/>
      <c r="I21" s="8"/>
      <c r="J21" s="43" t="s">
        <v>128</v>
      </c>
      <c r="K21" s="6">
        <f t="shared" ref="K21:K22" si="8">24*(32/60)</f>
        <v>12.8</v>
      </c>
      <c r="L21" s="6" t="s">
        <v>129</v>
      </c>
      <c r="M21" s="48">
        <f t="shared" ref="M21:M22" si="9">(5/60) + 3.25</f>
        <v>3.333333333</v>
      </c>
      <c r="N21" s="6" t="s">
        <v>129</v>
      </c>
      <c r="O21" s="60">
        <f>M21/(K21/15)</f>
        <v>3.90625</v>
      </c>
      <c r="P21" s="50" t="s">
        <v>66</v>
      </c>
      <c r="Q21" s="24"/>
      <c r="R21" s="2"/>
      <c r="S21" s="2"/>
      <c r="T21" s="2"/>
      <c r="U21" s="2"/>
      <c r="V21" s="2"/>
      <c r="W21" s="2"/>
      <c r="X21" s="6"/>
      <c r="Y21" s="6"/>
      <c r="Z21" s="6"/>
      <c r="AA21" s="6"/>
    </row>
    <row r="22" ht="15.75" customHeight="1">
      <c r="A22" s="8"/>
      <c r="B22" s="28" t="s">
        <v>130</v>
      </c>
      <c r="C22" s="20"/>
      <c r="D22" s="20"/>
      <c r="E22" s="20"/>
      <c r="F22" s="20"/>
      <c r="G22" s="20"/>
      <c r="H22" s="7"/>
      <c r="I22" s="19"/>
      <c r="J22" s="114" t="s">
        <v>131</v>
      </c>
      <c r="K22" s="66">
        <f t="shared" si="8"/>
        <v>12.8</v>
      </c>
      <c r="L22" s="90" t="s">
        <v>100</v>
      </c>
      <c r="M22" s="67">
        <f t="shared" si="9"/>
        <v>3.333333333</v>
      </c>
      <c r="N22" s="66" t="s">
        <v>129</v>
      </c>
      <c r="O22" s="116"/>
      <c r="P22" s="49"/>
      <c r="Q22" s="24"/>
      <c r="R22" s="2"/>
      <c r="S22" s="2"/>
      <c r="T22" s="2"/>
      <c r="U22" s="2"/>
      <c r="V22" s="2"/>
      <c r="W22" s="2"/>
      <c r="X22" s="6"/>
      <c r="Y22" s="6"/>
      <c r="Z22" s="6"/>
      <c r="AA22" s="6"/>
    </row>
    <row r="23" ht="15.75" customHeight="1">
      <c r="A23" s="8"/>
      <c r="B23" s="38" t="s">
        <v>52</v>
      </c>
      <c r="C23" s="6" t="s">
        <v>54</v>
      </c>
      <c r="E23" s="6" t="s">
        <v>55</v>
      </c>
      <c r="G23" s="40" t="s">
        <v>56</v>
      </c>
      <c r="H23" s="14"/>
      <c r="I23" s="19"/>
      <c r="J23" s="111"/>
      <c r="K23" s="111"/>
      <c r="L23" s="111"/>
      <c r="M23" s="111"/>
      <c r="N23" s="111"/>
      <c r="O23" s="111"/>
      <c r="P23" s="111"/>
      <c r="Q23" s="2"/>
      <c r="R23" s="2"/>
      <c r="S23" s="19"/>
      <c r="T23" s="2"/>
      <c r="U23" s="2"/>
      <c r="V23" s="2"/>
      <c r="W23" s="2"/>
      <c r="X23" s="6"/>
      <c r="Y23" s="6"/>
      <c r="Z23" s="6"/>
      <c r="AA23" s="6"/>
    </row>
    <row r="24" ht="15.75" customHeight="1">
      <c r="A24" s="8"/>
      <c r="B24" s="64" t="s">
        <v>127</v>
      </c>
      <c r="C24" s="66">
        <f>24*(32/60)</f>
        <v>12.8</v>
      </c>
      <c r="D24" s="66" t="s">
        <v>129</v>
      </c>
      <c r="E24" s="67">
        <f>(5/60) + 3.25</f>
        <v>3.333333333</v>
      </c>
      <c r="F24" s="66" t="s">
        <v>129</v>
      </c>
      <c r="G24" s="68">
        <f>E24/(C24/15)</f>
        <v>3.90625</v>
      </c>
      <c r="H24" s="69" t="s">
        <v>66</v>
      </c>
      <c r="I24" s="24"/>
      <c r="J24" s="111"/>
      <c r="K24" s="111"/>
      <c r="L24" s="111"/>
      <c r="M24" s="111"/>
      <c r="N24" s="111"/>
      <c r="O24" s="111"/>
      <c r="P24" s="111"/>
      <c r="Q24" s="2"/>
      <c r="R24" s="2"/>
      <c r="S24" s="2"/>
      <c r="T24" s="2"/>
      <c r="U24" s="2"/>
      <c r="V24" s="2"/>
      <c r="W24" s="2"/>
      <c r="X24" s="6"/>
      <c r="Y24" s="6"/>
      <c r="Z24" s="6"/>
      <c r="AA24" s="6"/>
    </row>
    <row r="25" ht="15.75" customHeight="1">
      <c r="A25" s="2"/>
      <c r="B25" s="26"/>
      <c r="C25" s="26"/>
      <c r="D25" s="26"/>
      <c r="E25" s="26"/>
      <c r="F25" s="26"/>
      <c r="G25" s="26"/>
      <c r="H25" s="2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6"/>
      <c r="Y25" s="6"/>
      <c r="Z25" s="6"/>
      <c r="AA25" s="6"/>
    </row>
    <row r="26" ht="15.75" customHeight="1">
      <c r="A26" s="8"/>
      <c r="B26" s="13" t="s">
        <v>132</v>
      </c>
      <c r="C26" s="15"/>
      <c r="D26" s="15"/>
      <c r="E26" s="15"/>
      <c r="F26" s="15"/>
      <c r="G26" s="15"/>
      <c r="H26" s="17"/>
      <c r="I26" s="24"/>
      <c r="J26" s="2"/>
      <c r="K26" s="2"/>
      <c r="L26" s="117"/>
      <c r="M26" s="118" t="s">
        <v>133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6"/>
      <c r="Y26" s="6"/>
      <c r="Z26" s="6"/>
      <c r="AA26" s="6"/>
    </row>
    <row r="27" ht="15.75" customHeight="1">
      <c r="A27" s="2"/>
      <c r="B27" s="26"/>
      <c r="C27" s="26"/>
      <c r="D27" s="26"/>
      <c r="E27" s="111"/>
      <c r="F27" s="111"/>
      <c r="G27" s="111"/>
      <c r="H27" s="1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6"/>
      <c r="Y27" s="6"/>
      <c r="Z27" s="6"/>
      <c r="AA27" s="6"/>
    </row>
    <row r="28" ht="15.75" customHeight="1">
      <c r="A28" s="8"/>
      <c r="B28" s="34" t="s">
        <v>134</v>
      </c>
      <c r="C28" s="20"/>
      <c r="D28" s="7"/>
      <c r="E28" s="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"/>
      <c r="Y28" s="6"/>
      <c r="Z28" s="6"/>
      <c r="AA28" s="6"/>
    </row>
    <row r="29" ht="15.75" customHeight="1">
      <c r="A29" s="8"/>
      <c r="B29" s="119">
        <f>SUM(G6:G9,G13,G20,G24,O17:O18,O11,O6:O7,O21)</f>
        <v>28.58385417</v>
      </c>
      <c r="C29" s="66" t="s">
        <v>66</v>
      </c>
      <c r="D29" s="49"/>
      <c r="E29" s="2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/>
      <c r="Y29" s="6"/>
      <c r="Z29" s="6"/>
      <c r="AA29" s="6"/>
    </row>
    <row r="30" ht="15.75" customHeight="1">
      <c r="A30" s="2"/>
      <c r="B30" s="111"/>
      <c r="C30" s="111"/>
      <c r="D30" s="111"/>
      <c r="E30" s="2"/>
      <c r="F30" s="2"/>
      <c r="G30" s="2"/>
      <c r="H30" s="2"/>
      <c r="I30" s="2"/>
      <c r="J30" s="120"/>
      <c r="K30" s="120"/>
      <c r="L30" s="120"/>
      <c r="M30" s="120"/>
      <c r="N30" s="120"/>
      <c r="O30" s="2"/>
      <c r="P30" s="2"/>
      <c r="Q30" s="2"/>
      <c r="R30" s="2"/>
      <c r="S30" s="2"/>
      <c r="T30" s="2"/>
      <c r="U30" s="2"/>
      <c r="V30" s="2"/>
      <c r="W30" s="2"/>
      <c r="X30" s="6"/>
      <c r="Y30" s="6"/>
      <c r="Z30" s="6"/>
      <c r="AA30" s="6"/>
    </row>
    <row r="31" ht="15.75" customHeight="1">
      <c r="A31" s="2"/>
      <c r="B31" s="121" t="s">
        <v>135</v>
      </c>
      <c r="C31" s="2"/>
      <c r="D31" s="2"/>
      <c r="E31" s="2"/>
      <c r="F31" s="2"/>
      <c r="G31" s="2"/>
      <c r="H31" s="2"/>
      <c r="I31" s="2"/>
      <c r="J31" s="2"/>
      <c r="K31" s="120"/>
      <c r="L31" s="120"/>
      <c r="M31" s="120"/>
      <c r="N31" s="12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122" t="s">
        <v>136</v>
      </c>
      <c r="B32" s="123" t="s">
        <v>137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122" t="s">
        <v>136</v>
      </c>
      <c r="B33" s="118" t="s">
        <v>138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122" t="s">
        <v>136</v>
      </c>
      <c r="B34" s="123" t="s">
        <v>139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122" t="s">
        <v>136</v>
      </c>
      <c r="B35" s="123" t="s">
        <v>140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122" t="s">
        <v>136</v>
      </c>
      <c r="B36" s="123" t="s">
        <v>141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122" t="s">
        <v>136</v>
      </c>
      <c r="B37" s="123" t="s">
        <v>142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122" t="s">
        <v>136</v>
      </c>
      <c r="B38" s="118" t="s">
        <v>143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122" t="s">
        <v>144</v>
      </c>
      <c r="B39" s="123" t="s">
        <v>145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23" t="s">
        <v>146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43">
    <mergeCell ref="O5:P5"/>
    <mergeCell ref="J4:P4"/>
    <mergeCell ref="K5:L5"/>
    <mergeCell ref="M5:N5"/>
    <mergeCell ref="O10:P10"/>
    <mergeCell ref="J9:P9"/>
    <mergeCell ref="E12:F12"/>
    <mergeCell ref="G12:H12"/>
    <mergeCell ref="O12:P13"/>
    <mergeCell ref="J2:P2"/>
    <mergeCell ref="B2:H2"/>
    <mergeCell ref="B4:H4"/>
    <mergeCell ref="C5:D5"/>
    <mergeCell ref="O16:P16"/>
    <mergeCell ref="K16:L16"/>
    <mergeCell ref="M16:N16"/>
    <mergeCell ref="J19:P19"/>
    <mergeCell ref="K20:L20"/>
    <mergeCell ref="M20:N20"/>
    <mergeCell ref="J15:P15"/>
    <mergeCell ref="G23:H23"/>
    <mergeCell ref="E23:F23"/>
    <mergeCell ref="O20:P20"/>
    <mergeCell ref="O22:P22"/>
    <mergeCell ref="B28:D28"/>
    <mergeCell ref="B26:H26"/>
    <mergeCell ref="C29:D29"/>
    <mergeCell ref="B22:H22"/>
    <mergeCell ref="C23:D23"/>
    <mergeCell ref="G19:H19"/>
    <mergeCell ref="E19:F19"/>
    <mergeCell ref="C19:D19"/>
    <mergeCell ref="E14:F15"/>
    <mergeCell ref="G14:H16"/>
    <mergeCell ref="B18:H18"/>
    <mergeCell ref="B11:H11"/>
    <mergeCell ref="C12:D12"/>
    <mergeCell ref="R2:V2"/>
    <mergeCell ref="U4:V4"/>
    <mergeCell ref="M10:N10"/>
    <mergeCell ref="K10:L10"/>
    <mergeCell ref="G5:H5"/>
    <mergeCell ref="E5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43"/>
    <col customWidth="1" min="2" max="3" width="7.29"/>
    <col customWidth="1" min="4" max="4" width="4.43"/>
    <col customWidth="1" min="5" max="5" width="9.71"/>
    <col customWidth="1" min="6" max="6" width="9.57"/>
    <col customWidth="1" min="7" max="7" width="36.57"/>
    <col customWidth="1" min="8" max="12" width="7.29"/>
    <col customWidth="1" min="13" max="13" width="14.43"/>
    <col customWidth="1" min="14" max="14" width="4.43"/>
    <col customWidth="1" min="15" max="15" width="14.43"/>
    <col customWidth="1" min="16" max="16" width="15.71"/>
    <col customWidth="1" min="17" max="17" width="14.43"/>
    <col customWidth="1" min="18" max="18" width="4.43"/>
    <col customWidth="1" min="19" max="27" width="17.29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0"/>
      <c r="B2" s="16" t="s">
        <v>15</v>
      </c>
      <c r="C2" s="7"/>
      <c r="D2" s="18"/>
      <c r="E2" s="16" t="s">
        <v>16</v>
      </c>
      <c r="F2" s="20"/>
      <c r="G2" s="20"/>
      <c r="H2" s="20"/>
      <c r="I2" s="20"/>
      <c r="J2" s="20"/>
      <c r="K2" s="20"/>
      <c r="L2" s="20"/>
      <c r="M2" s="7"/>
      <c r="N2" s="18"/>
      <c r="O2" s="16" t="s">
        <v>19</v>
      </c>
      <c r="P2" s="20"/>
      <c r="Q2" s="7"/>
      <c r="R2" s="10"/>
      <c r="S2" s="23"/>
      <c r="T2" s="23"/>
      <c r="U2" s="23"/>
      <c r="V2" s="18"/>
      <c r="W2" s="23"/>
      <c r="X2" s="23"/>
      <c r="Y2" s="23"/>
      <c r="Z2" s="18"/>
      <c r="AA2" s="18"/>
    </row>
    <row r="3">
      <c r="A3" s="27"/>
      <c r="B3" s="29" t="s">
        <v>24</v>
      </c>
      <c r="C3" s="30" t="s">
        <v>28</v>
      </c>
      <c r="D3" s="31"/>
      <c r="E3" s="33" t="s">
        <v>29</v>
      </c>
      <c r="F3" s="31" t="s">
        <v>30</v>
      </c>
      <c r="G3" s="31" t="s">
        <v>31</v>
      </c>
      <c r="H3" s="18" t="s">
        <v>32</v>
      </c>
      <c r="J3" s="18" t="s">
        <v>35</v>
      </c>
      <c r="L3" s="35" t="s">
        <v>37</v>
      </c>
      <c r="M3" s="14"/>
      <c r="N3" s="18"/>
      <c r="O3" s="29" t="s">
        <v>31</v>
      </c>
      <c r="P3" s="18" t="s">
        <v>41</v>
      </c>
      <c r="Q3" s="30" t="s">
        <v>42</v>
      </c>
      <c r="R3" s="10"/>
      <c r="S3" s="23"/>
      <c r="T3" s="23"/>
      <c r="U3" s="23"/>
      <c r="V3" s="18"/>
      <c r="W3" s="23"/>
      <c r="X3" s="23"/>
      <c r="Y3" s="23"/>
      <c r="Z3" s="18"/>
      <c r="AA3" s="18"/>
    </row>
    <row r="4">
      <c r="A4" s="27"/>
      <c r="B4" s="37">
        <v>2.0</v>
      </c>
      <c r="C4" s="39">
        <v>1.0</v>
      </c>
      <c r="D4" s="27"/>
      <c r="E4" s="37">
        <v>2.0</v>
      </c>
      <c r="F4" s="41">
        <v>1.0</v>
      </c>
      <c r="G4" s="42" t="s">
        <v>59</v>
      </c>
      <c r="H4" s="44">
        <v>16.0</v>
      </c>
      <c r="I4" s="46" t="s">
        <v>64</v>
      </c>
      <c r="J4" s="44">
        <v>3.666666666666667</v>
      </c>
      <c r="K4" s="46" t="s">
        <v>64</v>
      </c>
      <c r="L4" s="48">
        <v>3.4375000000000004</v>
      </c>
      <c r="M4" s="50" t="s">
        <v>66</v>
      </c>
      <c r="N4" s="52"/>
      <c r="O4" s="54">
        <v>7.0</v>
      </c>
      <c r="P4" s="57">
        <f>vlookup(O4,$F$4:$J$15,5,FALSE)</f>
        <v>3.333333333</v>
      </c>
      <c r="Q4" s="58">
        <f t="shared" ref="Q4:Q7" si="1">vlookup(O4,$F$4:$J$15,3,FALSE)</f>
        <v>12.8</v>
      </c>
      <c r="R4" s="10"/>
      <c r="S4" s="23"/>
      <c r="T4" s="23"/>
      <c r="U4" s="23"/>
      <c r="V4" s="59"/>
      <c r="W4" s="23"/>
      <c r="X4" s="23"/>
      <c r="Y4" s="23"/>
      <c r="Z4" s="59"/>
      <c r="AA4" s="59"/>
    </row>
    <row r="5">
      <c r="A5" s="27"/>
      <c r="B5" s="37">
        <v>3.0</v>
      </c>
      <c r="C5" s="39">
        <v>1.0</v>
      </c>
      <c r="D5" s="27"/>
      <c r="E5" s="37">
        <v>3.0</v>
      </c>
      <c r="F5" s="41">
        <v>2.0</v>
      </c>
      <c r="G5" s="42" t="s">
        <v>89</v>
      </c>
      <c r="H5" s="44">
        <v>80.0</v>
      </c>
      <c r="I5" s="46" t="s">
        <v>64</v>
      </c>
      <c r="J5" s="44">
        <v>13.916666666666666</v>
      </c>
      <c r="K5" s="46" t="s">
        <v>64</v>
      </c>
      <c r="L5" s="48">
        <v>2.609375</v>
      </c>
      <c r="M5" s="50" t="s">
        <v>66</v>
      </c>
      <c r="N5" s="52"/>
      <c r="O5" s="54">
        <v>12.0</v>
      </c>
      <c r="P5" s="57">
        <f t="shared" ref="P5:P7" si="2">P4 + vlookup(O5,$F$4:$J$15,5,FALSE)</f>
        <v>6.633333333</v>
      </c>
      <c r="Q5" s="58">
        <f t="shared" si="1"/>
        <v>12</v>
      </c>
      <c r="R5" s="10"/>
      <c r="S5" s="23"/>
      <c r="T5" s="23"/>
      <c r="U5" s="23"/>
      <c r="V5" s="59"/>
      <c r="W5" s="23"/>
      <c r="X5" s="23"/>
      <c r="Y5" s="23"/>
      <c r="Z5" s="59"/>
      <c r="AA5" s="59"/>
    </row>
    <row r="6">
      <c r="A6" s="27"/>
      <c r="B6" s="37">
        <v>3.0</v>
      </c>
      <c r="C6" s="39">
        <v>2.0</v>
      </c>
      <c r="D6" s="27"/>
      <c r="E6" s="37">
        <v>3.0</v>
      </c>
      <c r="F6" s="41">
        <v>3.0</v>
      </c>
      <c r="G6" s="42" t="s">
        <v>91</v>
      </c>
      <c r="H6" s="44">
        <v>80.0</v>
      </c>
      <c r="I6" s="46" t="s">
        <v>64</v>
      </c>
      <c r="J6" s="44">
        <v>13.916666666666666</v>
      </c>
      <c r="K6" s="46" t="s">
        <v>64</v>
      </c>
      <c r="L6" s="48">
        <v>2.609375</v>
      </c>
      <c r="M6" s="50" t="s">
        <v>66</v>
      </c>
      <c r="N6" s="52"/>
      <c r="O6" s="54">
        <v>11.0</v>
      </c>
      <c r="P6" s="57">
        <f t="shared" si="2"/>
        <v>8.133333333</v>
      </c>
      <c r="Q6" s="58">
        <f t="shared" si="1"/>
        <v>12</v>
      </c>
      <c r="R6" s="10"/>
      <c r="S6" s="23"/>
      <c r="T6" s="23"/>
      <c r="U6" s="23"/>
      <c r="V6" s="59"/>
      <c r="W6" s="23"/>
      <c r="X6" s="23"/>
      <c r="Y6" s="23"/>
      <c r="Z6" s="59"/>
      <c r="AA6" s="59"/>
    </row>
    <row r="7">
      <c r="A7" s="27"/>
      <c r="B7" s="37">
        <v>3.0</v>
      </c>
      <c r="C7" s="39">
        <v>2.0</v>
      </c>
      <c r="D7" s="27"/>
      <c r="E7" s="37">
        <v>3.0</v>
      </c>
      <c r="F7" s="41">
        <v>4.0</v>
      </c>
      <c r="G7" s="42" t="s">
        <v>92</v>
      </c>
      <c r="H7" s="44">
        <v>480.0</v>
      </c>
      <c r="I7" s="46" t="s">
        <v>64</v>
      </c>
      <c r="J7" s="44">
        <v>4.583333333333333</v>
      </c>
      <c r="K7" s="46" t="s">
        <v>64</v>
      </c>
      <c r="L7" s="48">
        <v>0.14322916666666666</v>
      </c>
      <c r="M7" s="50" t="s">
        <v>66</v>
      </c>
      <c r="N7" s="52"/>
      <c r="O7" s="54">
        <v>6.0</v>
      </c>
      <c r="P7" s="57">
        <f t="shared" si="2"/>
        <v>9.633333333</v>
      </c>
      <c r="Q7" s="58">
        <f t="shared" si="1"/>
        <v>12</v>
      </c>
      <c r="R7" s="10"/>
      <c r="S7" s="23"/>
      <c r="T7" s="23"/>
      <c r="U7" s="23"/>
      <c r="V7" s="59"/>
      <c r="W7" s="23"/>
      <c r="X7" s="23"/>
      <c r="Y7" s="23"/>
      <c r="Z7" s="59"/>
      <c r="AA7" s="59"/>
    </row>
    <row r="8">
      <c r="A8" s="27"/>
      <c r="B8" s="37">
        <v>2.0</v>
      </c>
      <c r="C8" s="39">
        <v>2.0</v>
      </c>
      <c r="D8" s="27"/>
      <c r="E8" s="37">
        <v>2.0</v>
      </c>
      <c r="F8" s="41">
        <v>5.0</v>
      </c>
      <c r="G8" s="42" t="s">
        <v>93</v>
      </c>
      <c r="H8" s="46">
        <v>15.0</v>
      </c>
      <c r="I8" s="46" t="s">
        <v>64</v>
      </c>
      <c r="J8" s="44">
        <v>4.008333333333333</v>
      </c>
      <c r="K8" s="46" t="s">
        <v>64</v>
      </c>
      <c r="L8" s="48">
        <v>4.008333333333333</v>
      </c>
      <c r="M8" s="50" t="s">
        <v>66</v>
      </c>
      <c r="N8" s="40"/>
      <c r="O8" s="61" t="s">
        <v>94</v>
      </c>
      <c r="P8" s="62">
        <v>12.0</v>
      </c>
      <c r="Q8" s="63" t="s">
        <v>95</v>
      </c>
      <c r="R8" s="10"/>
      <c r="S8" s="65"/>
      <c r="T8" s="52"/>
      <c r="U8" s="59"/>
      <c r="V8" s="59"/>
      <c r="W8" s="23"/>
      <c r="X8" s="23"/>
      <c r="Y8" s="23"/>
      <c r="Z8" s="59"/>
      <c r="AA8" s="59"/>
    </row>
    <row r="9">
      <c r="A9" s="27"/>
      <c r="B9" s="37">
        <v>1.0</v>
      </c>
      <c r="C9" s="39">
        <v>2.0</v>
      </c>
      <c r="D9" s="27"/>
      <c r="E9" s="37">
        <v>1.0</v>
      </c>
      <c r="F9" s="41">
        <v>6.0</v>
      </c>
      <c r="G9" s="42" t="s">
        <v>97</v>
      </c>
      <c r="H9" s="46">
        <v>12.0</v>
      </c>
      <c r="I9" s="46" t="s">
        <v>64</v>
      </c>
      <c r="J9" s="46">
        <v>1.5</v>
      </c>
      <c r="K9" s="46" t="s">
        <v>64</v>
      </c>
      <c r="L9" s="48">
        <v>1.875</v>
      </c>
      <c r="M9" s="50" t="s">
        <v>66</v>
      </c>
      <c r="N9" s="23"/>
      <c r="O9" s="23"/>
      <c r="P9" s="23"/>
      <c r="Q9" s="23"/>
      <c r="R9" s="10"/>
      <c r="S9" s="23"/>
      <c r="T9" s="23"/>
      <c r="U9" s="23"/>
      <c r="V9" s="59"/>
      <c r="W9" s="23"/>
      <c r="X9" s="23"/>
      <c r="Y9" s="23"/>
      <c r="Z9" s="59"/>
      <c r="AA9" s="59"/>
    </row>
    <row r="10">
      <c r="A10" s="27"/>
      <c r="B10" s="37">
        <v>1.0</v>
      </c>
      <c r="C10" s="39">
        <v>3.0</v>
      </c>
      <c r="D10" s="27"/>
      <c r="E10" s="37">
        <v>1.0</v>
      </c>
      <c r="F10" s="41">
        <v>7.0</v>
      </c>
      <c r="G10" s="42" t="s">
        <v>98</v>
      </c>
      <c r="H10" s="44">
        <v>12.8</v>
      </c>
      <c r="I10" s="46" t="s">
        <v>64</v>
      </c>
      <c r="J10" s="44">
        <v>3.3333333333333335</v>
      </c>
      <c r="K10" s="46" t="s">
        <v>64</v>
      </c>
      <c r="L10" s="48">
        <v>3.90625</v>
      </c>
      <c r="M10" s="50" t="s">
        <v>66</v>
      </c>
      <c r="N10" s="30"/>
      <c r="O10" s="16" t="s">
        <v>99</v>
      </c>
      <c r="P10" s="20"/>
      <c r="Q10" s="7"/>
      <c r="R10" s="10"/>
      <c r="S10" s="23"/>
      <c r="T10" s="23"/>
      <c r="U10" s="23"/>
      <c r="V10" s="59"/>
      <c r="W10" s="65"/>
      <c r="X10" s="52"/>
      <c r="Y10" s="59"/>
      <c r="Z10" s="59"/>
      <c r="AA10" s="59"/>
    </row>
    <row r="11">
      <c r="A11" s="27"/>
      <c r="B11" s="37">
        <v>2.0</v>
      </c>
      <c r="C11" s="39">
        <v>1.0</v>
      </c>
      <c r="D11" s="27"/>
      <c r="E11" s="37">
        <v>2.0</v>
      </c>
      <c r="F11" s="41">
        <v>8.0</v>
      </c>
      <c r="G11" s="42" t="s">
        <v>101</v>
      </c>
      <c r="H11" s="46">
        <v>16.0</v>
      </c>
      <c r="I11" s="46" t="s">
        <v>64</v>
      </c>
      <c r="J11" s="44">
        <v>3.4166666666666665</v>
      </c>
      <c r="K11" s="46" t="s">
        <v>64</v>
      </c>
      <c r="L11" s="48">
        <v>3.203125</v>
      </c>
      <c r="M11" s="50" t="s">
        <v>66</v>
      </c>
      <c r="N11" s="18"/>
      <c r="O11" s="29" t="s">
        <v>31</v>
      </c>
      <c r="P11" s="18" t="s">
        <v>41</v>
      </c>
      <c r="Q11" s="30" t="s">
        <v>42</v>
      </c>
      <c r="R11" s="10"/>
      <c r="S11" s="23"/>
      <c r="T11" s="23"/>
      <c r="U11" s="23"/>
      <c r="V11" s="59"/>
      <c r="W11" s="65"/>
      <c r="X11" s="52"/>
      <c r="Y11" s="59"/>
      <c r="Z11" s="59"/>
      <c r="AA11" s="59"/>
    </row>
    <row r="12">
      <c r="A12" s="27"/>
      <c r="B12" s="37">
        <v>3.0</v>
      </c>
      <c r="C12" s="39">
        <v>1.0</v>
      </c>
      <c r="D12" s="27"/>
      <c r="E12" s="37">
        <v>3.0</v>
      </c>
      <c r="F12" s="41">
        <v>9.0</v>
      </c>
      <c r="G12" s="42" t="s">
        <v>102</v>
      </c>
      <c r="H12" s="44">
        <v>120.0</v>
      </c>
      <c r="I12" s="46" t="s">
        <v>64</v>
      </c>
      <c r="J12" s="44">
        <v>3.4166666666666665</v>
      </c>
      <c r="K12" s="46" t="s">
        <v>64</v>
      </c>
      <c r="L12" s="48">
        <v>0.4270833333333333</v>
      </c>
      <c r="M12" s="50" t="s">
        <v>66</v>
      </c>
      <c r="N12" s="52"/>
      <c r="O12" s="54">
        <v>1.0</v>
      </c>
      <c r="P12" s="57">
        <f>vlookup(O12,$F$4:$J$15,5,FALSE)</f>
        <v>3.666666667</v>
      </c>
      <c r="Q12" s="58">
        <f t="shared" ref="Q12:Q15" si="3">vlookup(O12,$F$4:$J$15,3,FALSE)</f>
        <v>16</v>
      </c>
      <c r="R12" s="10"/>
      <c r="S12" s="23"/>
      <c r="T12" s="23"/>
      <c r="U12" s="23"/>
      <c r="V12" s="75"/>
      <c r="W12" s="65"/>
      <c r="X12" s="52"/>
      <c r="Y12" s="59"/>
      <c r="Z12" s="75"/>
      <c r="AA12" s="75"/>
    </row>
    <row r="13">
      <c r="A13" s="27"/>
      <c r="B13" s="37">
        <v>2.0</v>
      </c>
      <c r="C13" s="39">
        <v>2.0</v>
      </c>
      <c r="D13" s="27"/>
      <c r="E13" s="37">
        <v>2.0</v>
      </c>
      <c r="F13" s="41">
        <v>10.0</v>
      </c>
      <c r="G13" s="77" t="s">
        <v>107</v>
      </c>
      <c r="H13" s="46">
        <v>15.0</v>
      </c>
      <c r="I13" s="46" t="s">
        <v>64</v>
      </c>
      <c r="J13" s="44">
        <v>0.16666666666666666</v>
      </c>
      <c r="K13" s="46" t="s">
        <v>64</v>
      </c>
      <c r="L13" s="48">
        <v>0.16666666666666666</v>
      </c>
      <c r="M13" s="50" t="s">
        <v>66</v>
      </c>
      <c r="N13" s="52"/>
      <c r="O13" s="54">
        <v>5.0</v>
      </c>
      <c r="P13" s="57">
        <f t="shared" ref="P13:P15" si="4">P12 + vlookup(O13,$F$4:$J$15,5,FALSE)</f>
        <v>7.675</v>
      </c>
      <c r="Q13" s="58">
        <f t="shared" si="3"/>
        <v>15</v>
      </c>
      <c r="R13" s="10"/>
      <c r="S13" s="23"/>
      <c r="T13" s="23"/>
      <c r="U13" s="23"/>
      <c r="V13" s="75"/>
      <c r="W13" s="65"/>
      <c r="X13" s="52"/>
      <c r="Y13" s="59"/>
      <c r="Z13" s="75"/>
      <c r="AA13" s="75"/>
    </row>
    <row r="14">
      <c r="A14" s="27"/>
      <c r="B14" s="37">
        <v>1.0</v>
      </c>
      <c r="C14" s="39">
        <v>3.0</v>
      </c>
      <c r="D14" s="27"/>
      <c r="E14" s="37">
        <v>1.0</v>
      </c>
      <c r="F14" s="41">
        <v>11.0</v>
      </c>
      <c r="G14" s="42" t="s">
        <v>110</v>
      </c>
      <c r="H14" s="46">
        <v>12.0</v>
      </c>
      <c r="I14" s="46" t="s">
        <v>64</v>
      </c>
      <c r="J14" s="46">
        <v>1.5</v>
      </c>
      <c r="K14" s="46" t="s">
        <v>64</v>
      </c>
      <c r="L14" s="48">
        <v>2.2916666666666665</v>
      </c>
      <c r="M14" s="50" t="s">
        <v>66</v>
      </c>
      <c r="N14" s="52"/>
      <c r="O14" s="54">
        <v>10.0</v>
      </c>
      <c r="P14" s="57">
        <f t="shared" si="4"/>
        <v>7.841666667</v>
      </c>
      <c r="Q14" s="58">
        <f t="shared" si="3"/>
        <v>15</v>
      </c>
      <c r="R14" s="10"/>
      <c r="S14" s="23"/>
      <c r="T14" s="23"/>
      <c r="U14" s="23"/>
      <c r="V14" s="75"/>
      <c r="W14" s="65"/>
      <c r="X14" s="52"/>
      <c r="Y14" s="59"/>
      <c r="Z14" s="75"/>
      <c r="AA14" s="75"/>
    </row>
    <row r="15">
      <c r="A15" s="27"/>
      <c r="B15" s="80">
        <v>1.0</v>
      </c>
      <c r="C15" s="82">
        <v>3.0</v>
      </c>
      <c r="D15" s="27"/>
      <c r="E15" s="80">
        <v>1.0</v>
      </c>
      <c r="F15" s="84">
        <v>12.0</v>
      </c>
      <c r="G15" s="86" t="s">
        <v>112</v>
      </c>
      <c r="H15" s="87">
        <v>12.0</v>
      </c>
      <c r="I15" s="88" t="s">
        <v>64</v>
      </c>
      <c r="J15" s="88">
        <v>3.3</v>
      </c>
      <c r="K15" s="88" t="s">
        <v>64</v>
      </c>
      <c r="L15" s="67">
        <v>3.90625</v>
      </c>
      <c r="M15" s="69" t="s">
        <v>66</v>
      </c>
      <c r="N15" s="52"/>
      <c r="O15" s="54">
        <v>8.0</v>
      </c>
      <c r="P15" s="57">
        <f t="shared" si="4"/>
        <v>11.25833333</v>
      </c>
      <c r="Q15" s="58">
        <f t="shared" si="3"/>
        <v>16</v>
      </c>
      <c r="R15" s="10"/>
      <c r="S15" s="23"/>
      <c r="T15" s="23"/>
      <c r="U15" s="23"/>
      <c r="V15" s="75"/>
      <c r="W15" s="65"/>
      <c r="X15" s="52"/>
      <c r="Y15" s="59"/>
      <c r="Z15" s="75"/>
      <c r="AA15" s="75"/>
    </row>
    <row r="16">
      <c r="A16" s="10"/>
      <c r="B16" s="10"/>
      <c r="C16" s="10"/>
      <c r="D16" s="10"/>
      <c r="E16" s="89" t="s">
        <v>114</v>
      </c>
      <c r="F16" s="15"/>
      <c r="G16" s="15"/>
      <c r="H16" s="15"/>
      <c r="I16" s="15"/>
      <c r="J16" s="15"/>
      <c r="K16" s="15"/>
      <c r="L16" s="94">
        <f>sum(L4:L15)</f>
        <v>28.58385417</v>
      </c>
      <c r="M16" s="95" t="s">
        <v>66</v>
      </c>
      <c r="N16" s="40"/>
      <c r="O16" s="61" t="s">
        <v>94</v>
      </c>
      <c r="P16" s="97">
        <v>15.0</v>
      </c>
      <c r="Q16" s="99" t="s">
        <v>95</v>
      </c>
      <c r="R16" s="10"/>
      <c r="S16" s="65"/>
      <c r="T16" s="10"/>
      <c r="U16" s="75"/>
      <c r="V16" s="75"/>
      <c r="W16" s="65"/>
      <c r="X16" s="52"/>
      <c r="Y16" s="59"/>
      <c r="Z16" s="75"/>
      <c r="AA16" s="75"/>
    </row>
    <row r="17">
      <c r="A17" s="10"/>
      <c r="B17" s="10"/>
      <c r="C17" s="10"/>
      <c r="D17" s="100"/>
      <c r="E17" s="100"/>
      <c r="F17" s="52"/>
      <c r="G17" s="10"/>
      <c r="H17" s="10"/>
      <c r="I17" s="10"/>
      <c r="J17" s="10"/>
      <c r="K17" s="10"/>
      <c r="L17" s="27"/>
      <c r="M17" s="23"/>
      <c r="N17" s="23"/>
      <c r="O17" s="23"/>
      <c r="P17" s="23"/>
      <c r="Q17" s="23"/>
      <c r="R17" s="10"/>
      <c r="S17" s="23"/>
      <c r="T17" s="23"/>
      <c r="U17" s="23"/>
      <c r="V17" s="75"/>
      <c r="W17" s="65"/>
      <c r="X17" s="10"/>
      <c r="Y17" s="75"/>
      <c r="Z17" s="75"/>
      <c r="AA17" s="75"/>
    </row>
    <row r="18">
      <c r="A18" s="10"/>
      <c r="B18" s="10"/>
      <c r="C18" s="10"/>
      <c r="D18" s="23"/>
      <c r="E18" s="23"/>
      <c r="F18" s="23"/>
      <c r="G18" s="10"/>
      <c r="H18" s="10"/>
      <c r="I18" s="10"/>
      <c r="J18" s="44"/>
      <c r="K18" s="27"/>
      <c r="L18" s="27"/>
      <c r="M18" s="18"/>
      <c r="N18" s="18"/>
      <c r="O18" s="16" t="s">
        <v>116</v>
      </c>
      <c r="P18" s="20"/>
      <c r="Q18" s="7"/>
      <c r="R18" s="10"/>
      <c r="S18" s="23"/>
      <c r="T18" s="23"/>
      <c r="U18" s="23"/>
      <c r="V18" s="75"/>
      <c r="W18" s="65"/>
      <c r="X18" s="10"/>
      <c r="Y18" s="75"/>
      <c r="Z18" s="75"/>
      <c r="AA18" s="7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44"/>
      <c r="K19" s="10"/>
      <c r="L19" s="27"/>
      <c r="M19" s="18"/>
      <c r="N19" s="18"/>
      <c r="O19" s="29" t="s">
        <v>31</v>
      </c>
      <c r="P19" s="18" t="s">
        <v>41</v>
      </c>
      <c r="Q19" s="30" t="s">
        <v>42</v>
      </c>
      <c r="R19" s="10"/>
      <c r="S19" s="23"/>
      <c r="T19" s="23"/>
      <c r="U19" s="23"/>
      <c r="V19" s="75"/>
      <c r="W19" s="65"/>
      <c r="X19" s="10"/>
      <c r="Y19" s="75"/>
      <c r="Z19" s="75"/>
      <c r="AA19" s="7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44"/>
      <c r="K20" s="10"/>
      <c r="L20" s="27"/>
      <c r="M20" s="52"/>
      <c r="N20" s="52"/>
      <c r="O20" s="54">
        <v>2.0</v>
      </c>
      <c r="P20" s="57">
        <f>vlookup(O20,$F$4:$J$15,5,FALSE)</f>
        <v>13.91666667</v>
      </c>
      <c r="Q20" s="58">
        <f t="shared" ref="Q20:Q22" si="5">vlookup(O20,$F$4:$J$15,3,FALSE)</f>
        <v>80</v>
      </c>
      <c r="R20" s="10"/>
      <c r="S20" s="23"/>
      <c r="T20" s="23"/>
      <c r="U20" s="23"/>
      <c r="V20" s="75"/>
      <c r="W20" s="65"/>
      <c r="X20" s="10"/>
      <c r="Y20" s="75"/>
      <c r="Z20" s="75"/>
      <c r="AA20" s="7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44"/>
      <c r="K21" s="10"/>
      <c r="L21" s="27"/>
      <c r="M21" s="52"/>
      <c r="N21" s="52"/>
      <c r="O21" s="54">
        <v>9.0</v>
      </c>
      <c r="P21" s="57">
        <f t="shared" ref="P21:P22" si="6">P20 + vlookup(O21,$F$4:$J$15,5,FALSE)</f>
        <v>17.33333333</v>
      </c>
      <c r="Q21" s="58">
        <f t="shared" si="5"/>
        <v>120</v>
      </c>
      <c r="R21" s="10"/>
      <c r="S21" s="23"/>
      <c r="T21" s="23"/>
      <c r="U21" s="23"/>
      <c r="V21" s="75"/>
      <c r="W21" s="65"/>
      <c r="X21" s="10"/>
      <c r="Y21" s="75"/>
      <c r="Z21" s="75"/>
      <c r="AA21" s="7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7"/>
      <c r="M22" s="52"/>
      <c r="N22" s="52"/>
      <c r="O22" s="54">
        <v>3.0</v>
      </c>
      <c r="P22" s="57">
        <f t="shared" si="6"/>
        <v>31.25</v>
      </c>
      <c r="Q22" s="58">
        <f t="shared" si="5"/>
        <v>80</v>
      </c>
      <c r="R22" s="10"/>
      <c r="S22" s="23"/>
      <c r="T22" s="23"/>
      <c r="U22" s="23"/>
      <c r="V22" s="75"/>
      <c r="W22" s="65"/>
      <c r="X22" s="10"/>
      <c r="Y22" s="75"/>
      <c r="Z22" s="75"/>
      <c r="AA22" s="7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7"/>
      <c r="M23" s="52"/>
      <c r="N23" s="52"/>
      <c r="O23" s="54" t="s">
        <v>125</v>
      </c>
      <c r="P23" s="57">
        <f>P22+2.25</f>
        <v>33.5</v>
      </c>
      <c r="Q23" s="112" t="s">
        <v>95</v>
      </c>
      <c r="R23" s="10"/>
      <c r="S23" s="23"/>
      <c r="T23" s="23"/>
      <c r="U23" s="23"/>
      <c r="V23" s="75"/>
      <c r="W23" s="65"/>
      <c r="X23" s="10"/>
      <c r="Y23" s="75"/>
      <c r="Z23" s="75"/>
      <c r="AA23" s="7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7"/>
      <c r="M24" s="52"/>
      <c r="N24" s="52"/>
      <c r="O24" s="54">
        <v>4.0</v>
      </c>
      <c r="P24" s="57">
        <f>P23 + vlookup(O24,$F$4:$J$15,5,FALSE)</f>
        <v>38.08333333</v>
      </c>
      <c r="Q24" s="58">
        <f>vlookup(O24,$F$4:$J$15,3,FALSE)</f>
        <v>480</v>
      </c>
      <c r="R24" s="10"/>
      <c r="S24" s="23"/>
      <c r="T24" s="23"/>
      <c r="U24" s="23"/>
      <c r="V24" s="75"/>
      <c r="W24" s="65"/>
      <c r="X24" s="10"/>
      <c r="Y24" s="75"/>
      <c r="Z24" s="75"/>
      <c r="AA24" s="75"/>
    </row>
    <row r="25">
      <c r="A25" s="10"/>
      <c r="B25" s="10"/>
      <c r="C25" s="10"/>
      <c r="D25" s="10"/>
      <c r="E25" s="10"/>
      <c r="F25" s="10"/>
      <c r="G25" s="10"/>
      <c r="H25" s="27"/>
      <c r="I25" s="27"/>
      <c r="J25" s="27"/>
      <c r="K25" s="27"/>
      <c r="L25" s="27"/>
      <c r="M25" s="52"/>
      <c r="N25" s="52"/>
      <c r="O25" s="54" t="s">
        <v>125</v>
      </c>
      <c r="P25" s="57">
        <f>P24+2.25</f>
        <v>40.33333333</v>
      </c>
      <c r="Q25" s="112" t="s">
        <v>95</v>
      </c>
      <c r="R25" s="10"/>
      <c r="S25" s="23"/>
      <c r="T25" s="23"/>
      <c r="U25" s="23"/>
      <c r="V25" s="75"/>
      <c r="W25" s="65"/>
      <c r="X25" s="10"/>
      <c r="Y25" s="75"/>
      <c r="Z25" s="75"/>
      <c r="AA25" s="7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13"/>
      <c r="L26" s="27"/>
      <c r="M26" s="40"/>
      <c r="N26" s="40"/>
      <c r="O26" s="61" t="s">
        <v>94</v>
      </c>
      <c r="P26" s="97">
        <v>80.0</v>
      </c>
      <c r="Q26" s="99" t="s">
        <v>95</v>
      </c>
      <c r="R26" s="10"/>
      <c r="S26" s="65"/>
      <c r="T26" s="10"/>
      <c r="U26" s="75"/>
      <c r="V26" s="75"/>
      <c r="W26" s="65"/>
      <c r="X26" s="10"/>
      <c r="Y26" s="75"/>
      <c r="Z26" s="75"/>
      <c r="AA26" s="7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15"/>
      <c r="L27" s="27"/>
      <c r="M27" s="65"/>
      <c r="N27" s="65"/>
      <c r="O27" s="65"/>
      <c r="P27" s="10"/>
      <c r="Q27" s="75"/>
      <c r="R27" s="10"/>
      <c r="S27" s="65"/>
      <c r="T27" s="10"/>
      <c r="U27" s="75"/>
      <c r="V27" s="75"/>
      <c r="W27" s="65"/>
      <c r="X27" s="10"/>
      <c r="Y27" s="75"/>
      <c r="Z27" s="75"/>
      <c r="AA27" s="7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13"/>
      <c r="L28" s="27"/>
      <c r="M28" s="65"/>
      <c r="N28" s="65"/>
      <c r="O28" s="65"/>
      <c r="P28" s="10"/>
      <c r="Q28" s="75"/>
      <c r="R28" s="10"/>
      <c r="S28" s="65"/>
      <c r="T28" s="10"/>
      <c r="U28" s="75"/>
      <c r="V28" s="75"/>
      <c r="W28" s="65"/>
      <c r="X28" s="10"/>
      <c r="Y28" s="75"/>
      <c r="Z28" s="75"/>
      <c r="AA28" s="7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15"/>
      <c r="L29" s="27"/>
      <c r="M29" s="65"/>
      <c r="N29" s="65"/>
      <c r="O29" s="65"/>
      <c r="P29" s="10"/>
      <c r="Q29" s="75"/>
      <c r="R29" s="10"/>
      <c r="S29" s="65"/>
      <c r="T29" s="10"/>
      <c r="U29" s="75"/>
      <c r="V29" s="75"/>
      <c r="W29" s="65"/>
      <c r="X29" s="10"/>
      <c r="Y29" s="75"/>
      <c r="Z29" s="75"/>
      <c r="AA29" s="7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7"/>
      <c r="M30" s="65"/>
      <c r="N30" s="65"/>
      <c r="O30" s="65"/>
      <c r="P30" s="10"/>
      <c r="Q30" s="75"/>
      <c r="R30" s="10"/>
      <c r="S30" s="65"/>
      <c r="T30" s="10"/>
      <c r="U30" s="75"/>
      <c r="V30" s="75"/>
      <c r="W30" s="65"/>
      <c r="X30" s="10"/>
      <c r="Y30" s="75"/>
      <c r="Z30" s="75"/>
      <c r="AA30" s="7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13"/>
      <c r="L31" s="27"/>
      <c r="M31" s="65"/>
      <c r="N31" s="65"/>
      <c r="O31" s="65"/>
      <c r="P31" s="10"/>
      <c r="Q31" s="75"/>
      <c r="R31" s="10"/>
      <c r="S31" s="65"/>
      <c r="T31" s="10"/>
      <c r="U31" s="75"/>
      <c r="V31" s="75"/>
      <c r="W31" s="65"/>
      <c r="X31" s="10"/>
      <c r="Y31" s="75"/>
      <c r="Z31" s="75"/>
      <c r="AA31" s="7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15"/>
      <c r="L32" s="27"/>
      <c r="M32" s="65"/>
      <c r="N32" s="65"/>
      <c r="O32" s="65"/>
      <c r="P32" s="10"/>
      <c r="Q32" s="75"/>
      <c r="R32" s="10"/>
      <c r="S32" s="65"/>
      <c r="T32" s="10"/>
      <c r="U32" s="75"/>
      <c r="V32" s="75"/>
      <c r="W32" s="65"/>
      <c r="X32" s="10"/>
      <c r="Y32" s="75"/>
      <c r="Z32" s="75"/>
      <c r="AA32" s="7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15"/>
      <c r="L33" s="27"/>
      <c r="M33" s="65"/>
      <c r="N33" s="65"/>
      <c r="O33" s="65"/>
      <c r="P33" s="10"/>
      <c r="Q33" s="75"/>
      <c r="R33" s="10"/>
      <c r="S33" s="65"/>
      <c r="T33" s="10"/>
      <c r="U33" s="75"/>
      <c r="V33" s="75"/>
      <c r="W33" s="65"/>
      <c r="X33" s="10"/>
      <c r="Y33" s="75"/>
      <c r="Z33" s="75"/>
      <c r="AA33" s="7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15"/>
      <c r="L34" s="27"/>
      <c r="M34" s="65"/>
      <c r="N34" s="65"/>
      <c r="O34" s="65"/>
      <c r="P34" s="10"/>
      <c r="Q34" s="75"/>
      <c r="R34" s="10"/>
      <c r="S34" s="65"/>
      <c r="T34" s="10"/>
      <c r="U34" s="75"/>
      <c r="V34" s="75"/>
      <c r="W34" s="65"/>
      <c r="X34" s="10"/>
      <c r="Y34" s="75"/>
      <c r="Z34" s="75"/>
      <c r="AA34" s="7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13"/>
      <c r="L35" s="27"/>
      <c r="M35" s="65"/>
      <c r="N35" s="65"/>
      <c r="O35" s="65"/>
      <c r="P35" s="10"/>
      <c r="Q35" s="75"/>
      <c r="R35" s="10"/>
      <c r="S35" s="65"/>
      <c r="T35" s="10"/>
      <c r="U35" s="75"/>
      <c r="V35" s="75"/>
      <c r="W35" s="65"/>
      <c r="X35" s="10"/>
      <c r="Y35" s="75"/>
      <c r="Z35" s="75"/>
      <c r="AA35" s="7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15"/>
      <c r="L36" s="10"/>
      <c r="M36" s="65"/>
      <c r="N36" s="65"/>
      <c r="O36" s="65"/>
      <c r="P36" s="10"/>
      <c r="Q36" s="75"/>
      <c r="R36" s="10"/>
      <c r="S36" s="65"/>
      <c r="T36" s="10"/>
      <c r="U36" s="75"/>
      <c r="V36" s="75"/>
      <c r="W36" s="65"/>
      <c r="X36" s="10"/>
      <c r="Y36" s="75"/>
      <c r="Z36" s="75"/>
      <c r="AA36" s="7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3"/>
      <c r="N37" s="23"/>
      <c r="O37" s="23"/>
      <c r="P37" s="10"/>
      <c r="Q37" s="10"/>
      <c r="R37" s="10"/>
      <c r="S37" s="23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3"/>
      <c r="N38" s="23"/>
      <c r="O38" s="23"/>
      <c r="P38" s="10"/>
      <c r="Q38" s="10"/>
      <c r="R38" s="10"/>
      <c r="S38" s="23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3"/>
      <c r="N39" s="23"/>
      <c r="O39" s="23"/>
      <c r="P39" s="10"/>
      <c r="Q39" s="10"/>
      <c r="R39" s="10"/>
      <c r="S39" s="23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23"/>
      <c r="N40" s="23"/>
      <c r="O40" s="23"/>
      <c r="P40" s="10"/>
      <c r="Q40" s="10"/>
      <c r="R40" s="10"/>
      <c r="S40" s="23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23"/>
      <c r="N41" s="23"/>
      <c r="O41" s="23"/>
      <c r="P41" s="10"/>
      <c r="Q41" s="10"/>
      <c r="R41" s="10"/>
      <c r="S41" s="23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23"/>
      <c r="N42" s="23"/>
      <c r="O42" s="23"/>
      <c r="P42" s="10"/>
      <c r="Q42" s="10"/>
      <c r="R42" s="10"/>
      <c r="S42" s="23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23"/>
      <c r="N43" s="23"/>
      <c r="O43" s="2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23"/>
      <c r="N44" s="23"/>
      <c r="O44" s="23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23"/>
      <c r="N45" s="23"/>
      <c r="O45" s="23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23"/>
      <c r="N46" s="23"/>
      <c r="O46" s="23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23"/>
      <c r="N47" s="23"/>
      <c r="O47" s="23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23"/>
      <c r="N48" s="23"/>
      <c r="O48" s="23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23"/>
      <c r="N49" s="23"/>
      <c r="O49" s="23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23"/>
      <c r="N50" s="23"/>
      <c r="O50" s="23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9">
    <mergeCell ref="O18:Q18"/>
    <mergeCell ref="E16:K16"/>
    <mergeCell ref="O2:Q2"/>
    <mergeCell ref="O10:Q10"/>
    <mergeCell ref="L3:M3"/>
    <mergeCell ref="H3:I3"/>
    <mergeCell ref="J3:K3"/>
    <mergeCell ref="B2:C2"/>
    <mergeCell ref="E2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21.57"/>
    <col customWidth="1" min="3" max="3" width="11.71"/>
    <col customWidth="1" min="4" max="4" width="32.57"/>
    <col customWidth="1" min="5" max="5" width="21.29"/>
    <col customWidth="1" min="6" max="6" width="31.0"/>
    <col customWidth="1" min="7" max="7" width="8.86"/>
    <col customWidth="1" min="9" max="9" width="10.57"/>
    <col customWidth="1" min="10" max="10" width="24.71"/>
    <col customWidth="1" min="11" max="11" width="9.14"/>
    <col customWidth="1" min="12" max="12" width="29.0"/>
    <col customWidth="1" min="15" max="15" width="9.0"/>
  </cols>
  <sheetData>
    <row r="1">
      <c r="A1" s="1" t="s">
        <v>0</v>
      </c>
      <c r="B1" s="3" t="s">
        <v>1</v>
      </c>
      <c r="C1" s="3" t="s">
        <v>2</v>
      </c>
    </row>
    <row r="2">
      <c r="B2" s="3" t="s">
        <v>3</v>
      </c>
      <c r="C2" s="3" t="s">
        <v>4</v>
      </c>
    </row>
    <row r="3">
      <c r="B3" s="3" t="s">
        <v>5</v>
      </c>
      <c r="C3" s="3" t="s">
        <v>6</v>
      </c>
    </row>
    <row r="4">
      <c r="B4" s="3" t="s">
        <v>7</v>
      </c>
      <c r="C4" s="3" t="s">
        <v>8</v>
      </c>
    </row>
    <row r="7">
      <c r="A7" s="5" t="s">
        <v>9</v>
      </c>
      <c r="B7" s="7"/>
      <c r="D7" s="3"/>
      <c r="E7" s="5" t="s">
        <v>10</v>
      </c>
      <c r="F7" s="7"/>
      <c r="H7" s="3"/>
      <c r="I7" s="5" t="s">
        <v>11</v>
      </c>
      <c r="J7" s="7"/>
      <c r="L7" s="1"/>
      <c r="M7" s="5" t="s">
        <v>12</v>
      </c>
      <c r="N7" s="7"/>
    </row>
    <row r="8">
      <c r="A8" s="9" t="s">
        <v>13</v>
      </c>
      <c r="B8" s="11"/>
      <c r="C8" s="12" t="s">
        <v>13</v>
      </c>
      <c r="D8" s="3"/>
      <c r="E8" s="9" t="s">
        <v>13</v>
      </c>
      <c r="F8" s="11"/>
      <c r="G8" s="12" t="s">
        <v>13</v>
      </c>
      <c r="I8" s="9" t="s">
        <v>13</v>
      </c>
      <c r="J8" s="14"/>
      <c r="K8" s="12" t="s">
        <v>13</v>
      </c>
      <c r="L8" s="12"/>
      <c r="M8" s="9" t="s">
        <v>13</v>
      </c>
      <c r="N8" s="14"/>
      <c r="O8" s="12" t="s">
        <v>13</v>
      </c>
    </row>
    <row r="9">
      <c r="A9" s="21">
        <f>5/60</f>
        <v>0.08333333333</v>
      </c>
      <c r="B9" s="11" t="s">
        <v>20</v>
      </c>
      <c r="C9" s="21">
        <v>3.25</v>
      </c>
      <c r="D9" s="3" t="s">
        <v>21</v>
      </c>
      <c r="E9" s="25">
        <f t="shared" ref="E9:E10" si="1">5/60</f>
        <v>0.08333333333</v>
      </c>
      <c r="F9" s="11" t="s">
        <v>22</v>
      </c>
      <c r="G9" s="21">
        <f>30/60</f>
        <v>0.5</v>
      </c>
      <c r="H9" s="3" t="s">
        <v>25</v>
      </c>
      <c r="I9" s="21">
        <f t="shared" ref="I9:I12" si="2">2/60</f>
        <v>0.03333333333</v>
      </c>
      <c r="J9" s="11" t="s">
        <v>27</v>
      </c>
      <c r="K9" s="32">
        <f t="shared" ref="K9:K11" si="3">30/60</f>
        <v>0.5</v>
      </c>
      <c r="L9" s="3" t="s">
        <v>25</v>
      </c>
      <c r="M9" s="21">
        <f t="shared" ref="M9:M10" si="4">5/60</f>
        <v>0.08333333333</v>
      </c>
      <c r="N9" s="11" t="s">
        <v>33</v>
      </c>
      <c r="O9" s="21">
        <v>3.25</v>
      </c>
      <c r="P9" s="3" t="s">
        <v>34</v>
      </c>
    </row>
    <row r="10">
      <c r="A10" s="25">
        <v>32.0</v>
      </c>
      <c r="B10" s="11" t="s">
        <v>36</v>
      </c>
      <c r="C10" s="21">
        <v>3.25</v>
      </c>
      <c r="D10" s="3" t="s">
        <v>38</v>
      </c>
      <c r="E10" s="25">
        <f t="shared" si="1"/>
        <v>0.08333333333</v>
      </c>
      <c r="F10" s="11" t="s">
        <v>39</v>
      </c>
      <c r="G10" s="21">
        <f>10/60</f>
        <v>0.1666666667</v>
      </c>
      <c r="H10" s="3" t="s">
        <v>40</v>
      </c>
      <c r="I10" s="21">
        <f t="shared" si="2"/>
        <v>0.03333333333</v>
      </c>
      <c r="J10" s="11" t="s">
        <v>43</v>
      </c>
      <c r="K10" s="32">
        <f t="shared" si="3"/>
        <v>0.5</v>
      </c>
      <c r="L10" s="3" t="s">
        <v>40</v>
      </c>
      <c r="M10" s="21">
        <f t="shared" si="4"/>
        <v>0.08333333333</v>
      </c>
      <c r="N10" s="11" t="s">
        <v>33</v>
      </c>
      <c r="O10" s="21">
        <v>3.25</v>
      </c>
      <c r="P10" s="3" t="s">
        <v>44</v>
      </c>
    </row>
    <row r="11">
      <c r="A11" s="25">
        <v>160.0</v>
      </c>
      <c r="B11" s="11" t="s">
        <v>45</v>
      </c>
      <c r="C11" s="25" t="s">
        <v>46</v>
      </c>
      <c r="D11" s="3" t="s">
        <v>47</v>
      </c>
      <c r="E11" s="25">
        <v>1.0</v>
      </c>
      <c r="F11" s="11" t="s">
        <v>48</v>
      </c>
      <c r="G11" s="25" t="s">
        <v>49</v>
      </c>
      <c r="H11" s="3" t="s">
        <v>50</v>
      </c>
      <c r="I11" s="21">
        <f t="shared" si="2"/>
        <v>0.03333333333</v>
      </c>
      <c r="J11" s="11" t="s">
        <v>51</v>
      </c>
      <c r="K11" s="32">
        <f t="shared" si="3"/>
        <v>0.5</v>
      </c>
      <c r="L11" s="3" t="s">
        <v>50</v>
      </c>
      <c r="M11" s="21"/>
      <c r="N11" s="14"/>
      <c r="O11" s="25" t="s">
        <v>46</v>
      </c>
      <c r="P11" s="3" t="s">
        <v>47</v>
      </c>
    </row>
    <row r="12">
      <c r="A12" s="25">
        <v>160.0</v>
      </c>
      <c r="B12" s="11" t="s">
        <v>53</v>
      </c>
      <c r="C12" s="21"/>
      <c r="E12" s="21">
        <f>30/60</f>
        <v>0.5</v>
      </c>
      <c r="F12" s="11" t="s">
        <v>57</v>
      </c>
      <c r="G12" s="21"/>
      <c r="I12" s="21">
        <f t="shared" si="2"/>
        <v>0.03333333333</v>
      </c>
      <c r="J12" s="11" t="s">
        <v>58</v>
      </c>
      <c r="K12" s="32"/>
      <c r="M12" s="21"/>
      <c r="N12" s="14"/>
      <c r="O12" s="21"/>
    </row>
    <row r="13">
      <c r="A13" s="21"/>
      <c r="B13" s="14"/>
      <c r="C13" s="21"/>
      <c r="E13" s="21">
        <f t="shared" ref="E13:E16" si="5">5/60</f>
        <v>0.08333333333</v>
      </c>
      <c r="F13" s="11" t="s">
        <v>60</v>
      </c>
      <c r="G13" s="21"/>
      <c r="I13" s="21"/>
      <c r="J13" s="14"/>
      <c r="K13" s="32"/>
      <c r="M13" s="21"/>
      <c r="N13" s="14"/>
      <c r="O13" s="21"/>
    </row>
    <row r="14">
      <c r="A14" s="21"/>
      <c r="B14" s="14"/>
      <c r="C14" s="21"/>
      <c r="E14" s="21">
        <f t="shared" si="5"/>
        <v>0.08333333333</v>
      </c>
      <c r="F14" s="11" t="s">
        <v>61</v>
      </c>
      <c r="G14" s="21"/>
      <c r="I14" s="21"/>
      <c r="J14" s="14"/>
      <c r="K14" s="32"/>
      <c r="M14" s="21"/>
      <c r="N14" s="14"/>
      <c r="O14" s="21"/>
    </row>
    <row r="15">
      <c r="A15" s="21"/>
      <c r="B15" s="14"/>
      <c r="C15" s="21"/>
      <c r="E15" s="21">
        <f t="shared" si="5"/>
        <v>0.08333333333</v>
      </c>
      <c r="F15" s="11" t="s">
        <v>62</v>
      </c>
      <c r="G15" s="21"/>
      <c r="I15" s="21"/>
      <c r="J15" s="14"/>
      <c r="K15" s="32"/>
      <c r="M15" s="21"/>
      <c r="N15" s="14"/>
      <c r="O15" s="21"/>
    </row>
    <row r="16">
      <c r="A16" s="21"/>
      <c r="B16" s="14"/>
      <c r="C16" s="21"/>
      <c r="E16" s="21">
        <f t="shared" si="5"/>
        <v>0.08333333333</v>
      </c>
      <c r="F16" s="11" t="s">
        <v>63</v>
      </c>
      <c r="G16" s="21"/>
      <c r="I16" s="21"/>
      <c r="J16" s="14"/>
      <c r="K16" s="32"/>
      <c r="M16" s="21"/>
      <c r="N16" s="14"/>
      <c r="O16" s="32"/>
    </row>
    <row r="17">
      <c r="A17" s="21"/>
      <c r="B17" s="14"/>
      <c r="C17" s="21"/>
      <c r="E17" s="25">
        <v>1.0</v>
      </c>
      <c r="F17" s="11" t="s">
        <v>65</v>
      </c>
      <c r="G17" s="21"/>
      <c r="I17" s="47"/>
      <c r="J17" s="49"/>
      <c r="K17" s="32"/>
      <c r="M17" s="47"/>
      <c r="N17" s="49"/>
      <c r="O17" s="32"/>
    </row>
    <row r="18">
      <c r="A18" s="21"/>
      <c r="B18" s="14"/>
      <c r="C18" s="21"/>
      <c r="E18" s="51"/>
      <c r="F18" s="53"/>
      <c r="G18" s="32"/>
    </row>
    <row r="19">
      <c r="A19" s="21"/>
      <c r="B19" s="14"/>
      <c r="C19" s="21"/>
      <c r="E19" s="55"/>
      <c r="F19" s="3"/>
      <c r="G19" s="32"/>
    </row>
    <row r="20">
      <c r="A20" s="47"/>
      <c r="B20" s="49"/>
      <c r="C20" s="21"/>
      <c r="E20" s="55"/>
      <c r="F20" s="3"/>
      <c r="G20" s="32"/>
    </row>
    <row r="23">
      <c r="B23" s="1" t="s">
        <v>67</v>
      </c>
      <c r="C23" s="1" t="s">
        <v>68</v>
      </c>
      <c r="D23" s="1" t="s">
        <v>69</v>
      </c>
      <c r="E23" s="1" t="s">
        <v>70</v>
      </c>
      <c r="F23" s="1" t="s">
        <v>71</v>
      </c>
      <c r="G23" s="1" t="s">
        <v>72</v>
      </c>
    </row>
    <row r="24">
      <c r="A24" s="3">
        <v>1.0</v>
      </c>
      <c r="B24" s="3" t="s">
        <v>73</v>
      </c>
      <c r="C24" s="3" t="s">
        <v>74</v>
      </c>
      <c r="D24" s="3" t="s">
        <v>75</v>
      </c>
      <c r="E24" s="3" t="s">
        <v>76</v>
      </c>
      <c r="F24" s="3">
        <v>23.0</v>
      </c>
      <c r="G24" s="32">
        <f t="shared" ref="G24:G32" si="6">F24/60</f>
        <v>0.3833333333</v>
      </c>
    </row>
    <row r="25">
      <c r="A25" s="3">
        <v>2.0</v>
      </c>
      <c r="B25" s="3" t="s">
        <v>77</v>
      </c>
      <c r="C25" s="3" t="s">
        <v>78</v>
      </c>
      <c r="D25" s="3" t="s">
        <v>79</v>
      </c>
      <c r="E25" s="3" t="s">
        <v>75</v>
      </c>
      <c r="F25" s="3">
        <v>33.0</v>
      </c>
      <c r="G25" s="32">
        <f t="shared" si="6"/>
        <v>0.55</v>
      </c>
    </row>
    <row r="26">
      <c r="A26" s="3">
        <v>3.0</v>
      </c>
      <c r="B26" s="3" t="s">
        <v>73</v>
      </c>
      <c r="C26" s="3" t="s">
        <v>74</v>
      </c>
      <c r="D26" s="3" t="s">
        <v>81</v>
      </c>
      <c r="E26" s="3" t="s">
        <v>82</v>
      </c>
      <c r="F26" s="3">
        <v>13.0</v>
      </c>
      <c r="G26" s="32">
        <f t="shared" si="6"/>
        <v>0.2166666667</v>
      </c>
    </row>
    <row r="27">
      <c r="A27" s="3">
        <v>4.0</v>
      </c>
      <c r="B27" s="3" t="s">
        <v>83</v>
      </c>
      <c r="C27" s="3" t="s">
        <v>78</v>
      </c>
      <c r="D27" s="3" t="s">
        <v>82</v>
      </c>
      <c r="E27" s="3" t="s">
        <v>84</v>
      </c>
      <c r="F27" s="3">
        <v>90.0</v>
      </c>
      <c r="G27" s="32">
        <f t="shared" si="6"/>
        <v>1.5</v>
      </c>
    </row>
    <row r="28">
      <c r="A28" s="3">
        <v>5.0</v>
      </c>
      <c r="B28" s="3" t="s">
        <v>85</v>
      </c>
      <c r="C28" s="3" t="s">
        <v>78</v>
      </c>
      <c r="D28" s="3" t="s">
        <v>86</v>
      </c>
      <c r="E28" s="3" t="s">
        <v>82</v>
      </c>
      <c r="F28">
        <f>4*60+33</f>
        <v>273</v>
      </c>
      <c r="G28" s="32">
        <f t="shared" si="6"/>
        <v>4.55</v>
      </c>
    </row>
    <row r="29">
      <c r="A29" s="3">
        <v>6.0</v>
      </c>
      <c r="B29" s="3" t="s">
        <v>87</v>
      </c>
      <c r="C29" s="3" t="s">
        <v>74</v>
      </c>
      <c r="D29" s="3" t="s">
        <v>82</v>
      </c>
      <c r="E29" s="3" t="s">
        <v>86</v>
      </c>
      <c r="F29">
        <f>3*60+15</f>
        <v>195</v>
      </c>
      <c r="G29" s="32">
        <f t="shared" si="6"/>
        <v>3.25</v>
      </c>
    </row>
    <row r="30">
      <c r="A30" s="3">
        <v>7.0</v>
      </c>
      <c r="B30" s="3" t="s">
        <v>87</v>
      </c>
      <c r="C30" s="3" t="s">
        <v>74</v>
      </c>
      <c r="D30" s="3" t="s">
        <v>84</v>
      </c>
      <c r="E30" s="3" t="s">
        <v>82</v>
      </c>
      <c r="F30" s="3">
        <v>90.0</v>
      </c>
      <c r="G30" s="32">
        <f t="shared" si="6"/>
        <v>1.5</v>
      </c>
    </row>
    <row r="31">
      <c r="A31" s="3">
        <v>8.0</v>
      </c>
      <c r="B31" s="3" t="s">
        <v>87</v>
      </c>
      <c r="C31" s="3" t="s">
        <v>74</v>
      </c>
      <c r="D31" s="3" t="s">
        <v>75</v>
      </c>
      <c r="E31" s="3" t="s">
        <v>79</v>
      </c>
      <c r="F31" s="3">
        <v>33.0</v>
      </c>
      <c r="G31" s="32">
        <f t="shared" si="6"/>
        <v>0.55</v>
      </c>
    </row>
    <row r="32">
      <c r="A32" s="3">
        <v>9.0</v>
      </c>
      <c r="B32" s="3" t="s">
        <v>77</v>
      </c>
      <c r="C32" s="3" t="s">
        <v>78</v>
      </c>
      <c r="D32" s="3" t="s">
        <v>75</v>
      </c>
      <c r="E32" s="3" t="s">
        <v>88</v>
      </c>
      <c r="F32">
        <f>2*60+34</f>
        <v>154</v>
      </c>
      <c r="G32" s="32">
        <f t="shared" si="6"/>
        <v>2.566666667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4" max="4" width="36.57"/>
    <col customWidth="1" min="11" max="11" width="20.86"/>
    <col customWidth="1" min="15" max="50" width="10.57"/>
  </cols>
  <sheetData>
    <row r="2">
      <c r="B2" s="33" t="s">
        <v>29</v>
      </c>
      <c r="C2" s="31" t="s">
        <v>30</v>
      </c>
      <c r="D2" s="31" t="s">
        <v>31</v>
      </c>
      <c r="E2" s="18" t="s">
        <v>32</v>
      </c>
      <c r="G2" s="18" t="s">
        <v>35</v>
      </c>
      <c r="I2" s="31" t="s">
        <v>37</v>
      </c>
      <c r="J2" s="14"/>
      <c r="K2" s="3" t="s">
        <v>103</v>
      </c>
      <c r="L2" s="3" t="s">
        <v>104</v>
      </c>
      <c r="M2" s="3" t="s">
        <v>105</v>
      </c>
      <c r="N2" s="3" t="s">
        <v>106</v>
      </c>
    </row>
    <row r="3">
      <c r="B3" s="71">
        <v>2.0</v>
      </c>
      <c r="C3" s="41">
        <v>1.0</v>
      </c>
      <c r="D3" s="72" t="s">
        <v>59</v>
      </c>
      <c r="E3" s="73">
        <v>16.0</v>
      </c>
      <c r="F3" s="74" t="s">
        <v>64</v>
      </c>
      <c r="G3" s="73">
        <v>3.666666666666667</v>
      </c>
      <c r="H3" s="46" t="s">
        <v>64</v>
      </c>
      <c r="I3" s="44">
        <v>3.4375000000000004</v>
      </c>
      <c r="J3" s="76" t="s">
        <v>66</v>
      </c>
      <c r="K3">
        <f t="shared" ref="K3:K15" si="1">480/E3</f>
        <v>30</v>
      </c>
      <c r="L3" s="78">
        <f t="shared" ref="L3:L15" si="2">E3</f>
        <v>16</v>
      </c>
      <c r="M3" s="78">
        <f t="shared" ref="M3:M15" si="3">G3</f>
        <v>3.666666667</v>
      </c>
      <c r="N3" s="78">
        <f t="shared" ref="N3:N15" si="4">E3-G3</f>
        <v>12.33333333</v>
      </c>
    </row>
    <row r="4">
      <c r="B4" s="71">
        <v>1.0</v>
      </c>
      <c r="C4" s="41">
        <v>2.0</v>
      </c>
      <c r="D4" s="79" t="s">
        <v>89</v>
      </c>
      <c r="E4" s="83">
        <v>80.0</v>
      </c>
      <c r="F4" s="85" t="s">
        <v>64</v>
      </c>
      <c r="G4" s="83">
        <v>13.916666666666666</v>
      </c>
      <c r="H4" s="46" t="s">
        <v>64</v>
      </c>
      <c r="I4" s="44">
        <v>2.609375</v>
      </c>
      <c r="J4" s="76" t="s">
        <v>66</v>
      </c>
      <c r="K4">
        <f t="shared" si="1"/>
        <v>6</v>
      </c>
      <c r="L4" s="78">
        <f t="shared" si="2"/>
        <v>80</v>
      </c>
      <c r="M4" s="78">
        <f t="shared" si="3"/>
        <v>13.91666667</v>
      </c>
      <c r="N4" s="78">
        <f t="shared" si="4"/>
        <v>66.08333333</v>
      </c>
    </row>
    <row r="5">
      <c r="B5" s="71">
        <v>1.0</v>
      </c>
      <c r="C5" s="41">
        <v>3.0</v>
      </c>
      <c r="D5" s="79" t="s">
        <v>91</v>
      </c>
      <c r="E5" s="83">
        <v>80.0</v>
      </c>
      <c r="F5" s="85" t="s">
        <v>64</v>
      </c>
      <c r="G5" s="83">
        <v>13.916666666666666</v>
      </c>
      <c r="H5" s="46" t="s">
        <v>64</v>
      </c>
      <c r="I5" s="44">
        <v>2.609375</v>
      </c>
      <c r="J5" s="76" t="s">
        <v>66</v>
      </c>
      <c r="K5">
        <f t="shared" si="1"/>
        <v>6</v>
      </c>
      <c r="L5" s="78">
        <f t="shared" si="2"/>
        <v>80</v>
      </c>
      <c r="M5" s="78">
        <f t="shared" si="3"/>
        <v>13.91666667</v>
      </c>
      <c r="N5" s="78">
        <f t="shared" si="4"/>
        <v>66.08333333</v>
      </c>
    </row>
    <row r="6">
      <c r="B6" s="71">
        <v>1.0</v>
      </c>
      <c r="C6" s="41">
        <v>4.0</v>
      </c>
      <c r="D6" s="79" t="s">
        <v>92</v>
      </c>
      <c r="E6" s="83">
        <v>480.0</v>
      </c>
      <c r="F6" s="85" t="s">
        <v>64</v>
      </c>
      <c r="G6" s="83">
        <v>4.583333333333333</v>
      </c>
      <c r="H6" s="46" t="s">
        <v>64</v>
      </c>
      <c r="I6" s="44">
        <v>0.14322916666666666</v>
      </c>
      <c r="J6" s="76" t="s">
        <v>66</v>
      </c>
      <c r="K6">
        <f t="shared" si="1"/>
        <v>1</v>
      </c>
      <c r="L6" s="78">
        <f t="shared" si="2"/>
        <v>480</v>
      </c>
      <c r="M6" s="78">
        <f t="shared" si="3"/>
        <v>4.583333333</v>
      </c>
      <c r="N6" s="78">
        <f t="shared" si="4"/>
        <v>475.4166667</v>
      </c>
    </row>
    <row r="7">
      <c r="B7" s="71">
        <v>1.0</v>
      </c>
      <c r="C7" s="41">
        <v>5.0</v>
      </c>
      <c r="D7" s="72" t="s">
        <v>93</v>
      </c>
      <c r="E7" s="74">
        <v>15.0</v>
      </c>
      <c r="F7" s="74" t="s">
        <v>64</v>
      </c>
      <c r="G7" s="73">
        <v>4.008333333333333</v>
      </c>
      <c r="H7" s="46" t="s">
        <v>64</v>
      </c>
      <c r="I7" s="44">
        <v>4.008333333333333</v>
      </c>
      <c r="J7" s="76" t="s">
        <v>66</v>
      </c>
      <c r="K7">
        <f t="shared" si="1"/>
        <v>32</v>
      </c>
      <c r="L7" s="78">
        <f t="shared" si="2"/>
        <v>15</v>
      </c>
      <c r="M7" s="78">
        <f t="shared" si="3"/>
        <v>4.008333333</v>
      </c>
      <c r="N7" s="78">
        <f t="shared" si="4"/>
        <v>10.99166667</v>
      </c>
    </row>
    <row r="8">
      <c r="B8" s="71">
        <v>2.0</v>
      </c>
      <c r="C8" s="41">
        <v>6.0</v>
      </c>
      <c r="D8" s="92" t="s">
        <v>97</v>
      </c>
      <c r="E8" s="93">
        <v>12.0</v>
      </c>
      <c r="F8" s="93" t="s">
        <v>64</v>
      </c>
      <c r="G8" s="93">
        <v>1.5</v>
      </c>
      <c r="H8" s="46" t="s">
        <v>64</v>
      </c>
      <c r="I8" s="44">
        <v>1.875</v>
      </c>
      <c r="J8" s="76" t="s">
        <v>66</v>
      </c>
      <c r="K8">
        <f t="shared" si="1"/>
        <v>40</v>
      </c>
      <c r="L8" s="78">
        <f t="shared" si="2"/>
        <v>12</v>
      </c>
      <c r="M8" s="78">
        <f t="shared" si="3"/>
        <v>1.5</v>
      </c>
      <c r="N8" s="78">
        <f t="shared" si="4"/>
        <v>10.5</v>
      </c>
    </row>
    <row r="9">
      <c r="B9" s="71">
        <v>2.0</v>
      </c>
      <c r="C9" s="41">
        <v>7.0</v>
      </c>
      <c r="D9" s="92" t="s">
        <v>98</v>
      </c>
      <c r="E9" s="96">
        <v>12.8</v>
      </c>
      <c r="F9" s="93" t="s">
        <v>64</v>
      </c>
      <c r="G9" s="96">
        <v>3.3333333333333335</v>
      </c>
      <c r="H9" s="46" t="s">
        <v>64</v>
      </c>
      <c r="I9" s="44">
        <v>3.90625</v>
      </c>
      <c r="J9" s="76" t="s">
        <v>66</v>
      </c>
      <c r="K9">
        <f t="shared" si="1"/>
        <v>37.5</v>
      </c>
      <c r="L9" s="78">
        <f t="shared" si="2"/>
        <v>12.8</v>
      </c>
      <c r="M9" s="78">
        <f t="shared" si="3"/>
        <v>3.333333333</v>
      </c>
      <c r="N9" s="78">
        <f t="shared" si="4"/>
        <v>9.466666667</v>
      </c>
    </row>
    <row r="10">
      <c r="B10" s="71">
        <v>1.0</v>
      </c>
      <c r="C10" s="41">
        <v>8.0</v>
      </c>
      <c r="D10" s="72" t="s">
        <v>101</v>
      </c>
      <c r="E10" s="74">
        <v>16.0</v>
      </c>
      <c r="F10" s="74" t="s">
        <v>64</v>
      </c>
      <c r="G10" s="73">
        <v>3.4166666666666665</v>
      </c>
      <c r="H10" s="46" t="s">
        <v>64</v>
      </c>
      <c r="I10" s="44">
        <v>3.203125</v>
      </c>
      <c r="J10" s="76" t="s">
        <v>66</v>
      </c>
      <c r="K10">
        <f t="shared" si="1"/>
        <v>30</v>
      </c>
      <c r="L10" s="78">
        <f t="shared" si="2"/>
        <v>16</v>
      </c>
      <c r="M10" s="78">
        <f t="shared" si="3"/>
        <v>3.416666667</v>
      </c>
      <c r="N10" s="78">
        <f t="shared" si="4"/>
        <v>12.58333333</v>
      </c>
    </row>
    <row r="11">
      <c r="B11" s="71">
        <v>1.0</v>
      </c>
      <c r="C11" s="41">
        <v>9.0</v>
      </c>
      <c r="D11" s="79" t="s">
        <v>102</v>
      </c>
      <c r="E11" s="83">
        <v>120.0</v>
      </c>
      <c r="F11" s="85" t="s">
        <v>64</v>
      </c>
      <c r="G11" s="83">
        <v>3.4166666666666665</v>
      </c>
      <c r="H11" s="46" t="s">
        <v>64</v>
      </c>
      <c r="I11" s="44">
        <v>0.4270833333333333</v>
      </c>
      <c r="J11" s="76" t="s">
        <v>66</v>
      </c>
      <c r="K11">
        <f t="shared" si="1"/>
        <v>4</v>
      </c>
      <c r="L11" s="78">
        <f t="shared" si="2"/>
        <v>120</v>
      </c>
      <c r="M11" s="78">
        <f t="shared" si="3"/>
        <v>3.416666667</v>
      </c>
      <c r="N11" s="78">
        <f t="shared" si="4"/>
        <v>116.5833333</v>
      </c>
    </row>
    <row r="12">
      <c r="B12" s="71">
        <v>1.0</v>
      </c>
      <c r="C12" s="41">
        <v>10.0</v>
      </c>
      <c r="D12" s="101" t="s">
        <v>118</v>
      </c>
      <c r="E12" s="74">
        <v>15.0</v>
      </c>
      <c r="F12" s="74" t="s">
        <v>64</v>
      </c>
      <c r="G12" s="73">
        <v>0.16666666666666666</v>
      </c>
      <c r="H12" s="46" t="s">
        <v>64</v>
      </c>
      <c r="I12" s="44">
        <v>0.16666666666666666</v>
      </c>
      <c r="J12" s="76" t="s">
        <v>66</v>
      </c>
      <c r="K12">
        <f t="shared" si="1"/>
        <v>32</v>
      </c>
      <c r="L12" s="78">
        <f t="shared" si="2"/>
        <v>15</v>
      </c>
      <c r="M12" s="78">
        <f t="shared" si="3"/>
        <v>0.1666666667</v>
      </c>
      <c r="N12" s="78">
        <f t="shared" si="4"/>
        <v>14.83333333</v>
      </c>
    </row>
    <row r="13">
      <c r="B13" s="71">
        <v>2.0</v>
      </c>
      <c r="C13" s="41">
        <v>11.0</v>
      </c>
      <c r="D13" s="92" t="s">
        <v>120</v>
      </c>
      <c r="E13" s="93">
        <v>12.0</v>
      </c>
      <c r="F13" s="93" t="s">
        <v>64</v>
      </c>
      <c r="G13" s="93">
        <v>1.5</v>
      </c>
      <c r="H13" s="46" t="s">
        <v>64</v>
      </c>
      <c r="I13" s="44">
        <v>1.875</v>
      </c>
      <c r="J13" s="76" t="s">
        <v>66</v>
      </c>
      <c r="K13">
        <f t="shared" si="1"/>
        <v>40</v>
      </c>
      <c r="L13" s="78">
        <f t="shared" si="2"/>
        <v>12</v>
      </c>
      <c r="M13" s="78">
        <f t="shared" si="3"/>
        <v>1.5</v>
      </c>
      <c r="N13" s="78">
        <f t="shared" si="4"/>
        <v>10.5</v>
      </c>
    </row>
    <row r="14">
      <c r="B14" s="71">
        <v>2.0</v>
      </c>
      <c r="C14" s="41">
        <v>12.0</v>
      </c>
      <c r="D14" s="92" t="s">
        <v>121</v>
      </c>
      <c r="E14" s="96">
        <v>12.0</v>
      </c>
      <c r="F14" s="93" t="s">
        <v>64</v>
      </c>
      <c r="G14" s="96">
        <v>0.3333333333333333</v>
      </c>
      <c r="H14" s="46" t="s">
        <v>64</v>
      </c>
      <c r="I14" s="44">
        <v>0.41666666666666663</v>
      </c>
      <c r="J14" s="76" t="s">
        <v>66</v>
      </c>
      <c r="K14">
        <f t="shared" si="1"/>
        <v>40</v>
      </c>
      <c r="L14" s="78">
        <f t="shared" si="2"/>
        <v>12</v>
      </c>
      <c r="M14" s="78">
        <f t="shared" si="3"/>
        <v>0.3333333333</v>
      </c>
      <c r="N14" s="78">
        <f t="shared" si="4"/>
        <v>11.66666667</v>
      </c>
    </row>
    <row r="15">
      <c r="B15" s="80">
        <v>2.0</v>
      </c>
      <c r="C15" s="62">
        <v>13.0</v>
      </c>
      <c r="D15" s="103" t="s">
        <v>112</v>
      </c>
      <c r="E15" s="105">
        <v>12.8</v>
      </c>
      <c r="F15" s="106" t="s">
        <v>64</v>
      </c>
      <c r="G15" s="105">
        <v>3.3333333333333335</v>
      </c>
      <c r="H15" s="88" t="s">
        <v>64</v>
      </c>
      <c r="I15" s="87">
        <v>3.90625</v>
      </c>
      <c r="J15" s="108" t="s">
        <v>66</v>
      </c>
      <c r="K15">
        <f t="shared" si="1"/>
        <v>37.5</v>
      </c>
      <c r="L15" s="78">
        <f t="shared" si="2"/>
        <v>12.8</v>
      </c>
      <c r="M15" s="78">
        <f t="shared" si="3"/>
        <v>3.333333333</v>
      </c>
      <c r="N15" s="78">
        <f t="shared" si="4"/>
        <v>9.466666667</v>
      </c>
    </row>
  </sheetData>
  <mergeCells count="3">
    <mergeCell ref="I2:J2"/>
    <mergeCell ref="E2:F2"/>
    <mergeCell ref="G2:H2"/>
  </mergeCells>
  <drawing r:id="rId1"/>
</worksheet>
</file>