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Current Classes\PP_S\HW 9\"/>
    </mc:Choice>
  </mc:AlternateContent>
  <bookViews>
    <workbookView xWindow="0" yWindow="0" windowWidth="21600" windowHeight="9735" activeTab="2"/>
  </bookViews>
  <sheets>
    <sheet name="Problem 6" sheetId="7" r:id="rId1"/>
    <sheet name="Problem 11" sheetId="6" r:id="rId2"/>
    <sheet name="Problem 41-43" sheetId="5" r:id="rId3"/>
    <sheet name="Problem 48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5" l="1"/>
  <c r="AJ11" i="5"/>
  <c r="AJ10" i="5"/>
  <c r="AJ9" i="5"/>
  <c r="AI11" i="5"/>
  <c r="AI10" i="5"/>
  <c r="AI9" i="5"/>
  <c r="AH11" i="5"/>
  <c r="AH10" i="5"/>
  <c r="AH9" i="5"/>
  <c r="V11" i="5"/>
  <c r="V10" i="5"/>
  <c r="V9" i="5"/>
  <c r="V6" i="5"/>
  <c r="V5" i="5"/>
  <c r="V4" i="5"/>
  <c r="V3" i="5"/>
  <c r="H29" i="5"/>
  <c r="G29" i="5"/>
  <c r="F29" i="5"/>
  <c r="H25" i="5"/>
  <c r="G25" i="5"/>
  <c r="F25" i="5"/>
  <c r="G14" i="5"/>
  <c r="F14" i="5"/>
  <c r="H10" i="5"/>
  <c r="G10" i="5"/>
  <c r="F10" i="5"/>
  <c r="S8" i="6"/>
  <c r="T8" i="6"/>
  <c r="U8" i="6"/>
  <c r="V8" i="6"/>
  <c r="W8" i="6"/>
  <c r="S9" i="6"/>
  <c r="T9" i="6"/>
  <c r="U9" i="6"/>
  <c r="V9" i="6"/>
  <c r="W9" i="6"/>
  <c r="S10" i="6"/>
  <c r="T10" i="6"/>
  <c r="U10" i="6"/>
  <c r="V10" i="6"/>
  <c r="W10" i="6"/>
  <c r="R10" i="6"/>
  <c r="R9" i="6"/>
  <c r="R8" i="6"/>
  <c r="I20" i="6"/>
  <c r="H20" i="6"/>
  <c r="G20" i="6"/>
  <c r="F20" i="6"/>
  <c r="E20" i="6"/>
  <c r="D20" i="6"/>
  <c r="F28" i="6"/>
  <c r="E28" i="6"/>
  <c r="F21" i="6"/>
  <c r="E21" i="6"/>
  <c r="D21" i="6"/>
  <c r="H13" i="6"/>
  <c r="E13" i="6"/>
  <c r="C13" i="6"/>
  <c r="E14" i="6"/>
  <c r="D14" i="6"/>
  <c r="C14" i="6"/>
  <c r="E26" i="6"/>
  <c r="D19" i="6"/>
  <c r="D12" i="6"/>
  <c r="C12" i="6"/>
  <c r="N12" i="6"/>
  <c r="N11" i="6"/>
  <c r="N10" i="6"/>
  <c r="N3" i="6"/>
  <c r="H24" i="6"/>
  <c r="G24" i="6"/>
  <c r="F24" i="6"/>
  <c r="H17" i="6"/>
  <c r="G17" i="6"/>
  <c r="F17" i="6"/>
  <c r="G10" i="6"/>
  <c r="F10" i="6"/>
  <c r="G6" i="6"/>
  <c r="F6" i="6"/>
  <c r="Q3" i="7"/>
  <c r="P5" i="7"/>
  <c r="P4" i="7"/>
  <c r="F10" i="7"/>
  <c r="F17" i="7"/>
  <c r="F24" i="7"/>
  <c r="D26" i="7"/>
  <c r="AC4" i="2" l="1"/>
  <c r="U21" i="2"/>
  <c r="T25" i="2"/>
  <c r="T26" i="2" s="1"/>
  <c r="R27" i="2" s="1"/>
  <c r="R28" i="2" s="1"/>
  <c r="U25" i="2"/>
  <c r="U26" i="2" s="1"/>
  <c r="S27" i="2" s="1"/>
  <c r="S28" i="2" s="1"/>
  <c r="X25" i="2"/>
  <c r="X26" i="2" s="1"/>
  <c r="V27" i="2" s="1"/>
  <c r="V28" i="2" s="1"/>
  <c r="S18" i="2"/>
  <c r="W18" i="2"/>
  <c r="W19" i="2" s="1"/>
  <c r="T20" i="2" s="1"/>
  <c r="T21" i="2" s="1"/>
  <c r="S11" i="2"/>
  <c r="S12" i="2" s="1"/>
  <c r="Q13" i="2" s="1"/>
  <c r="Q14" i="2" s="1"/>
  <c r="T11" i="2"/>
  <c r="W11" i="2"/>
  <c r="W12" i="2" s="1"/>
  <c r="U13" i="2" s="1"/>
  <c r="U14" i="2" s="1"/>
  <c r="X11" i="2"/>
  <c r="S26" i="2"/>
  <c r="Q27" i="2" s="1"/>
  <c r="Q28" i="2" s="1"/>
  <c r="S19" i="2"/>
  <c r="P20" i="2" s="1"/>
  <c r="P21" i="2" s="1"/>
  <c r="AB4" i="2" s="1"/>
  <c r="X12" i="2"/>
  <c r="V13" i="2" s="1"/>
  <c r="V14" i="2" s="1"/>
  <c r="T12" i="2"/>
  <c r="R13" i="2" s="1"/>
  <c r="R14" i="2" s="1"/>
  <c r="G25" i="2"/>
  <c r="F25" i="2"/>
  <c r="J18" i="2"/>
  <c r="G18" i="2"/>
  <c r="F18" i="2"/>
  <c r="G11" i="2"/>
  <c r="F11" i="2"/>
  <c r="F7" i="2"/>
  <c r="X7" i="2"/>
  <c r="X18" i="2" s="1"/>
  <c r="X19" i="2" s="1"/>
  <c r="U20" i="2" s="1"/>
  <c r="W7" i="2"/>
  <c r="W25" i="2" s="1"/>
  <c r="W26" i="2" s="1"/>
  <c r="U27" i="2" s="1"/>
  <c r="U28" i="2" s="1"/>
  <c r="V7" i="2"/>
  <c r="U7" i="2"/>
  <c r="T7" i="2"/>
  <c r="T18" i="2" s="1"/>
  <c r="T19" i="2" s="1"/>
  <c r="Q20" i="2" s="1"/>
  <c r="Q21" i="2" s="1"/>
  <c r="S7" i="2"/>
  <c r="S25" i="2" s="1"/>
  <c r="R7" i="2"/>
  <c r="L7" i="2"/>
  <c r="K7" i="2"/>
  <c r="J7" i="2"/>
  <c r="J11" i="2" s="1"/>
  <c r="I7" i="2"/>
  <c r="H7" i="2"/>
  <c r="G7" i="2"/>
  <c r="L19" i="5"/>
  <c r="M52" i="5"/>
  <c r="L52" i="5"/>
  <c r="J50" i="5"/>
  <c r="M51" i="5"/>
  <c r="L51" i="5"/>
  <c r="J49" i="5"/>
  <c r="J19" i="5"/>
  <c r="F19" i="5"/>
  <c r="D19" i="5"/>
  <c r="K50" i="5"/>
  <c r="L50" i="5"/>
  <c r="M50" i="5"/>
  <c r="F48" i="5"/>
  <c r="K49" i="5"/>
  <c r="L49" i="5"/>
  <c r="M49" i="5"/>
  <c r="F47" i="5"/>
  <c r="K48" i="5"/>
  <c r="L48" i="5"/>
  <c r="M48" i="5"/>
  <c r="G46" i="5"/>
  <c r="H46" i="5"/>
  <c r="I46" i="5"/>
  <c r="J46" i="5"/>
  <c r="K46" i="5"/>
  <c r="L46" i="5"/>
  <c r="M46" i="5"/>
  <c r="I48" i="5"/>
  <c r="J48" i="5"/>
  <c r="G48" i="5"/>
  <c r="H48" i="5"/>
  <c r="D46" i="5"/>
  <c r="G47" i="5"/>
  <c r="H47" i="5"/>
  <c r="I47" i="5"/>
  <c r="J47" i="5"/>
  <c r="K47" i="5"/>
  <c r="L47" i="5"/>
  <c r="M47" i="5"/>
  <c r="D45" i="5"/>
  <c r="E46" i="5"/>
  <c r="F46" i="5"/>
  <c r="E33" i="5"/>
  <c r="F45" i="5"/>
  <c r="G45" i="5" s="1"/>
  <c r="H45" i="5" s="1"/>
  <c r="I45" i="5" s="1"/>
  <c r="J45" i="5" s="1"/>
  <c r="K45" i="5" s="1"/>
  <c r="L45" i="5" s="1"/>
  <c r="M45" i="5" s="1"/>
  <c r="E45" i="5"/>
  <c r="D32" i="5"/>
  <c r="W11" i="5"/>
  <c r="X11" i="5"/>
  <c r="Y11" i="5"/>
  <c r="Z11" i="5"/>
  <c r="AA11" i="5"/>
  <c r="AB11" i="5"/>
  <c r="AC11" i="5"/>
  <c r="AD11" i="5"/>
  <c r="W10" i="5"/>
  <c r="X10" i="5"/>
  <c r="Y10" i="5"/>
  <c r="Z10" i="5"/>
  <c r="AA10" i="5"/>
  <c r="AB10" i="5"/>
  <c r="AC10" i="5"/>
  <c r="AD10" i="5"/>
  <c r="K18" i="5"/>
  <c r="M43" i="5"/>
  <c r="L43" i="5"/>
  <c r="K43" i="5"/>
  <c r="H42" i="5"/>
  <c r="H18" i="5"/>
  <c r="J42" i="5"/>
  <c r="I42" i="5"/>
  <c r="D41" i="5"/>
  <c r="D18" i="5"/>
  <c r="G41" i="5"/>
  <c r="E41" i="5"/>
  <c r="F41" i="5"/>
  <c r="D22" i="5"/>
  <c r="D21" i="5"/>
  <c r="D20" i="5"/>
  <c r="C32" i="5"/>
  <c r="R5" i="5"/>
  <c r="F6" i="5"/>
  <c r="G6" i="5"/>
  <c r="H6" i="5"/>
  <c r="H14" i="5" s="1"/>
  <c r="I6" i="5"/>
  <c r="I25" i="5" s="1"/>
  <c r="W9" i="5"/>
  <c r="X9" i="5"/>
  <c r="Z9" i="5"/>
  <c r="AA9" i="5"/>
  <c r="AC9" i="5"/>
  <c r="J6" i="5"/>
  <c r="J29" i="5" s="1"/>
  <c r="Z6" i="5" s="1"/>
  <c r="O6" i="5"/>
  <c r="O10" i="5" s="1"/>
  <c r="N6" i="5"/>
  <c r="N25" i="5" s="1"/>
  <c r="M6" i="5"/>
  <c r="M14" i="5" s="1"/>
  <c r="M15" i="5" s="1"/>
  <c r="K16" i="5" s="1"/>
  <c r="L6" i="5"/>
  <c r="L14" i="5" s="1"/>
  <c r="L15" i="5" s="1"/>
  <c r="J16" i="5" s="1"/>
  <c r="J17" i="5" s="1"/>
  <c r="AB9" i="5" s="1"/>
  <c r="K6" i="5"/>
  <c r="K10" i="5" s="1"/>
  <c r="N16" i="6"/>
  <c r="N17" i="6"/>
  <c r="N15" i="6"/>
  <c r="J27" i="6"/>
  <c r="I27" i="6"/>
  <c r="H27" i="6"/>
  <c r="G27" i="6"/>
  <c r="F27" i="6"/>
  <c r="E27" i="6"/>
  <c r="I25" i="2" l="1"/>
  <c r="I18" i="2"/>
  <c r="I19" i="2" s="1"/>
  <c r="H20" i="2" s="1"/>
  <c r="H21" i="2" s="1"/>
  <c r="AF4" i="2" s="1"/>
  <c r="R11" i="2"/>
  <c r="R12" i="2" s="1"/>
  <c r="P13" i="2" s="1"/>
  <c r="P14" i="2" s="1"/>
  <c r="R18" i="2"/>
  <c r="R19" i="2" s="1"/>
  <c r="O20" i="2" s="1"/>
  <c r="O21" i="2" s="1"/>
  <c r="AA4" i="2" s="1"/>
  <c r="V25" i="2"/>
  <c r="V26" i="2" s="1"/>
  <c r="T27" i="2" s="1"/>
  <c r="T28" i="2" s="1"/>
  <c r="V11" i="2"/>
  <c r="V12" i="2" s="1"/>
  <c r="T13" i="2" s="1"/>
  <c r="T14" i="2" s="1"/>
  <c r="V18" i="2"/>
  <c r="V19" i="2" s="1"/>
  <c r="S20" i="2" s="1"/>
  <c r="S21" i="2" s="1"/>
  <c r="H25" i="2"/>
  <c r="H11" i="2"/>
  <c r="H12" i="2" s="1"/>
  <c r="F13" i="2" s="1"/>
  <c r="F14" i="2" s="1"/>
  <c r="AD3" i="2" s="1"/>
  <c r="H18" i="2"/>
  <c r="H19" i="2" s="1"/>
  <c r="G20" i="2" s="1"/>
  <c r="G21" i="2" s="1"/>
  <c r="AE4" i="2" s="1"/>
  <c r="U11" i="2"/>
  <c r="U12" i="2" s="1"/>
  <c r="S13" i="2" s="1"/>
  <c r="S14" i="2" s="1"/>
  <c r="U18" i="2"/>
  <c r="U19" i="2" s="1"/>
  <c r="R20" i="2" s="1"/>
  <c r="R21" i="2" s="1"/>
  <c r="R25" i="2"/>
  <c r="R26" i="2" s="1"/>
  <c r="P27" i="2" s="1"/>
  <c r="P28" i="2" s="1"/>
  <c r="J25" i="2"/>
  <c r="J26" i="2" s="1"/>
  <c r="H27" i="2" s="1"/>
  <c r="H28" i="2" s="1"/>
  <c r="AF5" i="2" s="1"/>
  <c r="I11" i="2"/>
  <c r="I12" i="2" s="1"/>
  <c r="G13" i="2" s="1"/>
  <c r="G14" i="2" s="1"/>
  <c r="AE3" i="2" s="1"/>
  <c r="K25" i="2"/>
  <c r="K26" i="2" s="1"/>
  <c r="I27" i="2" s="1"/>
  <c r="I28" i="2" s="1"/>
  <c r="AG5" i="2" s="1"/>
  <c r="G26" i="2"/>
  <c r="E27" i="2" s="1"/>
  <c r="E28" i="2" s="1"/>
  <c r="AC5" i="2" s="1"/>
  <c r="F26" i="2"/>
  <c r="D27" i="2" s="1"/>
  <c r="D28" i="2" s="1"/>
  <c r="AB5" i="2" s="1"/>
  <c r="L11" i="2"/>
  <c r="L12" i="2" s="1"/>
  <c r="J13" i="2" s="1"/>
  <c r="J14" i="2" s="1"/>
  <c r="AH3" i="2" s="1"/>
  <c r="L18" i="2"/>
  <c r="L19" i="2" s="1"/>
  <c r="K20" i="2" s="1"/>
  <c r="K21" i="2" s="1"/>
  <c r="AI4" i="2" s="1"/>
  <c r="K11" i="2"/>
  <c r="K12" i="2" s="1"/>
  <c r="I13" i="2" s="1"/>
  <c r="I14" i="2" s="1"/>
  <c r="AG3" i="2" s="1"/>
  <c r="L25" i="2"/>
  <c r="L26" i="2" s="1"/>
  <c r="J27" i="2" s="1"/>
  <c r="J28" i="2" s="1"/>
  <c r="AH5" i="2" s="1"/>
  <c r="H26" i="2"/>
  <c r="F27" i="2" s="1"/>
  <c r="F28" i="2" s="1"/>
  <c r="AD5" i="2" s="1"/>
  <c r="K18" i="2"/>
  <c r="K19" i="2" s="1"/>
  <c r="J20" i="2" s="1"/>
  <c r="J21" i="2" s="1"/>
  <c r="AH4" i="2" s="1"/>
  <c r="I26" i="2"/>
  <c r="G27" i="2" s="1"/>
  <c r="G28" i="2" s="1"/>
  <c r="AE5" i="2" s="1"/>
  <c r="F12" i="2"/>
  <c r="D13" i="2" s="1"/>
  <c r="D14" i="2" s="1"/>
  <c r="AB3" i="2" s="1"/>
  <c r="J12" i="2"/>
  <c r="H13" i="2" s="1"/>
  <c r="H14" i="2" s="1"/>
  <c r="AF3" i="2" s="1"/>
  <c r="F19" i="2"/>
  <c r="E20" i="2" s="1"/>
  <c r="E21" i="2" s="1"/>
  <c r="J19" i="2"/>
  <c r="I20" i="2" s="1"/>
  <c r="I21" i="2" s="1"/>
  <c r="AG4" i="2" s="1"/>
  <c r="G12" i="2"/>
  <c r="E13" i="2" s="1"/>
  <c r="E14" i="2" s="1"/>
  <c r="AC3" i="2" s="1"/>
  <c r="G19" i="2"/>
  <c r="F20" i="2" s="1"/>
  <c r="F21" i="2" s="1"/>
  <c r="AD4" i="2" s="1"/>
  <c r="E22" i="5"/>
  <c r="F22" i="5" s="1"/>
  <c r="G22" i="5" s="1"/>
  <c r="H22" i="5" s="1"/>
  <c r="I22" i="5" s="1"/>
  <c r="J22" i="5" s="1"/>
  <c r="K22" i="5" s="1"/>
  <c r="L22" i="5" s="1"/>
  <c r="M22" i="5" s="1"/>
  <c r="J36" i="5"/>
  <c r="AB4" i="5"/>
  <c r="X5" i="5"/>
  <c r="J10" i="5"/>
  <c r="J14" i="5"/>
  <c r="J25" i="5"/>
  <c r="I10" i="5"/>
  <c r="I29" i="5"/>
  <c r="Y5" i="5"/>
  <c r="H15" i="5"/>
  <c r="F16" i="5" s="1"/>
  <c r="X4" i="5"/>
  <c r="W6" i="5"/>
  <c r="AC4" i="5"/>
  <c r="I14" i="5"/>
  <c r="AD5" i="5"/>
  <c r="AE3" i="5"/>
  <c r="AA3" i="5"/>
  <c r="L29" i="5"/>
  <c r="O25" i="5"/>
  <c r="M10" i="5"/>
  <c r="M25" i="5"/>
  <c r="M29" i="5"/>
  <c r="K25" i="5"/>
  <c r="O29" i="5"/>
  <c r="K29" i="5"/>
  <c r="L10" i="5"/>
  <c r="L25" i="5"/>
  <c r="N29" i="5"/>
  <c r="N14" i="5"/>
  <c r="N10" i="5"/>
  <c r="K14" i="5"/>
  <c r="O14" i="5"/>
  <c r="K36" i="5" l="1"/>
  <c r="J37" i="5"/>
  <c r="F15" i="5"/>
  <c r="D16" i="5" s="1"/>
  <c r="Z5" i="5"/>
  <c r="Z4" i="5"/>
  <c r="J15" i="5"/>
  <c r="H16" i="5" s="1"/>
  <c r="Z3" i="5"/>
  <c r="X6" i="5"/>
  <c r="Y3" i="5"/>
  <c r="X3" i="5"/>
  <c r="Y6" i="5"/>
  <c r="N15" i="5"/>
  <c r="L16" i="5" s="1"/>
  <c r="AD4" i="5"/>
  <c r="AB3" i="5"/>
  <c r="AC6" i="5"/>
  <c r="O15" i="5"/>
  <c r="M16" i="5" s="1"/>
  <c r="AE4" i="5"/>
  <c r="AA6" i="5"/>
  <c r="AC5" i="5"/>
  <c r="I15" i="5"/>
  <c r="G16" i="5" s="1"/>
  <c r="Y4" i="5"/>
  <c r="W4" i="5"/>
  <c r="G15" i="5"/>
  <c r="E16" i="5" s="1"/>
  <c r="K15" i="5"/>
  <c r="I16" i="5" s="1"/>
  <c r="AA4" i="5"/>
  <c r="AD6" i="5"/>
  <c r="AE6" i="5"/>
  <c r="AC3" i="5"/>
  <c r="AB6" i="5"/>
  <c r="W3" i="5"/>
  <c r="AD3" i="5"/>
  <c r="AB5" i="5"/>
  <c r="AA5" i="5"/>
  <c r="AE5" i="5"/>
  <c r="W5" i="5"/>
  <c r="D17" i="5" l="1"/>
  <c r="G17" i="5"/>
  <c r="Y9" i="5" s="1"/>
  <c r="G34" i="5"/>
  <c r="L17" i="5"/>
  <c r="AD9" i="5" s="1"/>
  <c r="L38" i="5"/>
  <c r="K37" i="5"/>
  <c r="L36" i="5"/>
  <c r="E20" i="5"/>
  <c r="F20" i="5" s="1"/>
  <c r="E21" i="5"/>
  <c r="F21" i="5" s="1"/>
  <c r="G21" i="5" s="1"/>
  <c r="H21" i="5" s="1"/>
  <c r="I21" i="5" s="1"/>
  <c r="J21" i="5" s="1"/>
  <c r="K21" i="5" s="1"/>
  <c r="L21" i="5" s="1"/>
  <c r="M21" i="5" s="1"/>
  <c r="L37" i="5" l="1"/>
  <c r="M36" i="5"/>
  <c r="M37" i="5" s="1"/>
  <c r="G35" i="5"/>
  <c r="H34" i="5"/>
  <c r="M38" i="5"/>
  <c r="M39" i="5" s="1"/>
  <c r="L39" i="5"/>
  <c r="D33" i="5"/>
  <c r="E32" i="5"/>
  <c r="G20" i="5"/>
  <c r="H20" i="5" s="1"/>
  <c r="I20" i="5" s="1"/>
  <c r="J20" i="5" s="1"/>
  <c r="K20" i="5" s="1"/>
  <c r="L20" i="5" s="1"/>
  <c r="M20" i="5" s="1"/>
  <c r="N8" i="6"/>
  <c r="F32" i="5" l="1"/>
  <c r="H35" i="5"/>
  <c r="I34" i="5"/>
  <c r="Y4" i="6"/>
  <c r="R5" i="6"/>
  <c r="R4" i="6"/>
  <c r="K6" i="6"/>
  <c r="K17" i="6" s="1"/>
  <c r="K18" i="6" s="1"/>
  <c r="I19" i="6" s="1"/>
  <c r="J6" i="6"/>
  <c r="I6" i="6"/>
  <c r="H6" i="6"/>
  <c r="G18" i="6"/>
  <c r="E19" i="6" s="1"/>
  <c r="S5" i="6"/>
  <c r="I24" i="6"/>
  <c r="I25" i="6" s="1"/>
  <c r="H26" i="6" s="1"/>
  <c r="J17" i="6"/>
  <c r="J18" i="6" s="1"/>
  <c r="H19" i="6" s="1"/>
  <c r="I17" i="6"/>
  <c r="I18" i="6" s="1"/>
  <c r="G19" i="6" s="1"/>
  <c r="H18" i="6"/>
  <c r="F19" i="6" s="1"/>
  <c r="W5" i="7"/>
  <c r="G17" i="7"/>
  <c r="G18" i="7" s="1"/>
  <c r="F6" i="7"/>
  <c r="F11" i="7" s="1"/>
  <c r="E12" i="7" s="1"/>
  <c r="M6" i="7"/>
  <c r="M24" i="7" s="1"/>
  <c r="M25" i="7" s="1"/>
  <c r="K26" i="7" s="1"/>
  <c r="K27" i="7" s="1"/>
  <c r="L6" i="7"/>
  <c r="L24" i="7" s="1"/>
  <c r="L25" i="7" s="1"/>
  <c r="J26" i="7" s="1"/>
  <c r="J27" i="7" s="1"/>
  <c r="V5" i="7" s="1"/>
  <c r="K6" i="7"/>
  <c r="K10" i="7" s="1"/>
  <c r="J6" i="7"/>
  <c r="J10" i="7" s="1"/>
  <c r="J11" i="7" s="1"/>
  <c r="I12" i="7" s="1"/>
  <c r="I13" i="7" s="1"/>
  <c r="U3" i="7" s="1"/>
  <c r="I6" i="7"/>
  <c r="I10" i="7" s="1"/>
  <c r="H6" i="7"/>
  <c r="H24" i="7" s="1"/>
  <c r="G6" i="7"/>
  <c r="G24" i="7" s="1"/>
  <c r="I35" i="5" l="1"/>
  <c r="J34" i="5"/>
  <c r="G32" i="5"/>
  <c r="F33" i="5"/>
  <c r="G25" i="6"/>
  <c r="F26" i="6" s="1"/>
  <c r="F18" i="6"/>
  <c r="F25" i="6"/>
  <c r="K24" i="6"/>
  <c r="K25" i="6" s="1"/>
  <c r="J24" i="6"/>
  <c r="J25" i="6" s="1"/>
  <c r="H25" i="6"/>
  <c r="F11" i="6"/>
  <c r="J10" i="6"/>
  <c r="J11" i="6" s="1"/>
  <c r="G11" i="6"/>
  <c r="K10" i="6"/>
  <c r="K11" i="6" s="1"/>
  <c r="H10" i="6"/>
  <c r="H11" i="6" s="1"/>
  <c r="S3" i="6"/>
  <c r="I10" i="6"/>
  <c r="I11" i="6" s="1"/>
  <c r="F12" i="6" s="1"/>
  <c r="K24" i="7"/>
  <c r="G10" i="7"/>
  <c r="G11" i="7" s="1"/>
  <c r="F12" i="7" s="1"/>
  <c r="F13" i="7" s="1"/>
  <c r="R3" i="7" s="1"/>
  <c r="J17" i="7"/>
  <c r="J18" i="7" s="1"/>
  <c r="H19" i="7" s="1"/>
  <c r="H20" i="7" s="1"/>
  <c r="T4" i="7" s="1"/>
  <c r="K17" i="7"/>
  <c r="K18" i="7" s="1"/>
  <c r="I19" i="7" s="1"/>
  <c r="I20" i="7" s="1"/>
  <c r="U4" i="7" s="1"/>
  <c r="J24" i="7"/>
  <c r="J25" i="7" s="1"/>
  <c r="H26" i="7" s="1"/>
  <c r="H27" i="7" s="1"/>
  <c r="T5" i="7" s="1"/>
  <c r="M10" i="7"/>
  <c r="M11" i="7" s="1"/>
  <c r="L12" i="7" s="1"/>
  <c r="L13" i="7" s="1"/>
  <c r="X3" i="7" s="1"/>
  <c r="F18" i="7"/>
  <c r="D19" i="7" s="1"/>
  <c r="D20" i="7" s="1"/>
  <c r="I11" i="7"/>
  <c r="H12" i="7" s="1"/>
  <c r="H13" i="7" s="1"/>
  <c r="T3" i="7" s="1"/>
  <c r="L10" i="7"/>
  <c r="L11" i="7" s="1"/>
  <c r="K12" i="7" s="1"/>
  <c r="K13" i="7" s="1"/>
  <c r="W3" i="7" s="1"/>
  <c r="H10" i="7"/>
  <c r="H11" i="7" s="1"/>
  <c r="G12" i="7" s="1"/>
  <c r="G13" i="7" s="1"/>
  <c r="S3" i="7" s="1"/>
  <c r="E13" i="7"/>
  <c r="M17" i="7"/>
  <c r="M18" i="7" s="1"/>
  <c r="K19" i="7" s="1"/>
  <c r="K20" i="7" s="1"/>
  <c r="W4" i="7" s="1"/>
  <c r="I17" i="7"/>
  <c r="I18" i="7" s="1"/>
  <c r="G19" i="7" s="1"/>
  <c r="G20" i="7" s="1"/>
  <c r="S4" i="7" s="1"/>
  <c r="I24" i="7"/>
  <c r="I25" i="7" s="1"/>
  <c r="G26" i="7" s="1"/>
  <c r="G27" i="7" s="1"/>
  <c r="S5" i="7" s="1"/>
  <c r="K11" i="7"/>
  <c r="J12" i="7" s="1"/>
  <c r="J13" i="7" s="1"/>
  <c r="V3" i="7" s="1"/>
  <c r="L17" i="7"/>
  <c r="L18" i="7" s="1"/>
  <c r="J19" i="7" s="1"/>
  <c r="J20" i="7" s="1"/>
  <c r="V4" i="7" s="1"/>
  <c r="H17" i="7"/>
  <c r="H18" i="7" s="1"/>
  <c r="F19" i="7" s="1"/>
  <c r="F20" i="7" s="1"/>
  <c r="R4" i="7" s="1"/>
  <c r="H25" i="7"/>
  <c r="F26" i="7" s="1"/>
  <c r="F27" i="7" s="1"/>
  <c r="R5" i="7" s="1"/>
  <c r="K25" i="7"/>
  <c r="I26" i="7" s="1"/>
  <c r="I27" i="7" s="1"/>
  <c r="U5" i="7" s="1"/>
  <c r="G25" i="7"/>
  <c r="E19" i="7"/>
  <c r="E20" i="7" s="1"/>
  <c r="Q4" i="7" s="1"/>
  <c r="H32" i="5" l="1"/>
  <c r="G33" i="5"/>
  <c r="J35" i="5"/>
  <c r="K34" i="5"/>
  <c r="X3" i="6"/>
  <c r="G12" i="6"/>
  <c r="J26" i="6"/>
  <c r="V3" i="6"/>
  <c r="E12" i="6"/>
  <c r="T3" i="6"/>
  <c r="Y3" i="6"/>
  <c r="H12" i="6"/>
  <c r="G26" i="6"/>
  <c r="W4" i="6"/>
  <c r="V4" i="6"/>
  <c r="U4" i="6"/>
  <c r="X4" i="6"/>
  <c r="T4" i="6"/>
  <c r="U3" i="6"/>
  <c r="W5" i="6"/>
  <c r="I26" i="6"/>
  <c r="V5" i="6"/>
  <c r="Y5" i="6"/>
  <c r="U5" i="6"/>
  <c r="X5" i="6"/>
  <c r="W3" i="6"/>
  <c r="F14" i="6"/>
  <c r="G14" i="6" s="1"/>
  <c r="H14" i="6" s="1"/>
  <c r="R3" i="6"/>
  <c r="S4" i="6"/>
  <c r="T5" i="6"/>
  <c r="F25" i="7"/>
  <c r="D27" i="7" s="1"/>
  <c r="E26" i="7"/>
  <c r="E27" i="7" s="1"/>
  <c r="Q5" i="7" s="1"/>
  <c r="K35" i="5" l="1"/>
  <c r="L34" i="5"/>
  <c r="I32" i="5"/>
  <c r="H33" i="5"/>
  <c r="G28" i="6"/>
  <c r="H28" i="6" s="1"/>
  <c r="I28" i="6" s="1"/>
  <c r="J28" i="6" s="1"/>
  <c r="G21" i="6"/>
  <c r="H21" i="6" s="1"/>
  <c r="I21" i="6" s="1"/>
  <c r="J32" i="5" l="1"/>
  <c r="I33" i="5"/>
  <c r="M34" i="5"/>
  <c r="M35" i="5" s="1"/>
  <c r="L35" i="5"/>
  <c r="K32" i="5" l="1"/>
  <c r="J33" i="5"/>
  <c r="L32" i="5" l="1"/>
  <c r="K33" i="5"/>
  <c r="M32" i="5" l="1"/>
  <c r="M33" i="5" s="1"/>
  <c r="L33" i="5"/>
</calcChain>
</file>

<file path=xl/sharedStrings.xml><?xml version="1.0" encoding="utf-8"?>
<sst xmlns="http://schemas.openxmlformats.org/spreadsheetml/2006/main" count="277" uniqueCount="92">
  <si>
    <t>Week</t>
  </si>
  <si>
    <t>Demand</t>
  </si>
  <si>
    <t>Scheduled Receipts</t>
  </si>
  <si>
    <t>On-Hand Inventory</t>
  </si>
  <si>
    <t>MPS</t>
  </si>
  <si>
    <t>Gross Rqmts</t>
  </si>
  <si>
    <t>Net Rqmts</t>
  </si>
  <si>
    <t>Time-Phased Net Rqmts</t>
  </si>
  <si>
    <t>Planned Order Release L4L</t>
  </si>
  <si>
    <t>Component/Assembly:</t>
  </si>
  <si>
    <t>Leadtime:</t>
  </si>
  <si>
    <t>2 weeks</t>
  </si>
  <si>
    <t>Quantity:</t>
  </si>
  <si>
    <t>Translate the MPS into a production schedule for components</t>
  </si>
  <si>
    <t>A</t>
  </si>
  <si>
    <t>B</t>
  </si>
  <si>
    <t>C</t>
  </si>
  <si>
    <t>1 week</t>
  </si>
  <si>
    <t>[units/end item]</t>
  </si>
  <si>
    <t>Component A - P.O.R (L4L):</t>
  </si>
  <si>
    <t>Component B - P.O.R (L4L):</t>
  </si>
  <si>
    <t>Component C - P.O.R (L4L):</t>
  </si>
  <si>
    <t>Week:</t>
  </si>
  <si>
    <t>Metric</t>
  </si>
  <si>
    <t>Value</t>
  </si>
  <si>
    <t>Units</t>
  </si>
  <si>
    <t>lam</t>
  </si>
  <si>
    <t>K</t>
  </si>
  <si>
    <t>[$/order]</t>
  </si>
  <si>
    <t>Motherboards - P.O.R (EOQ):</t>
  </si>
  <si>
    <t>DRAM Chips - P.O.R (EOQ):</t>
  </si>
  <si>
    <t>Add-In Boards - P.O.R (EOQ):</t>
  </si>
  <si>
    <t>Planned Order Release EOQ</t>
  </si>
  <si>
    <t>Motherboard</t>
  </si>
  <si>
    <t>DRAM Chip</t>
  </si>
  <si>
    <t>Add-In Board</t>
  </si>
  <si>
    <t>3 weeks</t>
  </si>
  <si>
    <t>EOQ_1</t>
  </si>
  <si>
    <t>EOQ_2</t>
  </si>
  <si>
    <t>EOQ_3</t>
  </si>
  <si>
    <t>[motherboard/order]</t>
  </si>
  <si>
    <t>[DRAM Chip/order]</t>
  </si>
  <si>
    <t>[Add-In Board/order]</t>
  </si>
  <si>
    <t>h_1</t>
  </si>
  <si>
    <t>K_1</t>
  </si>
  <si>
    <t>K_2</t>
  </si>
  <si>
    <t>h_2</t>
  </si>
  <si>
    <t>K_3</t>
  </si>
  <si>
    <t>h_3</t>
  </si>
  <si>
    <t>[end item/week]</t>
  </si>
  <si>
    <t>[$/motherboard/week]</t>
  </si>
  <si>
    <t>[$/DRAM Chip/week]</t>
  </si>
  <si>
    <t>[$/Add-In Board/week]</t>
  </si>
  <si>
    <t>Processor</t>
  </si>
  <si>
    <t>Buttons</t>
  </si>
  <si>
    <t>LCD</t>
  </si>
  <si>
    <t>Cells</t>
  </si>
  <si>
    <t>c_button</t>
  </si>
  <si>
    <t>[$/unit]</t>
  </si>
  <si>
    <t>K_button</t>
  </si>
  <si>
    <t>i</t>
  </si>
  <si>
    <t>[week]</t>
  </si>
  <si>
    <t>h_button</t>
  </si>
  <si>
    <t>[$/unit/week]</t>
  </si>
  <si>
    <t>Ordering Policy</t>
  </si>
  <si>
    <t>Total Set-Up Cost</t>
  </si>
  <si>
    <t>Total Holding Cost</t>
  </si>
  <si>
    <t>Total Cost</t>
  </si>
  <si>
    <t>Planned Order Release SM</t>
  </si>
  <si>
    <t>Planned Order Release PPB</t>
  </si>
  <si>
    <t>Silver Meal</t>
  </si>
  <si>
    <t>Planned Order Release LUC</t>
  </si>
  <si>
    <t>Part Period Balancing</t>
  </si>
  <si>
    <t>Least Unit Cost</t>
  </si>
  <si>
    <t>Processor:</t>
  </si>
  <si>
    <t>Solar Cells:</t>
  </si>
  <si>
    <t>LCD Display:</t>
  </si>
  <si>
    <t>Buttons:</t>
  </si>
  <si>
    <t>P.O.R (SM):</t>
  </si>
  <si>
    <t>P.O.R (PPB):</t>
  </si>
  <si>
    <t>P.O.R (LUC):</t>
  </si>
  <si>
    <t>F</t>
  </si>
  <si>
    <t>G</t>
  </si>
  <si>
    <t>H</t>
  </si>
  <si>
    <t>Demand Scheduele for EP1</t>
  </si>
  <si>
    <t>Demand Scheduele for EP2</t>
  </si>
  <si>
    <t>Component F - P.O.R (L4L):</t>
  </si>
  <si>
    <t>Component G - P.O.R (L4L):</t>
  </si>
  <si>
    <t>Component H - P.O.R (L4L):</t>
  </si>
  <si>
    <t>Motherboard Gross Rqmts:</t>
  </si>
  <si>
    <t>DRAM Chip Gross Rqmts:</t>
  </si>
  <si>
    <t>Add-In Board Gross Rqmts: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</si>
</sst>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sz val="11"/>
      <color theme="1"/>
      <name val="Calibri"/>
      <family val="2"/>
      <scheme val="minor"/>
    </font>
    <font>
      <sz val="1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3" fontId="1" fillId="0" borderId="0" xfId="1" applyNumberFormat="1" applyFont="1" applyFill="1" applyBorder="1" applyAlignment="1">
      <alignment horizontal="center" vertical="center"/>
    </xf>
    <xf numFmtId="3" fontId="1" fillId="0" borderId="7" xfId="1" applyNumberFormat="1" applyFont="1" applyFill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right" vertical="center"/>
    </xf>
    <xf numFmtId="3" fontId="1" fillId="0" borderId="5" xfId="0" applyNumberFormat="1" applyFont="1" applyFill="1" applyBorder="1" applyAlignment="1">
      <alignment horizontal="center" vertical="center"/>
    </xf>
    <xf numFmtId="3" fontId="1" fillId="0" borderId="8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8"/>
  <sheetViews>
    <sheetView topLeftCell="N1" workbookViewId="0">
      <selection activeCell="Q4" sqref="Q4"/>
    </sheetView>
  </sheetViews>
  <sheetFormatPr defaultRowHeight="15.75" x14ac:dyDescent="0.25"/>
  <cols>
    <col min="1" max="1" width="3.7109375" style="19" customWidth="1"/>
    <col min="2" max="2" width="44.28515625" style="1" customWidth="1"/>
    <col min="3" max="3" width="10.7109375" style="1" customWidth="1"/>
    <col min="4" max="13" width="12.7109375" style="1" customWidth="1"/>
    <col min="14" max="14" width="3.7109375" style="19" customWidth="1"/>
    <col min="15" max="15" width="35.5703125" style="1" bestFit="1" customWidth="1"/>
    <col min="16" max="24" width="6.7109375" style="1" customWidth="1"/>
    <col min="25" max="25" width="3.7109375" style="19" customWidth="1"/>
    <col min="26" max="16384" width="9.140625" style="1"/>
  </cols>
  <sheetData>
    <row r="1" spans="2:24" s="19" customFormat="1" x14ac:dyDescent="0.25"/>
    <row r="2" spans="2:24" x14ac:dyDescent="0.25">
      <c r="B2" s="2" t="s">
        <v>0</v>
      </c>
      <c r="C2" s="3">
        <v>7</v>
      </c>
      <c r="D2" s="3">
        <v>8</v>
      </c>
      <c r="E2" s="3">
        <v>9</v>
      </c>
      <c r="F2" s="3">
        <v>10</v>
      </c>
      <c r="G2" s="3">
        <v>11</v>
      </c>
      <c r="H2" s="3">
        <v>12</v>
      </c>
      <c r="I2" s="3">
        <v>13</v>
      </c>
      <c r="J2" s="3">
        <v>14</v>
      </c>
      <c r="K2" s="3">
        <v>15</v>
      </c>
      <c r="L2" s="3">
        <v>16</v>
      </c>
      <c r="M2" s="4">
        <v>17</v>
      </c>
      <c r="O2" s="2" t="s">
        <v>22</v>
      </c>
      <c r="P2" s="24">
        <v>8</v>
      </c>
      <c r="Q2" s="24">
        <v>9</v>
      </c>
      <c r="R2" s="24">
        <v>10</v>
      </c>
      <c r="S2" s="24">
        <v>11</v>
      </c>
      <c r="T2" s="24">
        <v>12</v>
      </c>
      <c r="U2" s="24">
        <v>13</v>
      </c>
      <c r="V2" s="24">
        <v>14</v>
      </c>
      <c r="W2" s="24">
        <v>15</v>
      </c>
      <c r="X2" s="25">
        <v>16</v>
      </c>
    </row>
    <row r="3" spans="2:24" x14ac:dyDescent="0.25">
      <c r="B3" s="5" t="s">
        <v>1</v>
      </c>
      <c r="C3" s="6"/>
      <c r="D3" s="6"/>
      <c r="E3" s="6"/>
      <c r="F3" s="6">
        <v>100</v>
      </c>
      <c r="G3" s="6">
        <v>100</v>
      </c>
      <c r="H3" s="6">
        <v>40</v>
      </c>
      <c r="I3" s="6">
        <v>40</v>
      </c>
      <c r="J3" s="6">
        <v>100</v>
      </c>
      <c r="K3" s="6">
        <v>200</v>
      </c>
      <c r="L3" s="6">
        <v>200</v>
      </c>
      <c r="M3" s="7">
        <v>200</v>
      </c>
      <c r="O3" s="22" t="s">
        <v>19</v>
      </c>
      <c r="P3" s="6"/>
      <c r="Q3" s="6">
        <f>E13</f>
        <v>200</v>
      </c>
      <c r="R3" s="6">
        <f t="shared" ref="R3:X3" si="0">F13</f>
        <v>200</v>
      </c>
      <c r="S3" s="6">
        <f t="shared" si="0"/>
        <v>80</v>
      </c>
      <c r="T3" s="6">
        <f t="shared" si="0"/>
        <v>80</v>
      </c>
      <c r="U3" s="6">
        <f t="shared" si="0"/>
        <v>200</v>
      </c>
      <c r="V3" s="6">
        <f t="shared" si="0"/>
        <v>400</v>
      </c>
      <c r="W3" s="6">
        <f t="shared" si="0"/>
        <v>400</v>
      </c>
      <c r="X3" s="7">
        <f t="shared" si="0"/>
        <v>400</v>
      </c>
    </row>
    <row r="4" spans="2:24" x14ac:dyDescent="0.25">
      <c r="B4" s="5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7"/>
      <c r="O4" s="22" t="s">
        <v>20</v>
      </c>
      <c r="P4" s="6">
        <f>D20</f>
        <v>100</v>
      </c>
      <c r="Q4" s="6">
        <f>E20</f>
        <v>100</v>
      </c>
      <c r="R4" s="6">
        <f t="shared" ref="R4:W4" si="1">F20</f>
        <v>40</v>
      </c>
      <c r="S4" s="6">
        <f t="shared" si="1"/>
        <v>40</v>
      </c>
      <c r="T4" s="6">
        <f t="shared" si="1"/>
        <v>100</v>
      </c>
      <c r="U4" s="6">
        <f t="shared" si="1"/>
        <v>200</v>
      </c>
      <c r="V4" s="6">
        <f t="shared" si="1"/>
        <v>200</v>
      </c>
      <c r="W4" s="6">
        <f t="shared" si="1"/>
        <v>200</v>
      </c>
      <c r="X4" s="7"/>
    </row>
    <row r="5" spans="2:24" x14ac:dyDescent="0.25">
      <c r="B5" s="5" t="s">
        <v>3</v>
      </c>
      <c r="C5" s="6"/>
      <c r="D5" s="6"/>
      <c r="E5" s="6"/>
      <c r="F5" s="6"/>
      <c r="G5" s="6"/>
      <c r="H5" s="6"/>
      <c r="I5" s="6"/>
      <c r="J5" s="6"/>
      <c r="K5" s="6"/>
      <c r="L5" s="6"/>
      <c r="M5" s="7"/>
      <c r="O5" s="23" t="s">
        <v>21</v>
      </c>
      <c r="P5" s="9">
        <f>D27</f>
        <v>400</v>
      </c>
      <c r="Q5" s="9">
        <f>E27</f>
        <v>400</v>
      </c>
      <c r="R5" s="9">
        <f t="shared" ref="R5:W5" si="2">F27</f>
        <v>160</v>
      </c>
      <c r="S5" s="9">
        <f t="shared" si="2"/>
        <v>160</v>
      </c>
      <c r="T5" s="9">
        <f t="shared" si="2"/>
        <v>400</v>
      </c>
      <c r="U5" s="9">
        <f t="shared" si="2"/>
        <v>800</v>
      </c>
      <c r="V5" s="9">
        <f t="shared" si="2"/>
        <v>800</v>
      </c>
      <c r="W5" s="9">
        <f t="shared" si="2"/>
        <v>800</v>
      </c>
      <c r="X5" s="10"/>
    </row>
    <row r="6" spans="2:24" x14ac:dyDescent="0.25">
      <c r="B6" s="8" t="s">
        <v>4</v>
      </c>
      <c r="C6" s="9"/>
      <c r="D6" s="9"/>
      <c r="E6" s="9"/>
      <c r="F6" s="9">
        <f t="shared" ref="F6:M6" si="3">F3-F4-E5</f>
        <v>100</v>
      </c>
      <c r="G6" s="9">
        <f t="shared" si="3"/>
        <v>100</v>
      </c>
      <c r="H6" s="9">
        <f t="shared" si="3"/>
        <v>40</v>
      </c>
      <c r="I6" s="9">
        <f t="shared" si="3"/>
        <v>40</v>
      </c>
      <c r="J6" s="9">
        <f t="shared" si="3"/>
        <v>100</v>
      </c>
      <c r="K6" s="9">
        <f t="shared" si="3"/>
        <v>200</v>
      </c>
      <c r="L6" s="9">
        <f t="shared" si="3"/>
        <v>200</v>
      </c>
      <c r="M6" s="10">
        <f t="shared" si="3"/>
        <v>200</v>
      </c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2:24" s="19" customFormat="1" x14ac:dyDescent="0.25">
      <c r="B7" s="20"/>
    </row>
    <row r="8" spans="2:24" x14ac:dyDescent="0.25">
      <c r="B8" s="82" t="s">
        <v>13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4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2:24" x14ac:dyDescent="0.25">
      <c r="B9" s="11" t="s">
        <v>9</v>
      </c>
      <c r="C9" s="13" t="s">
        <v>14</v>
      </c>
      <c r="D9" s="15" t="s">
        <v>10</v>
      </c>
      <c r="E9" s="13" t="s">
        <v>17</v>
      </c>
      <c r="F9" s="13"/>
      <c r="G9" s="15" t="s">
        <v>12</v>
      </c>
      <c r="H9" s="12">
        <v>2</v>
      </c>
      <c r="I9" s="13" t="s">
        <v>18</v>
      </c>
      <c r="J9" s="13"/>
      <c r="K9" s="13"/>
      <c r="L9" s="13"/>
      <c r="M9" s="14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2:24" x14ac:dyDescent="0.25">
      <c r="B10" s="5" t="s">
        <v>5</v>
      </c>
      <c r="C10" s="6"/>
      <c r="D10" s="6"/>
      <c r="E10" s="6"/>
      <c r="F10" s="6">
        <f>F6*$H$9</f>
        <v>200</v>
      </c>
      <c r="G10" s="6">
        <f t="shared" ref="G10:M10" si="4">G6*$H$9</f>
        <v>200</v>
      </c>
      <c r="H10" s="6">
        <f t="shared" si="4"/>
        <v>80</v>
      </c>
      <c r="I10" s="6">
        <f t="shared" si="4"/>
        <v>80</v>
      </c>
      <c r="J10" s="6">
        <f t="shared" si="4"/>
        <v>200</v>
      </c>
      <c r="K10" s="6">
        <f t="shared" si="4"/>
        <v>400</v>
      </c>
      <c r="L10" s="6">
        <f t="shared" si="4"/>
        <v>400</v>
      </c>
      <c r="M10" s="7">
        <f t="shared" si="4"/>
        <v>400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2:24" x14ac:dyDescent="0.25">
      <c r="B11" s="5" t="s">
        <v>6</v>
      </c>
      <c r="C11" s="6"/>
      <c r="D11" s="6"/>
      <c r="E11" s="6"/>
      <c r="F11" s="6">
        <f>F10</f>
        <v>200</v>
      </c>
      <c r="G11" s="6">
        <f t="shared" ref="G11:M11" si="5">G10</f>
        <v>200</v>
      </c>
      <c r="H11" s="6">
        <f t="shared" si="5"/>
        <v>80</v>
      </c>
      <c r="I11" s="6">
        <f t="shared" si="5"/>
        <v>80</v>
      </c>
      <c r="J11" s="6">
        <f t="shared" si="5"/>
        <v>200</v>
      </c>
      <c r="K11" s="6">
        <f t="shared" si="5"/>
        <v>400</v>
      </c>
      <c r="L11" s="6">
        <f t="shared" si="5"/>
        <v>400</v>
      </c>
      <c r="M11" s="7">
        <f t="shared" si="5"/>
        <v>400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2:24" x14ac:dyDescent="0.25">
      <c r="B12" s="5" t="s">
        <v>7</v>
      </c>
      <c r="C12" s="6"/>
      <c r="D12" s="6"/>
      <c r="E12" s="6">
        <f>F11</f>
        <v>200</v>
      </c>
      <c r="F12" s="6">
        <f t="shared" ref="F12:K12" si="6">G11</f>
        <v>200</v>
      </c>
      <c r="G12" s="6">
        <f t="shared" si="6"/>
        <v>80</v>
      </c>
      <c r="H12" s="6">
        <f t="shared" si="6"/>
        <v>80</v>
      </c>
      <c r="I12" s="6">
        <f t="shared" si="6"/>
        <v>200</v>
      </c>
      <c r="J12" s="6">
        <f t="shared" si="6"/>
        <v>400</v>
      </c>
      <c r="K12" s="6">
        <f t="shared" si="6"/>
        <v>400</v>
      </c>
      <c r="L12" s="6">
        <f>M11</f>
        <v>400</v>
      </c>
      <c r="M12" s="7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2:24" x14ac:dyDescent="0.25">
      <c r="B13" s="8" t="s">
        <v>8</v>
      </c>
      <c r="C13" s="9"/>
      <c r="D13" s="9"/>
      <c r="E13" s="9">
        <f t="shared" ref="E13" si="7">E12</f>
        <v>200</v>
      </c>
      <c r="F13" s="9">
        <f t="shared" ref="F13" si="8">F12</f>
        <v>200</v>
      </c>
      <c r="G13" s="9">
        <f t="shared" ref="G13" si="9">G12</f>
        <v>80</v>
      </c>
      <c r="H13" s="9">
        <f t="shared" ref="H13" si="10">H12</f>
        <v>80</v>
      </c>
      <c r="I13" s="9">
        <f t="shared" ref="I13" si="11">I12</f>
        <v>200</v>
      </c>
      <c r="J13" s="9">
        <f t="shared" ref="J13" si="12">J12</f>
        <v>400</v>
      </c>
      <c r="K13" s="9">
        <f t="shared" ref="K13" si="13">K12</f>
        <v>400</v>
      </c>
      <c r="L13" s="9">
        <f t="shared" ref="L13" si="14">L12</f>
        <v>400</v>
      </c>
      <c r="M13" s="10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2:24" s="19" customFormat="1" x14ac:dyDescent="0.25"/>
    <row r="15" spans="2:24" x14ac:dyDescent="0.25">
      <c r="B15" s="82" t="s">
        <v>13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4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2:24" x14ac:dyDescent="0.25">
      <c r="B16" s="11" t="s">
        <v>9</v>
      </c>
      <c r="C16" s="21" t="s">
        <v>15</v>
      </c>
      <c r="D16" s="15" t="s">
        <v>10</v>
      </c>
      <c r="E16" s="13" t="s">
        <v>11</v>
      </c>
      <c r="F16" s="13"/>
      <c r="G16" s="15" t="s">
        <v>12</v>
      </c>
      <c r="H16" s="12">
        <v>1</v>
      </c>
      <c r="I16" s="13" t="s">
        <v>18</v>
      </c>
      <c r="J16" s="13"/>
      <c r="K16" s="13"/>
      <c r="L16" s="13"/>
      <c r="M16" s="14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2:24" x14ac:dyDescent="0.25">
      <c r="B17" s="5" t="s">
        <v>5</v>
      </c>
      <c r="C17" s="6"/>
      <c r="D17" s="6"/>
      <c r="E17" s="6"/>
      <c r="F17" s="6">
        <f>F6*$H$16</f>
        <v>100</v>
      </c>
      <c r="G17" s="6">
        <f t="shared" ref="G17:M17" si="15">G6*$H$16</f>
        <v>100</v>
      </c>
      <c r="H17" s="6">
        <f t="shared" si="15"/>
        <v>40</v>
      </c>
      <c r="I17" s="6">
        <f t="shared" si="15"/>
        <v>40</v>
      </c>
      <c r="J17" s="6">
        <f t="shared" si="15"/>
        <v>100</v>
      </c>
      <c r="K17" s="6">
        <f t="shared" si="15"/>
        <v>200</v>
      </c>
      <c r="L17" s="6">
        <f t="shared" si="15"/>
        <v>200</v>
      </c>
      <c r="M17" s="7">
        <f t="shared" si="15"/>
        <v>200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2:24" x14ac:dyDescent="0.25">
      <c r="B18" s="5" t="s">
        <v>6</v>
      </c>
      <c r="C18" s="6"/>
      <c r="D18" s="6"/>
      <c r="E18" s="6"/>
      <c r="F18" s="6">
        <f>F17</f>
        <v>100</v>
      </c>
      <c r="G18" s="6">
        <f t="shared" ref="G18" si="16">G17</f>
        <v>100</v>
      </c>
      <c r="H18" s="6">
        <f t="shared" ref="H18" si="17">H17</f>
        <v>40</v>
      </c>
      <c r="I18" s="6">
        <f t="shared" ref="I18" si="18">I17</f>
        <v>40</v>
      </c>
      <c r="J18" s="6">
        <f t="shared" ref="J18" si="19">J17</f>
        <v>100</v>
      </c>
      <c r="K18" s="6">
        <f t="shared" ref="K18" si="20">K17</f>
        <v>200</v>
      </c>
      <c r="L18" s="6">
        <f t="shared" ref="L18" si="21">L17</f>
        <v>200</v>
      </c>
      <c r="M18" s="7">
        <f t="shared" ref="M18" si="22">M17</f>
        <v>200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2:24" x14ac:dyDescent="0.25">
      <c r="B19" s="5" t="s">
        <v>7</v>
      </c>
      <c r="C19" s="6"/>
      <c r="D19" s="6">
        <f>F18</f>
        <v>100</v>
      </c>
      <c r="E19" s="6">
        <f>G18</f>
        <v>100</v>
      </c>
      <c r="F19" s="6">
        <f t="shared" ref="F19" si="23">H18</f>
        <v>40</v>
      </c>
      <c r="G19" s="6">
        <f>I18</f>
        <v>40</v>
      </c>
      <c r="H19" s="6">
        <f>J18</f>
        <v>100</v>
      </c>
      <c r="I19" s="6">
        <f>K18</f>
        <v>200</v>
      </c>
      <c r="J19" s="6">
        <f>L18</f>
        <v>200</v>
      </c>
      <c r="K19" s="6">
        <f>M18</f>
        <v>200</v>
      </c>
      <c r="L19" s="6"/>
      <c r="M19" s="7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2:24" x14ac:dyDescent="0.25">
      <c r="B20" s="8" t="s">
        <v>8</v>
      </c>
      <c r="C20" s="9"/>
      <c r="D20" s="9">
        <f>D19</f>
        <v>100</v>
      </c>
      <c r="E20" s="9">
        <f t="shared" ref="E20" si="24">E19</f>
        <v>100</v>
      </c>
      <c r="F20" s="9">
        <f t="shared" ref="F20" si="25">F19</f>
        <v>40</v>
      </c>
      <c r="G20" s="9">
        <f t="shared" ref="G20" si="26">G19</f>
        <v>40</v>
      </c>
      <c r="H20" s="9">
        <f t="shared" ref="H20" si="27">H19</f>
        <v>100</v>
      </c>
      <c r="I20" s="9">
        <f t="shared" ref="I20" si="28">I19</f>
        <v>200</v>
      </c>
      <c r="J20" s="9">
        <f t="shared" ref="J20" si="29">J19</f>
        <v>200</v>
      </c>
      <c r="K20" s="9">
        <f t="shared" ref="K20" si="30">K19</f>
        <v>200</v>
      </c>
      <c r="L20" s="9"/>
      <c r="M20" s="10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2:24" s="19" customFormat="1" x14ac:dyDescent="0.25"/>
    <row r="22" spans="2:24" x14ac:dyDescent="0.25">
      <c r="B22" s="82" t="s">
        <v>13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4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2:24" x14ac:dyDescent="0.25">
      <c r="B23" s="11" t="s">
        <v>9</v>
      </c>
      <c r="C23" s="21" t="s">
        <v>16</v>
      </c>
      <c r="D23" s="15" t="s">
        <v>10</v>
      </c>
      <c r="E23" s="13" t="s">
        <v>11</v>
      </c>
      <c r="F23" s="13"/>
      <c r="G23" s="15" t="s">
        <v>12</v>
      </c>
      <c r="H23" s="12">
        <v>4</v>
      </c>
      <c r="I23" s="13" t="s">
        <v>18</v>
      </c>
      <c r="J23" s="13"/>
      <c r="K23" s="13"/>
      <c r="L23" s="13"/>
      <c r="M23" s="14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2:24" x14ac:dyDescent="0.25">
      <c r="B24" s="5" t="s">
        <v>5</v>
      </c>
      <c r="C24" s="6"/>
      <c r="D24" s="6"/>
      <c r="E24" s="6"/>
      <c r="F24" s="6">
        <f>F6*$H$23</f>
        <v>400</v>
      </c>
      <c r="G24" s="6">
        <f t="shared" ref="G24:M24" si="31">G6*$H$23</f>
        <v>400</v>
      </c>
      <c r="H24" s="6">
        <f t="shared" si="31"/>
        <v>160</v>
      </c>
      <c r="I24" s="6">
        <f t="shared" si="31"/>
        <v>160</v>
      </c>
      <c r="J24" s="6">
        <f t="shared" si="31"/>
        <v>400</v>
      </c>
      <c r="K24" s="6">
        <f t="shared" si="31"/>
        <v>800</v>
      </c>
      <c r="L24" s="6">
        <f t="shared" si="31"/>
        <v>800</v>
      </c>
      <c r="M24" s="7">
        <f t="shared" si="31"/>
        <v>800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2:24" x14ac:dyDescent="0.25">
      <c r="B25" s="5" t="s">
        <v>6</v>
      </c>
      <c r="C25" s="6"/>
      <c r="D25" s="6"/>
      <c r="E25" s="6"/>
      <c r="F25" s="6">
        <f t="shared" ref="F25" si="32">F24</f>
        <v>400</v>
      </c>
      <c r="G25" s="6">
        <f t="shared" ref="G25" si="33">G24</f>
        <v>400</v>
      </c>
      <c r="H25" s="6">
        <f t="shared" ref="H25" si="34">H24</f>
        <v>160</v>
      </c>
      <c r="I25" s="6">
        <f t="shared" ref="I25" si="35">I24</f>
        <v>160</v>
      </c>
      <c r="J25" s="6">
        <f t="shared" ref="J25" si="36">J24</f>
        <v>400</v>
      </c>
      <c r="K25" s="6">
        <f t="shared" ref="K25" si="37">K24</f>
        <v>800</v>
      </c>
      <c r="L25" s="6">
        <f t="shared" ref="L25" si="38">L24</f>
        <v>800</v>
      </c>
      <c r="M25" s="7">
        <f t="shared" ref="M25" si="39">M24</f>
        <v>800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2:24" x14ac:dyDescent="0.25">
      <c r="B26" s="5" t="s">
        <v>7</v>
      </c>
      <c r="C26" s="6"/>
      <c r="D26" s="6">
        <f>F25</f>
        <v>400</v>
      </c>
      <c r="E26" s="6">
        <f>G25</f>
        <v>400</v>
      </c>
      <c r="F26" s="6">
        <f t="shared" ref="F26" si="40">H25</f>
        <v>160</v>
      </c>
      <c r="G26" s="6">
        <f>I25</f>
        <v>160</v>
      </c>
      <c r="H26" s="6">
        <f>J25</f>
        <v>400</v>
      </c>
      <c r="I26" s="6">
        <f>K25</f>
        <v>800</v>
      </c>
      <c r="J26" s="6">
        <f>L25</f>
        <v>800</v>
      </c>
      <c r="K26" s="6">
        <f>M25</f>
        <v>800</v>
      </c>
      <c r="L26" s="6"/>
      <c r="M26" s="7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2:24" x14ac:dyDescent="0.25">
      <c r="B27" s="8" t="s">
        <v>8</v>
      </c>
      <c r="C27" s="9"/>
      <c r="D27" s="9">
        <f>D26</f>
        <v>400</v>
      </c>
      <c r="E27" s="9">
        <f t="shared" ref="E27" si="41">E26</f>
        <v>400</v>
      </c>
      <c r="F27" s="9">
        <f t="shared" ref="F27" si="42">F26</f>
        <v>160</v>
      </c>
      <c r="G27" s="9">
        <f t="shared" ref="G27" si="43">G26</f>
        <v>160</v>
      </c>
      <c r="H27" s="9">
        <f t="shared" ref="H27" si="44">H26</f>
        <v>400</v>
      </c>
      <c r="I27" s="9">
        <f t="shared" ref="I27" si="45">I26</f>
        <v>800</v>
      </c>
      <c r="J27" s="9">
        <f t="shared" ref="J27" si="46">J26</f>
        <v>800</v>
      </c>
      <c r="K27" s="9">
        <f t="shared" ref="K27" si="47">K26</f>
        <v>800</v>
      </c>
      <c r="L27" s="9"/>
      <c r="M27" s="10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2:24" s="19" customFormat="1" x14ac:dyDescent="0.25"/>
  </sheetData>
  <mergeCells count="3">
    <mergeCell ref="B8:M8"/>
    <mergeCell ref="B15:M15"/>
    <mergeCell ref="B22:M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8"/>
  <sheetViews>
    <sheetView workbookViewId="0">
      <selection activeCell="O19" sqref="O19:O20"/>
    </sheetView>
  </sheetViews>
  <sheetFormatPr defaultRowHeight="15.75" x14ac:dyDescent="0.25"/>
  <cols>
    <col min="1" max="1" width="3.7109375" style="19" customWidth="1"/>
    <col min="2" max="2" width="34.28515625" style="1" bestFit="1" customWidth="1"/>
    <col min="3" max="3" width="16.85546875" style="1" bestFit="1" customWidth="1"/>
    <col min="4" max="11" width="12.7109375" style="1" customWidth="1"/>
    <col min="12" max="12" width="3.7109375" style="19" customWidth="1"/>
    <col min="13" max="13" width="9.140625" style="1"/>
    <col min="14" max="14" width="9.42578125" style="1" customWidth="1"/>
    <col min="15" max="15" width="28.85546875" style="1" bestFit="1" customWidth="1"/>
    <col min="16" max="16" width="3.7109375" style="19" customWidth="1"/>
    <col min="17" max="17" width="34.140625" style="1" customWidth="1"/>
    <col min="18" max="25" width="9" style="1" customWidth="1"/>
    <col min="26" max="26" width="9.140625" style="19"/>
    <col min="27" max="16384" width="9.140625" style="1"/>
  </cols>
  <sheetData>
    <row r="1" spans="2:25" s="19" customFormat="1" x14ac:dyDescent="0.25"/>
    <row r="2" spans="2:25" x14ac:dyDescent="0.25">
      <c r="B2" s="2" t="s">
        <v>0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4">
        <v>11</v>
      </c>
      <c r="M2" s="50" t="s">
        <v>23</v>
      </c>
      <c r="N2" s="51" t="s">
        <v>24</v>
      </c>
      <c r="O2" s="52" t="s">
        <v>25</v>
      </c>
      <c r="Q2" s="2" t="s">
        <v>22</v>
      </c>
      <c r="R2" s="24">
        <v>3</v>
      </c>
      <c r="S2" s="24">
        <v>4</v>
      </c>
      <c r="T2" s="24">
        <v>5</v>
      </c>
      <c r="U2" s="24">
        <v>6</v>
      </c>
      <c r="V2" s="24">
        <v>7</v>
      </c>
      <c r="W2" s="24">
        <v>8</v>
      </c>
      <c r="X2" s="24">
        <v>9</v>
      </c>
      <c r="Y2" s="25">
        <v>10</v>
      </c>
    </row>
    <row r="3" spans="2:25" x14ac:dyDescent="0.25">
      <c r="B3" s="5" t="s">
        <v>1</v>
      </c>
      <c r="C3" s="6"/>
      <c r="D3" s="6"/>
      <c r="E3" s="6"/>
      <c r="F3" s="6">
        <v>220</v>
      </c>
      <c r="G3" s="6">
        <v>165</v>
      </c>
      <c r="H3" s="6">
        <v>180</v>
      </c>
      <c r="I3" s="6">
        <v>120</v>
      </c>
      <c r="J3" s="6">
        <v>75</v>
      </c>
      <c r="K3" s="7">
        <v>300</v>
      </c>
      <c r="M3" s="34" t="s">
        <v>26</v>
      </c>
      <c r="N3" s="35">
        <f>AVERAGE(F3:K3)</f>
        <v>176.66666666666666</v>
      </c>
      <c r="O3" s="36" t="s">
        <v>49</v>
      </c>
      <c r="Q3" s="11" t="s">
        <v>29</v>
      </c>
      <c r="R3" s="44">
        <f>C13</f>
        <v>398.74804074753774</v>
      </c>
      <c r="S3" s="44">
        <f t="shared" ref="S3:Y3" si="0">D13</f>
        <v>0</v>
      </c>
      <c r="T3" s="44">
        <f t="shared" si="0"/>
        <v>398.74804074753774</v>
      </c>
      <c r="U3" s="44">
        <f t="shared" si="0"/>
        <v>0</v>
      </c>
      <c r="V3" s="44">
        <f t="shared" si="0"/>
        <v>0</v>
      </c>
      <c r="W3" s="44">
        <f t="shared" si="0"/>
        <v>398.74804074753774</v>
      </c>
      <c r="X3" s="44">
        <f t="shared" si="0"/>
        <v>0</v>
      </c>
      <c r="Y3" s="45">
        <f t="shared" si="0"/>
        <v>0</v>
      </c>
    </row>
    <row r="4" spans="2:25" x14ac:dyDescent="0.25">
      <c r="B4" s="5" t="s">
        <v>2</v>
      </c>
      <c r="C4" s="6"/>
      <c r="D4" s="6"/>
      <c r="E4" s="6"/>
      <c r="F4" s="6"/>
      <c r="G4" s="6"/>
      <c r="H4" s="6">
        <v>30</v>
      </c>
      <c r="I4" s="6"/>
      <c r="J4" s="6">
        <v>10</v>
      </c>
      <c r="K4" s="7"/>
      <c r="M4" s="34" t="s">
        <v>44</v>
      </c>
      <c r="N4" s="47">
        <v>180</v>
      </c>
      <c r="O4" s="36" t="s">
        <v>28</v>
      </c>
      <c r="Q4" s="11" t="s">
        <v>30</v>
      </c>
      <c r="R4" s="44">
        <f>C20</f>
        <v>0</v>
      </c>
      <c r="S4" s="44">
        <f t="shared" ref="S4:Y4" si="1">D20</f>
        <v>17832.554500127007</v>
      </c>
      <c r="T4" s="44">
        <f t="shared" si="1"/>
        <v>17832.554500127007</v>
      </c>
      <c r="U4" s="44">
        <f t="shared" si="1"/>
        <v>8916.2772500635037</v>
      </c>
      <c r="V4" s="44">
        <f t="shared" si="1"/>
        <v>8916.2772500635037</v>
      </c>
      <c r="W4" s="44">
        <f t="shared" si="1"/>
        <v>8916.2772500635037</v>
      </c>
      <c r="X4" s="44">
        <f t="shared" si="1"/>
        <v>26748.831750190511</v>
      </c>
      <c r="Y4" s="45">
        <f t="shared" si="1"/>
        <v>0</v>
      </c>
    </row>
    <row r="5" spans="2:25" x14ac:dyDescent="0.25">
      <c r="B5" s="5" t="s">
        <v>3</v>
      </c>
      <c r="C5" s="6"/>
      <c r="D5" s="6"/>
      <c r="E5" s="6">
        <v>75</v>
      </c>
      <c r="F5" s="6"/>
      <c r="G5" s="6"/>
      <c r="H5" s="6"/>
      <c r="I5" s="6"/>
      <c r="J5" s="6"/>
      <c r="K5" s="7"/>
      <c r="M5" s="34" t="s">
        <v>43</v>
      </c>
      <c r="N5" s="47">
        <v>0.4</v>
      </c>
      <c r="O5" s="36" t="s">
        <v>50</v>
      </c>
      <c r="Q5" s="28" t="s">
        <v>31</v>
      </c>
      <c r="R5" s="43">
        <f>C27</f>
        <v>0</v>
      </c>
      <c r="S5" s="43">
        <f t="shared" ref="S5:Y5" si="2">D27</f>
        <v>0</v>
      </c>
      <c r="T5" s="43">
        <f t="shared" si="2"/>
        <v>615.2815847816579</v>
      </c>
      <c r="U5" s="43">
        <f t="shared" si="2"/>
        <v>615.2815847816579</v>
      </c>
      <c r="V5" s="43">
        <f t="shared" si="2"/>
        <v>307.64079239082895</v>
      </c>
      <c r="W5" s="43">
        <f t="shared" si="2"/>
        <v>307.64079239082895</v>
      </c>
      <c r="X5" s="43">
        <f t="shared" si="2"/>
        <v>307.64079239082895</v>
      </c>
      <c r="Y5" s="46">
        <f t="shared" si="2"/>
        <v>922.9223771724869</v>
      </c>
    </row>
    <row r="6" spans="2:25" x14ac:dyDescent="0.25">
      <c r="B6" s="8" t="s">
        <v>4</v>
      </c>
      <c r="C6" s="9"/>
      <c r="D6" s="9"/>
      <c r="E6" s="9"/>
      <c r="F6" s="9">
        <f>F3-F4-E5</f>
        <v>145</v>
      </c>
      <c r="G6" s="9">
        <f>G3-G4-F5</f>
        <v>165</v>
      </c>
      <c r="H6" s="9">
        <f t="shared" ref="F6:K6" si="3">H3-H4-G5</f>
        <v>150</v>
      </c>
      <c r="I6" s="9">
        <f t="shared" si="3"/>
        <v>120</v>
      </c>
      <c r="J6" s="9">
        <f t="shared" si="3"/>
        <v>65</v>
      </c>
      <c r="K6" s="10">
        <f t="shared" si="3"/>
        <v>300</v>
      </c>
      <c r="M6" s="34" t="s">
        <v>45</v>
      </c>
      <c r="N6" s="47">
        <v>25</v>
      </c>
      <c r="O6" s="36" t="s">
        <v>28</v>
      </c>
      <c r="Q6" s="19"/>
      <c r="R6" s="19"/>
      <c r="S6" s="19"/>
      <c r="T6" s="19"/>
      <c r="U6" s="19"/>
      <c r="V6" s="19"/>
      <c r="W6" s="19"/>
      <c r="X6" s="19"/>
      <c r="Y6" s="19"/>
    </row>
    <row r="7" spans="2:25" s="19" customFormat="1" x14ac:dyDescent="0.25">
      <c r="B7" s="20"/>
      <c r="M7" s="34" t="s">
        <v>46</v>
      </c>
      <c r="N7" s="47">
        <v>0.01</v>
      </c>
      <c r="O7" s="36" t="s">
        <v>51</v>
      </c>
      <c r="Q7" s="59" t="s">
        <v>22</v>
      </c>
      <c r="R7" s="60">
        <v>6</v>
      </c>
      <c r="S7" s="60">
        <v>7</v>
      </c>
      <c r="T7" s="60">
        <v>8</v>
      </c>
      <c r="U7" s="60">
        <v>9</v>
      </c>
      <c r="V7" s="60">
        <v>10</v>
      </c>
      <c r="W7" s="33">
        <v>11</v>
      </c>
    </row>
    <row r="8" spans="2:25" x14ac:dyDescent="0.25">
      <c r="B8" s="82" t="s">
        <v>13</v>
      </c>
      <c r="C8" s="83"/>
      <c r="D8" s="83"/>
      <c r="E8" s="83"/>
      <c r="F8" s="83"/>
      <c r="G8" s="83"/>
      <c r="H8" s="83"/>
      <c r="I8" s="83"/>
      <c r="J8" s="83"/>
      <c r="K8" s="84"/>
      <c r="M8" s="34" t="s">
        <v>47</v>
      </c>
      <c r="N8" s="47">
        <f>N6</f>
        <v>25</v>
      </c>
      <c r="O8" s="36" t="s">
        <v>28</v>
      </c>
      <c r="Q8" s="61" t="s">
        <v>89</v>
      </c>
      <c r="R8" s="56">
        <f>F10</f>
        <v>145</v>
      </c>
      <c r="S8" s="56">
        <f t="shared" ref="S8:W8" si="4">G10</f>
        <v>165</v>
      </c>
      <c r="T8" s="56">
        <f t="shared" si="4"/>
        <v>150</v>
      </c>
      <c r="U8" s="56">
        <f t="shared" si="4"/>
        <v>120</v>
      </c>
      <c r="V8" s="56">
        <f t="shared" si="4"/>
        <v>65</v>
      </c>
      <c r="W8" s="63">
        <f t="shared" si="4"/>
        <v>300</v>
      </c>
      <c r="X8" s="19"/>
      <c r="Y8" s="19"/>
    </row>
    <row r="9" spans="2:25" x14ac:dyDescent="0.25">
      <c r="B9" s="11" t="s">
        <v>9</v>
      </c>
      <c r="C9" s="13" t="s">
        <v>33</v>
      </c>
      <c r="D9" s="15" t="s">
        <v>10</v>
      </c>
      <c r="E9" s="12" t="s">
        <v>36</v>
      </c>
      <c r="F9" s="15" t="s">
        <v>12</v>
      </c>
      <c r="G9" s="12">
        <v>1</v>
      </c>
      <c r="H9" s="13" t="s">
        <v>18</v>
      </c>
      <c r="I9" s="13"/>
      <c r="J9" s="13"/>
      <c r="K9" s="14"/>
      <c r="M9" s="37" t="s">
        <v>48</v>
      </c>
      <c r="N9" s="53">
        <v>0.28000000000000003</v>
      </c>
      <c r="O9" s="36" t="s">
        <v>52</v>
      </c>
      <c r="Q9" s="61" t="s">
        <v>90</v>
      </c>
      <c r="R9" s="56">
        <f>F17</f>
        <v>13050</v>
      </c>
      <c r="S9" s="56">
        <f t="shared" ref="S9:W9" si="5">G17</f>
        <v>14850</v>
      </c>
      <c r="T9" s="56">
        <f t="shared" si="5"/>
        <v>13500</v>
      </c>
      <c r="U9" s="56">
        <f t="shared" si="5"/>
        <v>10800</v>
      </c>
      <c r="V9" s="56">
        <f t="shared" si="5"/>
        <v>5850</v>
      </c>
      <c r="W9" s="63">
        <f t="shared" si="5"/>
        <v>27000</v>
      </c>
      <c r="X9" s="19"/>
      <c r="Y9" s="19"/>
    </row>
    <row r="10" spans="2:25" x14ac:dyDescent="0.25">
      <c r="B10" s="5" t="s">
        <v>5</v>
      </c>
      <c r="C10" s="6"/>
      <c r="D10" s="6"/>
      <c r="E10" s="6"/>
      <c r="F10" s="6">
        <f>F6*$G$9</f>
        <v>145</v>
      </c>
      <c r="G10" s="6">
        <f>G6*$G$9</f>
        <v>165</v>
      </c>
      <c r="H10" s="6">
        <f t="shared" ref="F10:K10" si="6">H6*$G$9</f>
        <v>150</v>
      </c>
      <c r="I10" s="6">
        <f t="shared" si="6"/>
        <v>120</v>
      </c>
      <c r="J10" s="6">
        <f t="shared" si="6"/>
        <v>65</v>
      </c>
      <c r="K10" s="7">
        <f t="shared" si="6"/>
        <v>300</v>
      </c>
      <c r="M10" s="31" t="s">
        <v>37</v>
      </c>
      <c r="N10" s="32">
        <f>SQRT((2*N3*G9*N4)/N5)</f>
        <v>398.74804074753774</v>
      </c>
      <c r="O10" s="33" t="s">
        <v>40</v>
      </c>
      <c r="Q10" s="62" t="s">
        <v>91</v>
      </c>
      <c r="R10" s="57">
        <f>F24</f>
        <v>435</v>
      </c>
      <c r="S10" s="57">
        <f t="shared" ref="S10:W10" si="7">G24</f>
        <v>495</v>
      </c>
      <c r="T10" s="57">
        <f t="shared" si="7"/>
        <v>450</v>
      </c>
      <c r="U10" s="57">
        <f t="shared" si="7"/>
        <v>360</v>
      </c>
      <c r="V10" s="57">
        <f t="shared" si="7"/>
        <v>195</v>
      </c>
      <c r="W10" s="64">
        <f t="shared" si="7"/>
        <v>900</v>
      </c>
      <c r="X10" s="19"/>
      <c r="Y10" s="19"/>
    </row>
    <row r="11" spans="2:25" x14ac:dyDescent="0.25">
      <c r="B11" s="5" t="s">
        <v>6</v>
      </c>
      <c r="C11" s="6"/>
      <c r="D11" s="6"/>
      <c r="E11" s="6"/>
      <c r="F11" s="6">
        <f t="shared" ref="F11:K11" si="8">F10</f>
        <v>145</v>
      </c>
      <c r="G11" s="6">
        <f t="shared" si="8"/>
        <v>165</v>
      </c>
      <c r="H11" s="6">
        <f t="shared" si="8"/>
        <v>150</v>
      </c>
      <c r="I11" s="6">
        <f t="shared" si="8"/>
        <v>120</v>
      </c>
      <c r="J11" s="6">
        <f t="shared" si="8"/>
        <v>65</v>
      </c>
      <c r="K11" s="7">
        <f t="shared" si="8"/>
        <v>300</v>
      </c>
      <c r="M11" s="34" t="s">
        <v>38</v>
      </c>
      <c r="N11" s="40">
        <f>SQRT((2*N3*G16*N6)/N7)</f>
        <v>8916.2772500635037</v>
      </c>
      <c r="O11" s="36" t="s">
        <v>41</v>
      </c>
      <c r="Q11" s="19"/>
      <c r="R11" s="19"/>
      <c r="S11" s="19"/>
      <c r="T11" s="19"/>
      <c r="U11" s="19"/>
      <c r="V11" s="19"/>
      <c r="W11" s="19"/>
      <c r="X11" s="19"/>
      <c r="Y11" s="19"/>
    </row>
    <row r="12" spans="2:25" x14ac:dyDescent="0.25">
      <c r="B12" s="5" t="s">
        <v>7</v>
      </c>
      <c r="C12" s="6">
        <f>F11</f>
        <v>145</v>
      </c>
      <c r="D12" s="6">
        <f>G11</f>
        <v>165</v>
      </c>
      <c r="E12" s="6">
        <f t="shared" ref="D12:H12" si="9">H11</f>
        <v>150</v>
      </c>
      <c r="F12" s="6">
        <f t="shared" si="9"/>
        <v>120</v>
      </c>
      <c r="G12" s="6">
        <f t="shared" si="9"/>
        <v>65</v>
      </c>
      <c r="H12" s="6">
        <f t="shared" si="9"/>
        <v>300</v>
      </c>
      <c r="I12" s="6"/>
      <c r="J12" s="6"/>
      <c r="K12" s="7"/>
      <c r="M12" s="37" t="s">
        <v>39</v>
      </c>
      <c r="N12" s="41">
        <f>SQRT((2*N3*G23*N8)/N9)</f>
        <v>307.64079239082895</v>
      </c>
      <c r="O12" s="39" t="s">
        <v>42</v>
      </c>
      <c r="Q12" s="19"/>
      <c r="R12" s="19"/>
      <c r="S12" s="19"/>
      <c r="T12" s="19"/>
      <c r="U12" s="19"/>
      <c r="V12" s="19"/>
      <c r="W12" s="19"/>
      <c r="X12" s="19"/>
      <c r="Y12" s="19"/>
    </row>
    <row r="13" spans="2:25" x14ac:dyDescent="0.25">
      <c r="B13" s="8" t="s">
        <v>32</v>
      </c>
      <c r="C13" s="42">
        <f>$N$10</f>
        <v>398.74804074753774</v>
      </c>
      <c r="D13" s="42"/>
      <c r="E13" s="42">
        <f>$N$10</f>
        <v>398.74804074753774</v>
      </c>
      <c r="F13" s="42"/>
      <c r="G13" s="42"/>
      <c r="H13" s="42">
        <f>$N$10</f>
        <v>398.74804074753774</v>
      </c>
      <c r="I13" s="9"/>
      <c r="J13" s="9"/>
      <c r="K13" s="10"/>
      <c r="M13" s="19"/>
      <c r="N13" s="19"/>
      <c r="O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2:25" s="19" customFormat="1" x14ac:dyDescent="0.25">
      <c r="C14" s="29">
        <f>C13-C12</f>
        <v>253.74804074753774</v>
      </c>
      <c r="D14" s="29">
        <f>C14+D13-D12</f>
        <v>88.748040747537743</v>
      </c>
      <c r="E14" s="29">
        <f>D14+E13-E12</f>
        <v>337.49608149507549</v>
      </c>
      <c r="F14" s="29">
        <f t="shared" ref="F14:H14" si="10">E14+F13-F12</f>
        <v>217.49608149507549</v>
      </c>
      <c r="G14" s="29">
        <f t="shared" si="10"/>
        <v>152.49608149507549</v>
      </c>
      <c r="H14" s="29">
        <f t="shared" si="10"/>
        <v>251.24412224261323</v>
      </c>
      <c r="M14" s="50" t="s">
        <v>23</v>
      </c>
      <c r="N14" s="51" t="s">
        <v>24</v>
      </c>
      <c r="O14" s="52" t="s">
        <v>25</v>
      </c>
    </row>
    <row r="15" spans="2:25" x14ac:dyDescent="0.25">
      <c r="B15" s="82" t="s">
        <v>13</v>
      </c>
      <c r="C15" s="83"/>
      <c r="D15" s="83"/>
      <c r="E15" s="83"/>
      <c r="F15" s="83"/>
      <c r="G15" s="83"/>
      <c r="H15" s="83"/>
      <c r="I15" s="83"/>
      <c r="J15" s="83"/>
      <c r="K15" s="84"/>
      <c r="M15" s="34" t="s">
        <v>37</v>
      </c>
      <c r="N15" s="56">
        <f t="shared" ref="N15" si="11">N10</f>
        <v>398.74804074753774</v>
      </c>
      <c r="O15" s="36" t="s">
        <v>40</v>
      </c>
      <c r="Q15" s="19"/>
      <c r="R15" s="19"/>
      <c r="S15" s="19"/>
      <c r="T15" s="19"/>
      <c r="U15" s="19"/>
      <c r="V15" s="19"/>
      <c r="W15" s="19"/>
      <c r="X15" s="19"/>
      <c r="Y15" s="19"/>
    </row>
    <row r="16" spans="2:25" x14ac:dyDescent="0.25">
      <c r="B16" s="11" t="s">
        <v>9</v>
      </c>
      <c r="C16" s="21" t="s">
        <v>34</v>
      </c>
      <c r="D16" s="15" t="s">
        <v>10</v>
      </c>
      <c r="E16" s="12" t="s">
        <v>11</v>
      </c>
      <c r="F16" s="15" t="s">
        <v>12</v>
      </c>
      <c r="G16" s="12">
        <v>90</v>
      </c>
      <c r="H16" s="13" t="s">
        <v>18</v>
      </c>
      <c r="I16" s="13"/>
      <c r="J16" s="13"/>
      <c r="K16" s="14"/>
      <c r="M16" s="34" t="s">
        <v>38</v>
      </c>
      <c r="N16" s="56">
        <f t="shared" ref="N16" si="12">N11</f>
        <v>8916.2772500635037</v>
      </c>
      <c r="O16" s="36" t="s">
        <v>41</v>
      </c>
      <c r="Q16" s="19"/>
      <c r="R16" s="19"/>
      <c r="S16" s="19"/>
      <c r="T16" s="19"/>
      <c r="U16" s="19"/>
      <c r="V16" s="19"/>
      <c r="W16" s="19"/>
      <c r="X16" s="19"/>
      <c r="Y16" s="19"/>
    </row>
    <row r="17" spans="2:25" x14ac:dyDescent="0.25">
      <c r="B17" s="5" t="s">
        <v>5</v>
      </c>
      <c r="C17" s="6"/>
      <c r="D17" s="6"/>
      <c r="E17" s="6"/>
      <c r="F17" s="6">
        <f>F6*$G$16</f>
        <v>13050</v>
      </c>
      <c r="G17" s="6">
        <f>G6*$G$16</f>
        <v>14850</v>
      </c>
      <c r="H17" s="6">
        <f>H6*$G$16</f>
        <v>13500</v>
      </c>
      <c r="I17" s="6">
        <f t="shared" ref="H17:K17" si="13">I6*$G$16</f>
        <v>10800</v>
      </c>
      <c r="J17" s="6">
        <f t="shared" si="13"/>
        <v>5850</v>
      </c>
      <c r="K17" s="7">
        <f t="shared" si="13"/>
        <v>27000</v>
      </c>
      <c r="M17" s="37" t="s">
        <v>39</v>
      </c>
      <c r="N17" s="57">
        <f t="shared" ref="N17" si="14">N12</f>
        <v>307.64079239082895</v>
      </c>
      <c r="O17" s="39" t="s">
        <v>42</v>
      </c>
      <c r="Q17" s="19"/>
      <c r="R17" s="19"/>
      <c r="S17" s="19"/>
      <c r="T17" s="19"/>
      <c r="U17" s="19"/>
      <c r="V17" s="19"/>
      <c r="W17" s="19"/>
      <c r="X17" s="19"/>
      <c r="Y17" s="19"/>
    </row>
    <row r="18" spans="2:25" x14ac:dyDescent="0.25">
      <c r="B18" s="5" t="s">
        <v>6</v>
      </c>
      <c r="C18" s="6"/>
      <c r="D18" s="6"/>
      <c r="E18" s="6"/>
      <c r="F18" s="6">
        <f>F17</f>
        <v>13050</v>
      </c>
      <c r="G18" s="6">
        <f>G17</f>
        <v>14850</v>
      </c>
      <c r="H18" s="6">
        <f t="shared" ref="H18:K18" si="15">H17</f>
        <v>13500</v>
      </c>
      <c r="I18" s="6">
        <f t="shared" si="15"/>
        <v>10800</v>
      </c>
      <c r="J18" s="6">
        <f t="shared" si="15"/>
        <v>5850</v>
      </c>
      <c r="K18" s="7">
        <f t="shared" si="15"/>
        <v>27000</v>
      </c>
      <c r="M18" s="19"/>
      <c r="N18" s="19"/>
      <c r="O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2:25" x14ac:dyDescent="0.25">
      <c r="B19" s="5" t="s">
        <v>7</v>
      </c>
      <c r="C19" s="6"/>
      <c r="D19" s="6">
        <f>F18</f>
        <v>13050</v>
      </c>
      <c r="E19" s="6">
        <f>G18</f>
        <v>14850</v>
      </c>
      <c r="F19" s="6">
        <f t="shared" ref="F19:I19" si="16">H18</f>
        <v>13500</v>
      </c>
      <c r="G19" s="6">
        <f t="shared" si="16"/>
        <v>10800</v>
      </c>
      <c r="H19" s="6">
        <f t="shared" si="16"/>
        <v>5850</v>
      </c>
      <c r="I19" s="6">
        <f t="shared" si="16"/>
        <v>27000</v>
      </c>
      <c r="J19" s="6"/>
      <c r="K19" s="7"/>
      <c r="M19" s="19"/>
      <c r="N19" s="19"/>
      <c r="O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2:25" x14ac:dyDescent="0.25">
      <c r="B20" s="8" t="s">
        <v>32</v>
      </c>
      <c r="C20" s="43"/>
      <c r="D20" s="43">
        <f>$N$11*2</f>
        <v>17832.554500127007</v>
      </c>
      <c r="E20" s="43">
        <f>$N$11*2</f>
        <v>17832.554500127007</v>
      </c>
      <c r="F20" s="43">
        <f>$N$11</f>
        <v>8916.2772500635037</v>
      </c>
      <c r="G20" s="43">
        <f>$N$11</f>
        <v>8916.2772500635037</v>
      </c>
      <c r="H20" s="43">
        <f>$N$11</f>
        <v>8916.2772500635037</v>
      </c>
      <c r="I20" s="43">
        <f>$N$11*3</f>
        <v>26748.831750190511</v>
      </c>
      <c r="J20" s="9"/>
      <c r="K20" s="10"/>
      <c r="M20" s="19"/>
      <c r="N20" s="19"/>
      <c r="O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2:25" s="19" customFormat="1" x14ac:dyDescent="0.25">
      <c r="D21" s="29">
        <f>D20-D19</f>
        <v>4782.5545001270075</v>
      </c>
      <c r="E21" s="29">
        <f>D21+E20-E19</f>
        <v>7765.109000254015</v>
      </c>
      <c r="F21" s="29">
        <f>E21+F20-F19</f>
        <v>3181.3862503175187</v>
      </c>
      <c r="G21" s="29">
        <f t="shared" ref="G21" si="17">F21+G20-G19</f>
        <v>1297.6635003810225</v>
      </c>
      <c r="H21" s="29">
        <f>G21+H20-H19</f>
        <v>4363.9407504445262</v>
      </c>
      <c r="I21" s="29">
        <f>H21+I20-I19</f>
        <v>4112.7725006350374</v>
      </c>
    </row>
    <row r="22" spans="2:25" x14ac:dyDescent="0.25">
      <c r="B22" s="82" t="s">
        <v>13</v>
      </c>
      <c r="C22" s="83"/>
      <c r="D22" s="83"/>
      <c r="E22" s="83"/>
      <c r="F22" s="83"/>
      <c r="G22" s="83"/>
      <c r="H22" s="83"/>
      <c r="I22" s="83"/>
      <c r="J22" s="83"/>
      <c r="K22" s="84"/>
      <c r="M22" s="19"/>
      <c r="N22" s="19"/>
      <c r="O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2:25" x14ac:dyDescent="0.25">
      <c r="B23" s="11" t="s">
        <v>9</v>
      </c>
      <c r="C23" s="21" t="s">
        <v>35</v>
      </c>
      <c r="D23" s="15" t="s">
        <v>10</v>
      </c>
      <c r="E23" s="12" t="s">
        <v>17</v>
      </c>
      <c r="F23" s="15" t="s">
        <v>12</v>
      </c>
      <c r="G23" s="12">
        <v>3</v>
      </c>
      <c r="H23" s="13" t="s">
        <v>18</v>
      </c>
      <c r="I23" s="13"/>
      <c r="J23" s="13"/>
      <c r="K23" s="14"/>
      <c r="M23" s="19"/>
      <c r="N23" s="19"/>
      <c r="O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2:25" x14ac:dyDescent="0.25">
      <c r="B24" s="5" t="s">
        <v>5</v>
      </c>
      <c r="C24" s="6"/>
      <c r="D24" s="6"/>
      <c r="E24" s="6"/>
      <c r="F24" s="6">
        <f>F6*$G$23</f>
        <v>435</v>
      </c>
      <c r="G24" s="6">
        <f>G6*$G$23</f>
        <v>495</v>
      </c>
      <c r="H24" s="6">
        <f>H6*$G$23</f>
        <v>450</v>
      </c>
      <c r="I24" s="6">
        <f t="shared" ref="G24:K24" si="18">I6*$G$23</f>
        <v>360</v>
      </c>
      <c r="J24" s="6">
        <f t="shared" si="18"/>
        <v>195</v>
      </c>
      <c r="K24" s="7">
        <f t="shared" si="18"/>
        <v>900</v>
      </c>
      <c r="M24" s="19"/>
      <c r="N24" s="19"/>
      <c r="O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2:25" x14ac:dyDescent="0.25">
      <c r="B25" s="5" t="s">
        <v>6</v>
      </c>
      <c r="C25" s="6"/>
      <c r="D25" s="6"/>
      <c r="E25" s="6"/>
      <c r="F25" s="6">
        <f>F24</f>
        <v>435</v>
      </c>
      <c r="G25" s="6">
        <f t="shared" ref="G25" si="19">G24</f>
        <v>495</v>
      </c>
      <c r="H25" s="6">
        <f t="shared" ref="H25" si="20">H24</f>
        <v>450</v>
      </c>
      <c r="I25" s="6">
        <f t="shared" ref="I25" si="21">I24</f>
        <v>360</v>
      </c>
      <c r="J25" s="6">
        <f t="shared" ref="J25" si="22">J24</f>
        <v>195</v>
      </c>
      <c r="K25" s="7">
        <f t="shared" ref="K25" si="23">K24</f>
        <v>900</v>
      </c>
      <c r="M25" s="19"/>
      <c r="N25" s="19"/>
      <c r="O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2:25" x14ac:dyDescent="0.25">
      <c r="B26" s="5" t="s">
        <v>7</v>
      </c>
      <c r="C26" s="6"/>
      <c r="D26" s="6"/>
      <c r="E26" s="6">
        <f>F25</f>
        <v>435</v>
      </c>
      <c r="F26" s="6">
        <f t="shared" ref="F26:J26" si="24">G25</f>
        <v>495</v>
      </c>
      <c r="G26" s="6">
        <f t="shared" si="24"/>
        <v>450</v>
      </c>
      <c r="H26" s="6">
        <f t="shared" si="24"/>
        <v>360</v>
      </c>
      <c r="I26" s="6">
        <f t="shared" si="24"/>
        <v>195</v>
      </c>
      <c r="J26" s="6">
        <f t="shared" si="24"/>
        <v>900</v>
      </c>
      <c r="K26" s="7"/>
      <c r="M26" s="19"/>
      <c r="N26" s="19"/>
      <c r="O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2:25" x14ac:dyDescent="0.25">
      <c r="B27" s="8" t="s">
        <v>32</v>
      </c>
      <c r="C27" s="43"/>
      <c r="D27" s="9"/>
      <c r="E27" s="43">
        <f>$N$12*2</f>
        <v>615.2815847816579</v>
      </c>
      <c r="F27" s="43">
        <f>$N$12*2</f>
        <v>615.2815847816579</v>
      </c>
      <c r="G27" s="43">
        <f>$N$12</f>
        <v>307.64079239082895</v>
      </c>
      <c r="H27" s="43">
        <f>$N$12</f>
        <v>307.64079239082895</v>
      </c>
      <c r="I27" s="43">
        <f>$N$12</f>
        <v>307.64079239082895</v>
      </c>
      <c r="J27" s="43">
        <f>$N$12*3</f>
        <v>922.9223771724869</v>
      </c>
      <c r="K27" s="10"/>
      <c r="M27" s="19"/>
      <c r="N27" s="19"/>
      <c r="O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2:25" s="19" customFormat="1" x14ac:dyDescent="0.25">
      <c r="E28" s="29">
        <f>E27-E26</f>
        <v>180.2815847816579</v>
      </c>
      <c r="F28" s="29">
        <f>E28+F27-F26</f>
        <v>300.5631695633158</v>
      </c>
      <c r="G28" s="29">
        <f>F28+G27-G26</f>
        <v>158.20396195414469</v>
      </c>
      <c r="H28" s="29">
        <f t="shared" ref="H28" si="25">G28+H27-H26</f>
        <v>105.84475434497364</v>
      </c>
      <c r="I28" s="29">
        <f t="shared" ref="I28" si="26">H28+I27-I26</f>
        <v>218.48554673580259</v>
      </c>
      <c r="J28" s="29">
        <f t="shared" ref="J28" si="27">I28+J27-J26</f>
        <v>241.40792390828938</v>
      </c>
    </row>
  </sheetData>
  <mergeCells count="3">
    <mergeCell ref="B8:K8"/>
    <mergeCell ref="B15:K15"/>
    <mergeCell ref="B22:K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52"/>
  <sheetViews>
    <sheetView tabSelected="1" topLeftCell="S1" workbookViewId="0">
      <selection activeCell="R7" sqref="R7"/>
    </sheetView>
  </sheetViews>
  <sheetFormatPr defaultRowHeight="15.75" x14ac:dyDescent="0.25"/>
  <cols>
    <col min="1" max="1" width="3.7109375" style="19" customWidth="1"/>
    <col min="2" max="2" width="34.28515625" style="1" bestFit="1" customWidth="1"/>
    <col min="3" max="15" width="12.7109375" style="1" customWidth="1"/>
    <col min="16" max="16" width="3.7109375" style="19" customWidth="1"/>
    <col min="17" max="18" width="12.7109375" style="1" customWidth="1"/>
    <col min="19" max="19" width="18.28515625" style="1" bestFit="1" customWidth="1"/>
    <col min="20" max="20" width="3.7109375" style="19" customWidth="1"/>
    <col min="21" max="21" width="17.28515625" style="1" customWidth="1"/>
    <col min="22" max="31" width="10.28515625" style="1" customWidth="1"/>
    <col min="32" max="32" width="3.7109375" style="19" customWidth="1"/>
    <col min="33" max="33" width="20.85546875" style="1" bestFit="1" customWidth="1"/>
    <col min="34" max="36" width="24.7109375" style="1" customWidth="1"/>
    <col min="37" max="37" width="3.7109375" style="70" customWidth="1"/>
    <col min="38" max="16384" width="9.140625" style="1"/>
  </cols>
  <sheetData>
    <row r="1" spans="2:37" s="19" customFormat="1" x14ac:dyDescent="0.25">
      <c r="AK1" s="70"/>
    </row>
    <row r="2" spans="2:37" x14ac:dyDescent="0.25">
      <c r="B2" s="2" t="s">
        <v>0</v>
      </c>
      <c r="C2" s="17">
        <v>5</v>
      </c>
      <c r="D2" s="17">
        <v>6</v>
      </c>
      <c r="E2" s="17">
        <v>7</v>
      </c>
      <c r="F2" s="17">
        <v>8</v>
      </c>
      <c r="G2" s="17">
        <v>9</v>
      </c>
      <c r="H2" s="17">
        <v>10</v>
      </c>
      <c r="I2" s="17">
        <v>11</v>
      </c>
      <c r="J2" s="17">
        <v>12</v>
      </c>
      <c r="K2" s="17">
        <v>13</v>
      </c>
      <c r="L2" s="17">
        <v>14</v>
      </c>
      <c r="M2" s="17">
        <v>15</v>
      </c>
      <c r="N2" s="17">
        <v>16</v>
      </c>
      <c r="O2" s="18">
        <v>17</v>
      </c>
      <c r="P2" s="67"/>
      <c r="Q2" s="16" t="s">
        <v>23</v>
      </c>
      <c r="R2" s="17" t="s">
        <v>24</v>
      </c>
      <c r="S2" s="18" t="s">
        <v>25</v>
      </c>
      <c r="U2" s="59" t="s">
        <v>22</v>
      </c>
      <c r="V2" s="60">
        <v>8</v>
      </c>
      <c r="W2" s="60">
        <v>9</v>
      </c>
      <c r="X2" s="60">
        <v>10</v>
      </c>
      <c r="Y2" s="60">
        <v>11</v>
      </c>
      <c r="Z2" s="60">
        <v>12</v>
      </c>
      <c r="AA2" s="60">
        <v>13</v>
      </c>
      <c r="AB2" s="60">
        <v>14</v>
      </c>
      <c r="AC2" s="60">
        <v>15</v>
      </c>
      <c r="AD2" s="60">
        <v>16</v>
      </c>
      <c r="AE2" s="33">
        <v>17</v>
      </c>
      <c r="AG2" s="19"/>
      <c r="AH2" s="19"/>
      <c r="AI2" s="19"/>
      <c r="AJ2" s="19"/>
    </row>
    <row r="3" spans="2:37" x14ac:dyDescent="0.25">
      <c r="B3" s="5" t="s">
        <v>1</v>
      </c>
      <c r="C3" s="6"/>
      <c r="D3" s="6"/>
      <c r="E3" s="6"/>
      <c r="F3" s="6">
        <v>1200</v>
      </c>
      <c r="G3" s="6">
        <v>1200</v>
      </c>
      <c r="H3" s="6">
        <v>800</v>
      </c>
      <c r="I3" s="6">
        <v>1000</v>
      </c>
      <c r="J3" s="6">
        <v>1000</v>
      </c>
      <c r="K3" s="6">
        <v>300</v>
      </c>
      <c r="L3" s="6">
        <v>2200</v>
      </c>
      <c r="M3" s="6">
        <v>1400</v>
      </c>
      <c r="N3" s="6">
        <v>1800</v>
      </c>
      <c r="O3" s="7">
        <v>600</v>
      </c>
      <c r="P3" s="30"/>
      <c r="Q3" s="26" t="s">
        <v>57</v>
      </c>
      <c r="R3" s="6">
        <v>0.02</v>
      </c>
      <c r="S3" s="7" t="s">
        <v>58</v>
      </c>
      <c r="U3" s="61" t="s">
        <v>74</v>
      </c>
      <c r="V3" s="56">
        <f>F10</f>
        <v>1200</v>
      </c>
      <c r="W3" s="56">
        <f t="shared" ref="W3:AE3" si="0">G10</f>
        <v>1200</v>
      </c>
      <c r="X3" s="56">
        <f t="shared" si="0"/>
        <v>800</v>
      </c>
      <c r="Y3" s="56">
        <f t="shared" si="0"/>
        <v>1000</v>
      </c>
      <c r="Z3" s="56">
        <f t="shared" si="0"/>
        <v>1000</v>
      </c>
      <c r="AA3" s="56">
        <f t="shared" si="0"/>
        <v>300</v>
      </c>
      <c r="AB3" s="56">
        <f t="shared" si="0"/>
        <v>2200</v>
      </c>
      <c r="AC3" s="56">
        <f t="shared" si="0"/>
        <v>1400</v>
      </c>
      <c r="AD3" s="56">
        <f t="shared" si="0"/>
        <v>1800</v>
      </c>
      <c r="AE3" s="63">
        <f t="shared" si="0"/>
        <v>600</v>
      </c>
      <c r="AG3" s="19"/>
      <c r="AH3" s="19"/>
      <c r="AI3" s="19"/>
      <c r="AJ3" s="19"/>
    </row>
    <row r="4" spans="2:37" x14ac:dyDescent="0.25">
      <c r="B4" s="5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30"/>
      <c r="Q4" s="26" t="s">
        <v>59</v>
      </c>
      <c r="R4" s="6">
        <v>12</v>
      </c>
      <c r="S4" s="7" t="s">
        <v>28</v>
      </c>
      <c r="U4" s="61" t="s">
        <v>77</v>
      </c>
      <c r="V4" s="56">
        <f>F14</f>
        <v>48000</v>
      </c>
      <c r="W4" s="56">
        <f t="shared" ref="W4:AE4" si="1">G14</f>
        <v>48000</v>
      </c>
      <c r="X4" s="56">
        <f t="shared" si="1"/>
        <v>32000</v>
      </c>
      <c r="Y4" s="56">
        <f t="shared" si="1"/>
        <v>40000</v>
      </c>
      <c r="Z4" s="56">
        <f t="shared" si="1"/>
        <v>40000</v>
      </c>
      <c r="AA4" s="56">
        <f t="shared" si="1"/>
        <v>12000</v>
      </c>
      <c r="AB4" s="56">
        <f t="shared" si="1"/>
        <v>88000</v>
      </c>
      <c r="AC4" s="56">
        <f t="shared" si="1"/>
        <v>56000</v>
      </c>
      <c r="AD4" s="56">
        <f t="shared" si="1"/>
        <v>72000</v>
      </c>
      <c r="AE4" s="63">
        <f t="shared" si="1"/>
        <v>24000</v>
      </c>
      <c r="AG4" s="19"/>
      <c r="AH4" s="19"/>
      <c r="AI4" s="19"/>
      <c r="AJ4" s="19"/>
    </row>
    <row r="5" spans="2:37" x14ac:dyDescent="0.25">
      <c r="B5" s="5" t="s">
        <v>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30"/>
      <c r="Q5" s="26" t="s">
        <v>60</v>
      </c>
      <c r="R5" s="80">
        <f>0.24/48</f>
        <v>5.0000000000000001E-3</v>
      </c>
      <c r="S5" s="7" t="s">
        <v>61</v>
      </c>
      <c r="U5" s="61" t="s">
        <v>76</v>
      </c>
      <c r="V5" s="56">
        <f>F25</f>
        <v>1200</v>
      </c>
      <c r="W5" s="56">
        <f t="shared" ref="W5:AE5" si="2">G25</f>
        <v>1200</v>
      </c>
      <c r="X5" s="56">
        <f t="shared" si="2"/>
        <v>800</v>
      </c>
      <c r="Y5" s="56">
        <f t="shared" si="2"/>
        <v>1000</v>
      </c>
      <c r="Z5" s="56">
        <f t="shared" si="2"/>
        <v>1000</v>
      </c>
      <c r="AA5" s="56">
        <f t="shared" si="2"/>
        <v>300</v>
      </c>
      <c r="AB5" s="56">
        <f t="shared" si="2"/>
        <v>2200</v>
      </c>
      <c r="AC5" s="56">
        <f t="shared" si="2"/>
        <v>1400</v>
      </c>
      <c r="AD5" s="56">
        <f t="shared" si="2"/>
        <v>1800</v>
      </c>
      <c r="AE5" s="63">
        <f t="shared" si="2"/>
        <v>600</v>
      </c>
      <c r="AG5" s="19"/>
      <c r="AH5" s="19"/>
      <c r="AI5" s="19"/>
      <c r="AJ5" s="19"/>
    </row>
    <row r="6" spans="2:37" x14ac:dyDescent="0.25">
      <c r="B6" s="8" t="s">
        <v>4</v>
      </c>
      <c r="C6" s="9"/>
      <c r="D6" s="9"/>
      <c r="E6" s="9"/>
      <c r="F6" s="9">
        <f>F3-F4-E5</f>
        <v>1200</v>
      </c>
      <c r="G6" s="9">
        <f t="shared" ref="G6:I6" si="3">G3-G4-F5</f>
        <v>1200</v>
      </c>
      <c r="H6" s="9">
        <f t="shared" si="3"/>
        <v>800</v>
      </c>
      <c r="I6" s="9">
        <f t="shared" si="3"/>
        <v>1000</v>
      </c>
      <c r="J6" s="9">
        <f>J3-J4-I5</f>
        <v>1000</v>
      </c>
      <c r="K6" s="9">
        <f t="shared" ref="K6:O6" si="4">K3-K4-J5</f>
        <v>300</v>
      </c>
      <c r="L6" s="9">
        <f t="shared" si="4"/>
        <v>2200</v>
      </c>
      <c r="M6" s="9">
        <f t="shared" si="4"/>
        <v>1400</v>
      </c>
      <c r="N6" s="9">
        <f t="shared" si="4"/>
        <v>1800</v>
      </c>
      <c r="O6" s="10">
        <f t="shared" si="4"/>
        <v>600</v>
      </c>
      <c r="P6" s="30"/>
      <c r="Q6" s="27" t="s">
        <v>62</v>
      </c>
      <c r="R6" s="9">
        <f>R5*R3</f>
        <v>1E-4</v>
      </c>
      <c r="S6" s="10" t="s">
        <v>63</v>
      </c>
      <c r="U6" s="62" t="s">
        <v>75</v>
      </c>
      <c r="V6" s="57">
        <f>F29</f>
        <v>4800</v>
      </c>
      <c r="W6" s="57">
        <f t="shared" ref="W6:AE6" si="5">G29</f>
        <v>4800</v>
      </c>
      <c r="X6" s="57">
        <f t="shared" si="5"/>
        <v>3200</v>
      </c>
      <c r="Y6" s="57">
        <f t="shared" si="5"/>
        <v>4000</v>
      </c>
      <c r="Z6" s="57">
        <f t="shared" si="5"/>
        <v>4000</v>
      </c>
      <c r="AA6" s="57">
        <f t="shared" si="5"/>
        <v>1200</v>
      </c>
      <c r="AB6" s="57">
        <f t="shared" si="5"/>
        <v>8800</v>
      </c>
      <c r="AC6" s="57">
        <f t="shared" si="5"/>
        <v>5600</v>
      </c>
      <c r="AD6" s="57">
        <f t="shared" si="5"/>
        <v>7200</v>
      </c>
      <c r="AE6" s="64">
        <f t="shared" si="5"/>
        <v>2400</v>
      </c>
      <c r="AG6" s="19"/>
      <c r="AH6" s="19"/>
      <c r="AI6" s="19"/>
      <c r="AJ6" s="19"/>
    </row>
    <row r="7" spans="2:37" s="19" customFormat="1" x14ac:dyDescent="0.25">
      <c r="B7" s="20"/>
      <c r="AK7" s="70"/>
    </row>
    <row r="8" spans="2:37" x14ac:dyDescent="0.25">
      <c r="B8" s="82" t="s">
        <v>13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4"/>
      <c r="P8" s="67"/>
      <c r="Q8" s="19"/>
      <c r="R8" s="19"/>
      <c r="S8" s="19"/>
      <c r="U8" s="59" t="s">
        <v>22</v>
      </c>
      <c r="V8" s="60">
        <v>6</v>
      </c>
      <c r="W8" s="60">
        <v>7</v>
      </c>
      <c r="X8" s="60">
        <v>8</v>
      </c>
      <c r="Y8" s="60">
        <v>9</v>
      </c>
      <c r="Z8" s="60">
        <v>10</v>
      </c>
      <c r="AA8" s="60">
        <v>11</v>
      </c>
      <c r="AB8" s="60">
        <v>12</v>
      </c>
      <c r="AC8" s="60">
        <v>13</v>
      </c>
      <c r="AD8" s="33">
        <v>14</v>
      </c>
      <c r="AE8" s="30"/>
      <c r="AG8" s="50" t="s">
        <v>64</v>
      </c>
      <c r="AH8" s="68" t="s">
        <v>65</v>
      </c>
      <c r="AI8" s="68" t="s">
        <v>66</v>
      </c>
      <c r="AJ8" s="69" t="s">
        <v>67</v>
      </c>
    </row>
    <row r="9" spans="2:37" x14ac:dyDescent="0.25">
      <c r="B9" s="11" t="s">
        <v>9</v>
      </c>
      <c r="C9" s="13" t="s">
        <v>53</v>
      </c>
      <c r="D9" s="15"/>
      <c r="E9" s="15"/>
      <c r="F9" s="15"/>
      <c r="G9" s="6"/>
      <c r="H9" s="15" t="s">
        <v>10</v>
      </c>
      <c r="I9" s="12" t="s">
        <v>36</v>
      </c>
      <c r="J9" s="15" t="s">
        <v>12</v>
      </c>
      <c r="K9" s="12">
        <v>1</v>
      </c>
      <c r="L9" s="13" t="s">
        <v>18</v>
      </c>
      <c r="M9" s="13"/>
      <c r="N9" s="13"/>
      <c r="O9" s="14"/>
      <c r="P9" s="71"/>
      <c r="Q9" s="19"/>
      <c r="R9" s="19"/>
      <c r="S9" s="19"/>
      <c r="U9" s="61" t="s">
        <v>78</v>
      </c>
      <c r="V9" s="56">
        <f>IF(D17=0,"",D17)</f>
        <v>128000</v>
      </c>
      <c r="W9" s="56" t="str">
        <f t="shared" ref="V9:AD11" si="6">IF(E17=0,"",E17)</f>
        <v/>
      </c>
      <c r="X9" s="56" t="str">
        <f t="shared" si="6"/>
        <v/>
      </c>
      <c r="Y9" s="56">
        <f t="shared" si="6"/>
        <v>92000</v>
      </c>
      <c r="Z9" s="56" t="str">
        <f t="shared" si="6"/>
        <v/>
      </c>
      <c r="AA9" s="56" t="str">
        <f t="shared" si="6"/>
        <v/>
      </c>
      <c r="AB9" s="56">
        <f t="shared" si="6"/>
        <v>144000</v>
      </c>
      <c r="AC9" s="56" t="str">
        <f t="shared" si="6"/>
        <v/>
      </c>
      <c r="AD9" s="63">
        <f t="shared" si="6"/>
        <v>96000</v>
      </c>
      <c r="AE9" s="55"/>
      <c r="AG9" s="65" t="s">
        <v>78</v>
      </c>
      <c r="AH9" s="76">
        <f>COUNT(V9:AD9)*$R$4</f>
        <v>48</v>
      </c>
      <c r="AI9" s="76">
        <f>SUM(D20:M20)*$R$6</f>
        <v>25.6</v>
      </c>
      <c r="AJ9" s="77">
        <f>SUM(AH9:AI9)</f>
        <v>73.599999999999994</v>
      </c>
    </row>
    <row r="10" spans="2:37" x14ac:dyDescent="0.25">
      <c r="B10" s="8" t="s">
        <v>5</v>
      </c>
      <c r="C10" s="9"/>
      <c r="D10" s="9"/>
      <c r="E10" s="9"/>
      <c r="F10" s="9">
        <f>F6*$K$9</f>
        <v>1200</v>
      </c>
      <c r="G10" s="9">
        <f>G6*$K$9</f>
        <v>1200</v>
      </c>
      <c r="H10" s="9">
        <f>H6*$K$9</f>
        <v>800</v>
      </c>
      <c r="I10" s="9">
        <f t="shared" ref="F10:I10" si="7">I6*$K$9</f>
        <v>1000</v>
      </c>
      <c r="J10" s="9">
        <f>J6*$K$9</f>
        <v>1000</v>
      </c>
      <c r="K10" s="9">
        <f t="shared" ref="K10:O10" si="8">K6*$K$9</f>
        <v>300</v>
      </c>
      <c r="L10" s="9">
        <f t="shared" si="8"/>
        <v>2200</v>
      </c>
      <c r="M10" s="9">
        <f t="shared" si="8"/>
        <v>1400</v>
      </c>
      <c r="N10" s="9">
        <f t="shared" si="8"/>
        <v>1800</v>
      </c>
      <c r="O10" s="10">
        <f t="shared" si="8"/>
        <v>600</v>
      </c>
      <c r="P10" s="30"/>
      <c r="Q10" s="19"/>
      <c r="R10" s="19"/>
      <c r="S10" s="19"/>
      <c r="U10" s="61" t="s">
        <v>79</v>
      </c>
      <c r="V10" s="56">
        <f>IF(D18=0,"",D18)</f>
        <v>168000</v>
      </c>
      <c r="W10" s="56" t="str">
        <f t="shared" si="6"/>
        <v/>
      </c>
      <c r="X10" s="56" t="str">
        <f t="shared" si="6"/>
        <v/>
      </c>
      <c r="Y10" s="56" t="str">
        <f t="shared" si="6"/>
        <v/>
      </c>
      <c r="Z10" s="56">
        <f t="shared" si="6"/>
        <v>140000</v>
      </c>
      <c r="AA10" s="56" t="str">
        <f t="shared" si="6"/>
        <v/>
      </c>
      <c r="AB10" s="56" t="str">
        <f t="shared" si="6"/>
        <v/>
      </c>
      <c r="AC10" s="56">
        <f t="shared" si="6"/>
        <v>152000</v>
      </c>
      <c r="AD10" s="63" t="str">
        <f t="shared" si="6"/>
        <v/>
      </c>
      <c r="AE10" s="30"/>
      <c r="AG10" s="65" t="s">
        <v>79</v>
      </c>
      <c r="AH10" s="76">
        <f>COUNT(V10:AD10)*$R$4</f>
        <v>36</v>
      </c>
      <c r="AI10" s="76">
        <f>SUM(D21:M21)*$R$6</f>
        <v>54</v>
      </c>
      <c r="AJ10" s="77">
        <f>SUM(AH10:AI10)</f>
        <v>90</v>
      </c>
    </row>
    <row r="11" spans="2:37" s="19" customFormat="1" x14ac:dyDescent="0.25"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U11" s="62" t="s">
        <v>80</v>
      </c>
      <c r="V11" s="57">
        <f>IF(D19=0,"",D19)</f>
        <v>96000</v>
      </c>
      <c r="W11" s="57" t="str">
        <f t="shared" si="6"/>
        <v/>
      </c>
      <c r="X11" s="57">
        <f t="shared" si="6"/>
        <v>124000</v>
      </c>
      <c r="Y11" s="57" t="str">
        <f t="shared" si="6"/>
        <v/>
      </c>
      <c r="Z11" s="57" t="str">
        <f t="shared" si="6"/>
        <v/>
      </c>
      <c r="AA11" s="57" t="str">
        <f t="shared" si="6"/>
        <v/>
      </c>
      <c r="AB11" s="57">
        <f t="shared" si="6"/>
        <v>144000</v>
      </c>
      <c r="AC11" s="57" t="str">
        <f t="shared" si="6"/>
        <v/>
      </c>
      <c r="AD11" s="64">
        <f t="shared" si="6"/>
        <v>96000</v>
      </c>
      <c r="AG11" s="66" t="s">
        <v>80</v>
      </c>
      <c r="AH11" s="78">
        <f>COUNT(V11:AD11)*$R$4</f>
        <v>48</v>
      </c>
      <c r="AI11" s="78">
        <f>SUM(D22:M22)*$R$6</f>
        <v>28.400000000000002</v>
      </c>
      <c r="AJ11" s="79">
        <f>SUM(AH11:AI11)</f>
        <v>76.400000000000006</v>
      </c>
      <c r="AK11" s="70"/>
    </row>
    <row r="12" spans="2:37" x14ac:dyDescent="0.25">
      <c r="B12" s="85" t="s">
        <v>13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7"/>
      <c r="P12" s="67"/>
      <c r="Q12" s="67"/>
      <c r="R12" s="67"/>
      <c r="S12" s="67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G12" s="19"/>
      <c r="AH12" s="19"/>
      <c r="AI12" s="19"/>
      <c r="AJ12" s="19"/>
    </row>
    <row r="13" spans="2:37" x14ac:dyDescent="0.25">
      <c r="B13" s="61" t="s">
        <v>9</v>
      </c>
      <c r="C13" s="72" t="s">
        <v>54</v>
      </c>
      <c r="D13" s="58"/>
      <c r="E13" s="58"/>
      <c r="F13" s="58"/>
      <c r="G13" s="47"/>
      <c r="H13" s="58" t="s">
        <v>10</v>
      </c>
      <c r="I13" s="54" t="s">
        <v>11</v>
      </c>
      <c r="J13" s="58" t="s">
        <v>12</v>
      </c>
      <c r="K13" s="54">
        <v>40</v>
      </c>
      <c r="L13" s="73" t="s">
        <v>18</v>
      </c>
      <c r="M13" s="73"/>
      <c r="N13" s="73"/>
      <c r="O13" s="74"/>
      <c r="P13" s="71"/>
      <c r="Q13" s="71"/>
      <c r="R13" s="71"/>
      <c r="S13" s="71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G13" s="19"/>
      <c r="AH13" s="19"/>
      <c r="AI13" s="19"/>
      <c r="AJ13" s="19"/>
    </row>
    <row r="14" spans="2:37" x14ac:dyDescent="0.25">
      <c r="B14" s="65" t="s">
        <v>5</v>
      </c>
      <c r="C14" s="47"/>
      <c r="D14" s="47"/>
      <c r="E14" s="47"/>
      <c r="F14" s="47">
        <f>F6*$K$13</f>
        <v>48000</v>
      </c>
      <c r="G14" s="47">
        <f>G6*$K$13</f>
        <v>48000</v>
      </c>
      <c r="H14" s="47">
        <f t="shared" ref="F14:O14" si="9">H6*$K$13</f>
        <v>32000</v>
      </c>
      <c r="I14" s="47">
        <f t="shared" si="9"/>
        <v>40000</v>
      </c>
      <c r="J14" s="47">
        <f t="shared" si="9"/>
        <v>40000</v>
      </c>
      <c r="K14" s="47">
        <f t="shared" si="9"/>
        <v>12000</v>
      </c>
      <c r="L14" s="47">
        <f t="shared" si="9"/>
        <v>88000</v>
      </c>
      <c r="M14" s="47">
        <f t="shared" si="9"/>
        <v>56000</v>
      </c>
      <c r="N14" s="47">
        <f t="shared" si="9"/>
        <v>72000</v>
      </c>
      <c r="O14" s="36">
        <f t="shared" si="9"/>
        <v>24000</v>
      </c>
      <c r="P14" s="30"/>
      <c r="Q14" s="30"/>
      <c r="R14" s="30"/>
      <c r="S14" s="30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G14" s="19"/>
      <c r="AH14" s="19"/>
      <c r="AI14" s="19"/>
      <c r="AJ14" s="19"/>
    </row>
    <row r="15" spans="2:37" x14ac:dyDescent="0.25">
      <c r="B15" s="65" t="s">
        <v>6</v>
      </c>
      <c r="C15" s="47"/>
      <c r="D15" s="47"/>
      <c r="E15" s="47"/>
      <c r="F15" s="47">
        <f t="shared" ref="F15:I15" si="10">F14</f>
        <v>48000</v>
      </c>
      <c r="G15" s="47">
        <f t="shared" si="10"/>
        <v>48000</v>
      </c>
      <c r="H15" s="47">
        <f t="shared" si="10"/>
        <v>32000</v>
      </c>
      <c r="I15" s="47">
        <f t="shared" si="10"/>
        <v>40000</v>
      </c>
      <c r="J15" s="47">
        <f>J14</f>
        <v>40000</v>
      </c>
      <c r="K15" s="47">
        <f>K14</f>
        <v>12000</v>
      </c>
      <c r="L15" s="47">
        <f t="shared" ref="L15:O15" si="11">L14</f>
        <v>88000</v>
      </c>
      <c r="M15" s="47">
        <f t="shared" si="11"/>
        <v>56000</v>
      </c>
      <c r="N15" s="47">
        <f t="shared" si="11"/>
        <v>72000</v>
      </c>
      <c r="O15" s="36">
        <f t="shared" si="11"/>
        <v>24000</v>
      </c>
      <c r="P15" s="30"/>
      <c r="Q15" s="30"/>
      <c r="R15" s="30"/>
      <c r="S15" s="30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G15" s="19"/>
      <c r="AH15" s="19"/>
      <c r="AI15" s="19"/>
      <c r="AJ15" s="19"/>
    </row>
    <row r="16" spans="2:37" x14ac:dyDescent="0.25">
      <c r="B16" s="65" t="s">
        <v>7</v>
      </c>
      <c r="C16" s="47"/>
      <c r="D16" s="47">
        <f>F15</f>
        <v>48000</v>
      </c>
      <c r="E16" s="47">
        <f t="shared" ref="E16:M16" si="12">G15</f>
        <v>48000</v>
      </c>
      <c r="F16" s="47">
        <f t="shared" si="12"/>
        <v>32000</v>
      </c>
      <c r="G16" s="47">
        <f t="shared" si="12"/>
        <v>40000</v>
      </c>
      <c r="H16" s="47">
        <f t="shared" si="12"/>
        <v>40000</v>
      </c>
      <c r="I16" s="47">
        <f t="shared" si="12"/>
        <v>12000</v>
      </c>
      <c r="J16" s="47">
        <f t="shared" si="12"/>
        <v>88000</v>
      </c>
      <c r="K16" s="47">
        <f t="shared" si="12"/>
        <v>56000</v>
      </c>
      <c r="L16" s="47">
        <f t="shared" si="12"/>
        <v>72000</v>
      </c>
      <c r="M16" s="47">
        <f t="shared" si="12"/>
        <v>24000</v>
      </c>
      <c r="N16" s="47"/>
      <c r="O16" s="36"/>
      <c r="P16" s="30"/>
      <c r="Q16" s="30"/>
      <c r="R16" s="30"/>
      <c r="S16" s="30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G16" s="19"/>
      <c r="AH16" s="19"/>
      <c r="AI16" s="19"/>
      <c r="AJ16" s="19"/>
    </row>
    <row r="17" spans="2:37" x14ac:dyDescent="0.25">
      <c r="B17" s="65" t="s">
        <v>68</v>
      </c>
      <c r="C17" s="47"/>
      <c r="D17" s="47">
        <f>SUM(D16:F16)</f>
        <v>128000</v>
      </c>
      <c r="E17" s="47"/>
      <c r="F17" s="47"/>
      <c r="G17" s="56">
        <f>SUM(G16:I16)</f>
        <v>92000</v>
      </c>
      <c r="H17" s="56"/>
      <c r="I17" s="56"/>
      <c r="J17" s="56">
        <f>SUM(J16:K16)</f>
        <v>144000</v>
      </c>
      <c r="K17" s="56"/>
      <c r="L17" s="56">
        <f>SUM(L16:M16)</f>
        <v>96000</v>
      </c>
      <c r="M17" s="56"/>
      <c r="N17" s="47"/>
      <c r="O17" s="36"/>
      <c r="P17" s="30"/>
      <c r="Q17" s="30"/>
      <c r="R17" s="30"/>
      <c r="S17" s="30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G17" s="19"/>
      <c r="AH17" s="19"/>
      <c r="AI17" s="19"/>
      <c r="AJ17" s="19"/>
    </row>
    <row r="18" spans="2:37" s="19" customFormat="1" x14ac:dyDescent="0.25">
      <c r="B18" s="65" t="s">
        <v>69</v>
      </c>
      <c r="C18" s="35"/>
      <c r="D18" s="47">
        <f>SUM(D16:G16)</f>
        <v>168000</v>
      </c>
      <c r="E18" s="47"/>
      <c r="F18" s="47"/>
      <c r="G18" s="47"/>
      <c r="H18" s="47">
        <f>SUM(H16:J16)</f>
        <v>140000</v>
      </c>
      <c r="I18" s="47"/>
      <c r="J18" s="47"/>
      <c r="K18" s="47">
        <f>SUM(K16:M16)</f>
        <v>152000</v>
      </c>
      <c r="L18" s="47"/>
      <c r="M18" s="47"/>
      <c r="N18" s="47"/>
      <c r="O18" s="36"/>
      <c r="AK18" s="70"/>
    </row>
    <row r="19" spans="2:37" s="19" customFormat="1" x14ac:dyDescent="0.25">
      <c r="B19" s="66" t="s">
        <v>71</v>
      </c>
      <c r="C19" s="38"/>
      <c r="D19" s="53">
        <f>SUM(D16:E16)</f>
        <v>96000</v>
      </c>
      <c r="E19" s="53"/>
      <c r="F19" s="53">
        <f>SUM(F16:I16)</f>
        <v>124000</v>
      </c>
      <c r="G19" s="53"/>
      <c r="H19" s="53"/>
      <c r="I19" s="53"/>
      <c r="J19" s="53">
        <f>SUM(J16:K16)</f>
        <v>144000</v>
      </c>
      <c r="K19" s="53"/>
      <c r="L19" s="53">
        <f>SUM(L16:M16)</f>
        <v>96000</v>
      </c>
      <c r="M19" s="53"/>
      <c r="N19" s="53"/>
      <c r="O19" s="39"/>
      <c r="AK19" s="70"/>
    </row>
    <row r="20" spans="2:37" s="19" customFormat="1" x14ac:dyDescent="0.25">
      <c r="C20" s="29"/>
      <c r="D20" s="29">
        <f>C20+D17-D16</f>
        <v>80000</v>
      </c>
      <c r="E20" s="29">
        <f t="shared" ref="E20:M20" si="13">D20+E17-E16</f>
        <v>32000</v>
      </c>
      <c r="F20" s="29">
        <f t="shared" si="13"/>
        <v>0</v>
      </c>
      <c r="G20" s="29">
        <f t="shared" si="13"/>
        <v>52000</v>
      </c>
      <c r="H20" s="29">
        <f t="shared" si="13"/>
        <v>12000</v>
      </c>
      <c r="I20" s="29">
        <f t="shared" si="13"/>
        <v>0</v>
      </c>
      <c r="J20" s="29">
        <f t="shared" si="13"/>
        <v>56000</v>
      </c>
      <c r="K20" s="29">
        <f t="shared" si="13"/>
        <v>0</v>
      </c>
      <c r="L20" s="29">
        <f t="shared" si="13"/>
        <v>24000</v>
      </c>
      <c r="M20" s="29">
        <f t="shared" si="13"/>
        <v>0</v>
      </c>
      <c r="N20" s="29"/>
      <c r="AK20" s="70"/>
    </row>
    <row r="21" spans="2:37" s="19" customFormat="1" x14ac:dyDescent="0.25">
      <c r="C21" s="29"/>
      <c r="D21" s="29">
        <f>C21+D18-D16</f>
        <v>120000</v>
      </c>
      <c r="E21" s="29">
        <f t="shared" ref="E21:M21" si="14">D21+E18-E16</f>
        <v>72000</v>
      </c>
      <c r="F21" s="29">
        <f t="shared" si="14"/>
        <v>40000</v>
      </c>
      <c r="G21" s="29">
        <f t="shared" si="14"/>
        <v>0</v>
      </c>
      <c r="H21" s="29">
        <f t="shared" si="14"/>
        <v>100000</v>
      </c>
      <c r="I21" s="29">
        <f t="shared" si="14"/>
        <v>88000</v>
      </c>
      <c r="J21" s="29">
        <f t="shared" si="14"/>
        <v>0</v>
      </c>
      <c r="K21" s="29">
        <f t="shared" si="14"/>
        <v>96000</v>
      </c>
      <c r="L21" s="29">
        <f t="shared" si="14"/>
        <v>24000</v>
      </c>
      <c r="M21" s="29">
        <f t="shared" si="14"/>
        <v>0</v>
      </c>
      <c r="N21" s="29"/>
      <c r="AK21" s="70"/>
    </row>
    <row r="22" spans="2:37" s="19" customFormat="1" x14ac:dyDescent="0.25">
      <c r="C22" s="29"/>
      <c r="D22" s="29">
        <f>C22+D19-D16</f>
        <v>48000</v>
      </c>
      <c r="E22" s="29">
        <f t="shared" ref="E22:M22" si="15">D22+E19-E16</f>
        <v>0</v>
      </c>
      <c r="F22" s="29">
        <f t="shared" si="15"/>
        <v>92000</v>
      </c>
      <c r="G22" s="29">
        <f t="shared" si="15"/>
        <v>52000</v>
      </c>
      <c r="H22" s="29">
        <f t="shared" si="15"/>
        <v>12000</v>
      </c>
      <c r="I22" s="29">
        <f t="shared" si="15"/>
        <v>0</v>
      </c>
      <c r="J22" s="29">
        <f t="shared" si="15"/>
        <v>56000</v>
      </c>
      <c r="K22" s="29">
        <f t="shared" si="15"/>
        <v>0</v>
      </c>
      <c r="L22" s="29">
        <f t="shared" si="15"/>
        <v>24000</v>
      </c>
      <c r="M22" s="29">
        <f t="shared" si="15"/>
        <v>0</v>
      </c>
      <c r="N22" s="29"/>
      <c r="AK22" s="70"/>
    </row>
    <row r="23" spans="2:37" x14ac:dyDescent="0.25">
      <c r="B23" s="82" t="s">
        <v>13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4"/>
      <c r="P23" s="67"/>
      <c r="Q23" s="67"/>
      <c r="R23" s="67"/>
      <c r="S23" s="67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G23" s="19"/>
      <c r="AH23" s="19"/>
      <c r="AI23" s="19"/>
      <c r="AJ23" s="19"/>
    </row>
    <row r="24" spans="2:37" x14ac:dyDescent="0.25">
      <c r="B24" s="11" t="s">
        <v>9</v>
      </c>
      <c r="C24" s="13" t="s">
        <v>55</v>
      </c>
      <c r="D24" s="15"/>
      <c r="E24" s="15"/>
      <c r="F24" s="15"/>
      <c r="G24" s="6"/>
      <c r="H24" s="15" t="s">
        <v>10</v>
      </c>
      <c r="I24" s="12" t="s">
        <v>17</v>
      </c>
      <c r="J24" s="15" t="s">
        <v>12</v>
      </c>
      <c r="K24" s="12">
        <v>1</v>
      </c>
      <c r="L24" s="13" t="s">
        <v>18</v>
      </c>
      <c r="M24" s="13"/>
      <c r="N24" s="13"/>
      <c r="O24" s="14"/>
      <c r="P24" s="71"/>
      <c r="Q24" s="71"/>
      <c r="R24" s="71"/>
      <c r="S24" s="71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G24" s="19"/>
      <c r="AH24" s="19"/>
      <c r="AI24" s="19"/>
      <c r="AJ24" s="19"/>
    </row>
    <row r="25" spans="2:37" x14ac:dyDescent="0.25">
      <c r="B25" s="8" t="s">
        <v>5</v>
      </c>
      <c r="C25" s="9"/>
      <c r="D25" s="9"/>
      <c r="E25" s="9"/>
      <c r="F25" s="9">
        <f>F6*$K$24</f>
        <v>1200</v>
      </c>
      <c r="G25" s="9">
        <f>G6*$K$24</f>
        <v>1200</v>
      </c>
      <c r="H25" s="9">
        <f>H6*$K$24</f>
        <v>800</v>
      </c>
      <c r="I25" s="9">
        <f t="shared" ref="F25:O25" si="16">I6*$K$24</f>
        <v>1000</v>
      </c>
      <c r="J25" s="9">
        <f t="shared" si="16"/>
        <v>1000</v>
      </c>
      <c r="K25" s="9">
        <f t="shared" si="16"/>
        <v>300</v>
      </c>
      <c r="L25" s="9">
        <f t="shared" si="16"/>
        <v>2200</v>
      </c>
      <c r="M25" s="9">
        <f t="shared" si="16"/>
        <v>1400</v>
      </c>
      <c r="N25" s="9">
        <f t="shared" si="16"/>
        <v>1800</v>
      </c>
      <c r="O25" s="10">
        <f t="shared" si="16"/>
        <v>600</v>
      </c>
      <c r="P25" s="30"/>
      <c r="Q25" s="30"/>
      <c r="R25" s="30"/>
      <c r="S25" s="30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G25" s="19"/>
      <c r="AH25" s="19"/>
      <c r="AI25" s="19"/>
      <c r="AJ25" s="19"/>
    </row>
    <row r="26" spans="2:37" s="19" customFormat="1" x14ac:dyDescent="0.25">
      <c r="B26" s="75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AK26" s="70"/>
    </row>
    <row r="27" spans="2:37" x14ac:dyDescent="0.25">
      <c r="B27" s="82" t="s">
        <v>13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67"/>
      <c r="Q27" s="67"/>
      <c r="R27" s="67"/>
      <c r="S27" s="67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G27" s="19"/>
      <c r="AH27" s="19"/>
      <c r="AI27" s="19"/>
      <c r="AJ27" s="19"/>
    </row>
    <row r="28" spans="2:37" x14ac:dyDescent="0.25">
      <c r="B28" s="11" t="s">
        <v>9</v>
      </c>
      <c r="C28" s="21" t="s">
        <v>56</v>
      </c>
      <c r="D28" s="15"/>
      <c r="E28" s="15"/>
      <c r="F28" s="15"/>
      <c r="G28" s="6"/>
      <c r="H28" s="15" t="s">
        <v>10</v>
      </c>
      <c r="I28" s="12" t="s">
        <v>17</v>
      </c>
      <c r="J28" s="15" t="s">
        <v>12</v>
      </c>
      <c r="K28" s="12">
        <v>4</v>
      </c>
      <c r="L28" s="13" t="s">
        <v>18</v>
      </c>
      <c r="M28" s="13"/>
      <c r="N28" s="13"/>
      <c r="O28" s="14"/>
      <c r="P28" s="71"/>
      <c r="Q28" s="71"/>
      <c r="R28" s="71"/>
      <c r="S28" s="71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G28" s="19"/>
      <c r="AH28" s="19"/>
      <c r="AI28" s="19"/>
      <c r="AJ28" s="19"/>
    </row>
    <row r="29" spans="2:37" x14ac:dyDescent="0.25">
      <c r="B29" s="8" t="s">
        <v>5</v>
      </c>
      <c r="C29" s="9"/>
      <c r="D29" s="9"/>
      <c r="E29" s="9"/>
      <c r="F29" s="9">
        <f>F6*$K$28</f>
        <v>4800</v>
      </c>
      <c r="G29" s="9">
        <f>G6*$K$28</f>
        <v>4800</v>
      </c>
      <c r="H29" s="9">
        <f>H6*$K$28</f>
        <v>3200</v>
      </c>
      <c r="I29" s="9">
        <f t="shared" ref="F29:O29" si="17">I6*$K$28</f>
        <v>4000</v>
      </c>
      <c r="J29" s="9">
        <f t="shared" si="17"/>
        <v>4000</v>
      </c>
      <c r="K29" s="9">
        <f t="shared" si="17"/>
        <v>1200</v>
      </c>
      <c r="L29" s="9">
        <f t="shared" si="17"/>
        <v>8800</v>
      </c>
      <c r="M29" s="9">
        <f t="shared" si="17"/>
        <v>5600</v>
      </c>
      <c r="N29" s="9">
        <f t="shared" si="17"/>
        <v>7200</v>
      </c>
      <c r="O29" s="10">
        <f t="shared" si="17"/>
        <v>2400</v>
      </c>
      <c r="P29" s="30"/>
      <c r="Q29" s="30"/>
      <c r="R29" s="30"/>
      <c r="S29" s="30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G29" s="19"/>
      <c r="AH29" s="19"/>
      <c r="AI29" s="19"/>
      <c r="AJ29" s="19"/>
    </row>
    <row r="30" spans="2:37" s="19" customFormat="1" x14ac:dyDescent="0.25">
      <c r="B30" s="75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AK30" s="70"/>
    </row>
    <row r="31" spans="2:37" s="19" customFormat="1" x14ac:dyDescent="0.25">
      <c r="B31" s="50" t="s">
        <v>70</v>
      </c>
      <c r="C31" s="60" t="s">
        <v>27</v>
      </c>
      <c r="D31" s="60">
        <v>0</v>
      </c>
      <c r="E31" s="60">
        <v>1</v>
      </c>
      <c r="F31" s="60">
        <v>2</v>
      </c>
      <c r="G31" s="60">
        <v>3</v>
      </c>
      <c r="H31" s="60">
        <v>4</v>
      </c>
      <c r="I31" s="60">
        <v>5</v>
      </c>
      <c r="J31" s="60">
        <v>6</v>
      </c>
      <c r="K31" s="60">
        <v>7</v>
      </c>
      <c r="L31" s="60">
        <v>8</v>
      </c>
      <c r="M31" s="33">
        <v>9</v>
      </c>
      <c r="N31" s="30"/>
      <c r="O31" s="30"/>
      <c r="AK31" s="70"/>
    </row>
    <row r="32" spans="2:37" x14ac:dyDescent="0.25">
      <c r="B32" s="34"/>
      <c r="C32" s="47">
        <f>R4</f>
        <v>12</v>
      </c>
      <c r="D32" s="47">
        <f t="shared" ref="D32:M32" si="18">C32+($R$6*D16*D31)</f>
        <v>12</v>
      </c>
      <c r="E32" s="47">
        <f t="shared" si="18"/>
        <v>16.8</v>
      </c>
      <c r="F32" s="47">
        <f t="shared" si="18"/>
        <v>23.200000000000003</v>
      </c>
      <c r="G32" s="47">
        <f t="shared" si="18"/>
        <v>35.200000000000003</v>
      </c>
      <c r="H32" s="47">
        <f t="shared" si="18"/>
        <v>51.2</v>
      </c>
      <c r="I32" s="47">
        <f t="shared" si="18"/>
        <v>57.2</v>
      </c>
      <c r="J32" s="47">
        <f t="shared" si="18"/>
        <v>110</v>
      </c>
      <c r="K32" s="47">
        <f t="shared" si="18"/>
        <v>149.19999999999999</v>
      </c>
      <c r="L32" s="47">
        <f t="shared" si="18"/>
        <v>206.79999999999998</v>
      </c>
      <c r="M32" s="36">
        <f t="shared" si="18"/>
        <v>228.39999999999998</v>
      </c>
    </row>
    <row r="33" spans="2:13" x14ac:dyDescent="0.25">
      <c r="B33" s="34"/>
      <c r="C33" s="47"/>
      <c r="D33" s="47">
        <f>D32/(D31+1)</f>
        <v>12</v>
      </c>
      <c r="E33" s="47">
        <f>E32/(E31+1)</f>
        <v>8.4</v>
      </c>
      <c r="F33" s="48">
        <f t="shared" ref="F33:M33" si="19">F32/(F31+1)</f>
        <v>7.7333333333333343</v>
      </c>
      <c r="G33" s="47">
        <f t="shared" si="19"/>
        <v>8.8000000000000007</v>
      </c>
      <c r="H33" s="47">
        <f t="shared" si="19"/>
        <v>10.24</v>
      </c>
      <c r="I33" s="47">
        <f t="shared" si="19"/>
        <v>9.5333333333333332</v>
      </c>
      <c r="J33" s="47">
        <f t="shared" si="19"/>
        <v>15.714285714285714</v>
      </c>
      <c r="K33" s="47">
        <f t="shared" si="19"/>
        <v>18.649999999999999</v>
      </c>
      <c r="L33" s="47">
        <f t="shared" si="19"/>
        <v>22.977777777777774</v>
      </c>
      <c r="M33" s="36">
        <f t="shared" si="19"/>
        <v>22.839999999999996</v>
      </c>
    </row>
    <row r="34" spans="2:13" x14ac:dyDescent="0.25">
      <c r="B34" s="34"/>
      <c r="C34" s="47"/>
      <c r="D34" s="47"/>
      <c r="E34" s="47"/>
      <c r="F34" s="47"/>
      <c r="G34" s="47">
        <f>C32+($R$6*G16*D31)</f>
        <v>12</v>
      </c>
      <c r="H34" s="47">
        <f>G34+($R$6*H16*E31)</f>
        <v>16</v>
      </c>
      <c r="I34" s="47">
        <f t="shared" ref="I34:M34" si="20">H34+($R$6*I16*F31)</f>
        <v>18.399999999999999</v>
      </c>
      <c r="J34" s="47">
        <f t="shared" si="20"/>
        <v>44.8</v>
      </c>
      <c r="K34" s="47">
        <f t="shared" si="20"/>
        <v>67.2</v>
      </c>
      <c r="L34" s="47">
        <f t="shared" si="20"/>
        <v>103.2</v>
      </c>
      <c r="M34" s="36">
        <f t="shared" si="20"/>
        <v>117.6</v>
      </c>
    </row>
    <row r="35" spans="2:13" x14ac:dyDescent="0.25">
      <c r="B35" s="34"/>
      <c r="C35" s="47"/>
      <c r="D35" s="47"/>
      <c r="E35" s="47"/>
      <c r="F35" s="47"/>
      <c r="G35" s="47">
        <f>G34/(D31+1)</f>
        <v>12</v>
      </c>
      <c r="H35" s="47">
        <f t="shared" ref="H35:M35" si="21">H34/(E31+1)</f>
        <v>8</v>
      </c>
      <c r="I35" s="48">
        <f t="shared" si="21"/>
        <v>6.1333333333333329</v>
      </c>
      <c r="J35" s="47">
        <f t="shared" si="21"/>
        <v>11.2</v>
      </c>
      <c r="K35" s="47">
        <f t="shared" si="21"/>
        <v>13.440000000000001</v>
      </c>
      <c r="L35" s="47">
        <f t="shared" si="21"/>
        <v>17.2</v>
      </c>
      <c r="M35" s="36">
        <f t="shared" si="21"/>
        <v>16.8</v>
      </c>
    </row>
    <row r="36" spans="2:13" x14ac:dyDescent="0.25">
      <c r="B36" s="34"/>
      <c r="C36" s="47"/>
      <c r="D36" s="47"/>
      <c r="E36" s="47"/>
      <c r="F36" s="47"/>
      <c r="G36" s="47"/>
      <c r="H36" s="47"/>
      <c r="I36" s="47"/>
      <c r="J36" s="47">
        <f>C32+($R$6*J16*D31)</f>
        <v>12</v>
      </c>
      <c r="K36" s="47">
        <f>J36+($R$6*K16*E31)</f>
        <v>17.600000000000001</v>
      </c>
      <c r="L36" s="47">
        <f t="shared" ref="L36:M36" si="22">K36+($R$6*L16*F31)</f>
        <v>32</v>
      </c>
      <c r="M36" s="36">
        <f t="shared" si="22"/>
        <v>39.200000000000003</v>
      </c>
    </row>
    <row r="37" spans="2:13" x14ac:dyDescent="0.25">
      <c r="B37" s="34"/>
      <c r="C37" s="47"/>
      <c r="D37" s="47"/>
      <c r="E37" s="47"/>
      <c r="F37" s="47"/>
      <c r="G37" s="47"/>
      <c r="H37" s="47"/>
      <c r="I37" s="47"/>
      <c r="J37" s="47">
        <f>J36/(D31+1)</f>
        <v>12</v>
      </c>
      <c r="K37" s="48">
        <f t="shared" ref="K37:M37" si="23">K36/(E31+1)</f>
        <v>8.8000000000000007</v>
      </c>
      <c r="L37" s="47">
        <f t="shared" si="23"/>
        <v>10.666666666666666</v>
      </c>
      <c r="M37" s="36">
        <f t="shared" si="23"/>
        <v>9.8000000000000007</v>
      </c>
    </row>
    <row r="38" spans="2:13" x14ac:dyDescent="0.25">
      <c r="B38" s="34"/>
      <c r="C38" s="47"/>
      <c r="D38" s="47"/>
      <c r="E38" s="47"/>
      <c r="F38" s="47"/>
      <c r="G38" s="47"/>
      <c r="H38" s="47"/>
      <c r="I38" s="47"/>
      <c r="J38" s="47"/>
      <c r="K38" s="47"/>
      <c r="L38" s="47">
        <f>C32+($R$6*L16*D31)</f>
        <v>12</v>
      </c>
      <c r="M38" s="36">
        <f>L38+($R$6*M16*E31)</f>
        <v>14.4</v>
      </c>
    </row>
    <row r="39" spans="2:13" x14ac:dyDescent="0.25">
      <c r="B39" s="37"/>
      <c r="C39" s="53"/>
      <c r="D39" s="53"/>
      <c r="E39" s="53"/>
      <c r="F39" s="53"/>
      <c r="G39" s="53"/>
      <c r="H39" s="53"/>
      <c r="I39" s="53"/>
      <c r="J39" s="53"/>
      <c r="K39" s="53"/>
      <c r="L39" s="53">
        <f>L38/(D31+1)</f>
        <v>12</v>
      </c>
      <c r="M39" s="49">
        <f>M38/(E31+1)</f>
        <v>7.2</v>
      </c>
    </row>
    <row r="40" spans="2:13" x14ac:dyDescent="0.25">
      <c r="B40" s="16" t="s">
        <v>72</v>
      </c>
      <c r="C40" s="24" t="s">
        <v>27</v>
      </c>
      <c r="D40" s="24"/>
      <c r="E40" s="24"/>
      <c r="F40" s="24"/>
      <c r="G40" s="24"/>
      <c r="H40" s="24"/>
      <c r="I40" s="24"/>
      <c r="J40" s="24"/>
      <c r="K40" s="24"/>
      <c r="L40" s="24"/>
      <c r="M40" s="25"/>
    </row>
    <row r="41" spans="2:13" x14ac:dyDescent="0.25">
      <c r="B41" s="26"/>
      <c r="C41" s="6">
        <v>12</v>
      </c>
      <c r="D41" s="6">
        <f>($R$6*D16*D31)</f>
        <v>0</v>
      </c>
      <c r="E41" s="6">
        <f>D41+($R$6*E16*E31)</f>
        <v>4.8</v>
      </c>
      <c r="F41" s="6">
        <f t="shared" ref="F41" si="24">($R$6*F16*F31)</f>
        <v>6.4</v>
      </c>
      <c r="G41" s="48">
        <f>($R$6*G16*G31)</f>
        <v>12</v>
      </c>
      <c r="H41" s="6"/>
      <c r="I41" s="6"/>
      <c r="J41" s="6"/>
      <c r="K41" s="6"/>
      <c r="L41" s="6"/>
      <c r="M41" s="7"/>
    </row>
    <row r="42" spans="2:13" x14ac:dyDescent="0.25">
      <c r="B42" s="26"/>
      <c r="C42" s="6"/>
      <c r="D42" s="6"/>
      <c r="E42" s="6"/>
      <c r="F42" s="6"/>
      <c r="G42" s="6"/>
      <c r="H42" s="6">
        <f>($R$6*H16*D31)</f>
        <v>0</v>
      </c>
      <c r="I42" s="6">
        <f>H42+($R$6*I16*E31)</f>
        <v>1.2</v>
      </c>
      <c r="J42" s="48">
        <f>I42+($R$6*J16*F31)</f>
        <v>18.8</v>
      </c>
      <c r="K42" s="6"/>
      <c r="L42" s="6"/>
      <c r="M42" s="7"/>
    </row>
    <row r="43" spans="2:13" x14ac:dyDescent="0.25">
      <c r="B43" s="27"/>
      <c r="C43" s="9"/>
      <c r="D43" s="9"/>
      <c r="E43" s="9"/>
      <c r="F43" s="9"/>
      <c r="G43" s="9"/>
      <c r="H43" s="9"/>
      <c r="I43" s="9"/>
      <c r="J43" s="9"/>
      <c r="K43" s="9">
        <f>($R$6*K16*D31)</f>
        <v>0</v>
      </c>
      <c r="L43" s="9">
        <f>K43+($R$6*L16*E31)</f>
        <v>7.2</v>
      </c>
      <c r="M43" s="49">
        <f>L43+($R$6*M16*F31)</f>
        <v>12</v>
      </c>
    </row>
    <row r="44" spans="2:13" x14ac:dyDescent="0.25">
      <c r="B44" s="16" t="s">
        <v>73</v>
      </c>
      <c r="C44" s="24" t="s">
        <v>27</v>
      </c>
      <c r="D44" s="24"/>
      <c r="E44" s="24"/>
      <c r="F44" s="24"/>
      <c r="G44" s="24"/>
      <c r="H44" s="24"/>
      <c r="I44" s="24"/>
      <c r="J44" s="24"/>
      <c r="K44" s="24"/>
      <c r="L44" s="24"/>
      <c r="M44" s="25"/>
    </row>
    <row r="45" spans="2:13" x14ac:dyDescent="0.25">
      <c r="B45" s="26"/>
      <c r="C45" s="6">
        <v>12</v>
      </c>
      <c r="D45" s="6">
        <f>C45+($R$6*D16*D31)</f>
        <v>12</v>
      </c>
      <c r="E45" s="6">
        <f>D45+($R$6*E16*E31)</f>
        <v>16.8</v>
      </c>
      <c r="F45" s="6">
        <f t="shared" ref="F45:M45" si="25">E45+($R$6*F16*F31)</f>
        <v>23.200000000000003</v>
      </c>
      <c r="G45" s="6">
        <f t="shared" si="25"/>
        <v>35.200000000000003</v>
      </c>
      <c r="H45" s="6">
        <f t="shared" si="25"/>
        <v>51.2</v>
      </c>
      <c r="I45" s="6">
        <f t="shared" si="25"/>
        <v>57.2</v>
      </c>
      <c r="J45" s="6">
        <f t="shared" si="25"/>
        <v>110</v>
      </c>
      <c r="K45" s="6">
        <f t="shared" si="25"/>
        <v>149.19999999999999</v>
      </c>
      <c r="L45" s="6">
        <f t="shared" si="25"/>
        <v>206.79999999999998</v>
      </c>
      <c r="M45" s="7">
        <f t="shared" si="25"/>
        <v>228.39999999999998</v>
      </c>
    </row>
    <row r="46" spans="2:13" x14ac:dyDescent="0.25">
      <c r="B46" s="26"/>
      <c r="C46" s="6"/>
      <c r="D46" s="6">
        <f>D45/SUM($D$16:D16)</f>
        <v>2.5000000000000001E-4</v>
      </c>
      <c r="E46" s="48">
        <f>E45/SUM($D$16:E16)</f>
        <v>1.75E-4</v>
      </c>
      <c r="F46" s="6">
        <f>F45/SUM($D$16:F16)</f>
        <v>1.8125000000000001E-4</v>
      </c>
      <c r="G46" s="6">
        <f>G45/SUM($D$16:G16)</f>
        <v>2.0952380952380954E-4</v>
      </c>
      <c r="H46" s="6">
        <f>H45/SUM($D$16:H16)</f>
        <v>2.4615384615384614E-4</v>
      </c>
      <c r="I46" s="6">
        <f>I45/SUM($D$16:I16)</f>
        <v>2.6000000000000003E-4</v>
      </c>
      <c r="J46" s="6">
        <f>J45/SUM($D$16:J16)</f>
        <v>3.5714285714285714E-4</v>
      </c>
      <c r="K46" s="6">
        <f>K45/SUM($D$16:K16)</f>
        <v>4.0989010989010986E-4</v>
      </c>
      <c r="L46" s="6">
        <f>L45/SUM($D$16:L16)</f>
        <v>4.7431192660550456E-4</v>
      </c>
      <c r="M46" s="7">
        <f>M45/SUM($D$16:M16)</f>
        <v>4.9652173913043468E-4</v>
      </c>
    </row>
    <row r="47" spans="2:13" x14ac:dyDescent="0.25">
      <c r="B47" s="26"/>
      <c r="C47" s="6"/>
      <c r="D47" s="6"/>
      <c r="E47" s="6"/>
      <c r="F47" s="6">
        <f>C45+($R$6*F16*D31)</f>
        <v>12</v>
      </c>
      <c r="G47" s="6">
        <f>D45+($R$6*G16*E31)</f>
        <v>16</v>
      </c>
      <c r="H47" s="6">
        <f t="shared" ref="H47:M47" si="26">E45+($R$6*H16*F31)</f>
        <v>24.8</v>
      </c>
      <c r="I47" s="6">
        <f t="shared" si="26"/>
        <v>26.800000000000004</v>
      </c>
      <c r="J47" s="6">
        <f t="shared" si="26"/>
        <v>70.400000000000006</v>
      </c>
      <c r="K47" s="6">
        <f t="shared" si="26"/>
        <v>79.2</v>
      </c>
      <c r="L47" s="6">
        <f t="shared" si="26"/>
        <v>100.4</v>
      </c>
      <c r="M47" s="7">
        <f t="shared" si="26"/>
        <v>126.8</v>
      </c>
    </row>
    <row r="48" spans="2:13" x14ac:dyDescent="0.25">
      <c r="B48" s="26"/>
      <c r="C48" s="6"/>
      <c r="D48" s="6"/>
      <c r="E48" s="6"/>
      <c r="F48" s="6">
        <f>F47/SUM($F$16:F16)</f>
        <v>3.7500000000000001E-4</v>
      </c>
      <c r="G48" s="6">
        <f>G47/SUM($F$16:G16)</f>
        <v>2.2222222222222223E-4</v>
      </c>
      <c r="H48" s="6">
        <f>H47/SUM($F$16:H16)</f>
        <v>2.2142857142857145E-4</v>
      </c>
      <c r="I48" s="48">
        <f>I47/SUM($F$16:I16)</f>
        <v>2.1612903225806456E-4</v>
      </c>
      <c r="J48" s="6">
        <f>J47/SUM($F$16:J16)</f>
        <v>3.3207547169811322E-4</v>
      </c>
      <c r="K48" s="6">
        <f>K47/SUM($F$16:K16)</f>
        <v>2.955223880597015E-4</v>
      </c>
      <c r="L48" s="6">
        <f>L47/SUM($F$16:L16)</f>
        <v>2.9529411764705885E-4</v>
      </c>
      <c r="M48" s="7">
        <f>M47/SUM($F$16:M16)</f>
        <v>3.4835164835164836E-4</v>
      </c>
    </row>
    <row r="49" spans="2:13" x14ac:dyDescent="0.25">
      <c r="B49" s="26"/>
      <c r="C49" s="6"/>
      <c r="D49" s="6"/>
      <c r="E49" s="6"/>
      <c r="F49" s="6"/>
      <c r="G49" s="6"/>
      <c r="H49" s="6"/>
      <c r="I49" s="6"/>
      <c r="J49" s="6">
        <f>C45+($R$6*J16*D31)</f>
        <v>12</v>
      </c>
      <c r="K49" s="6">
        <f t="shared" ref="K49:M49" si="27">D45+($R$6*K16*E31)</f>
        <v>17.600000000000001</v>
      </c>
      <c r="L49" s="6">
        <f t="shared" si="27"/>
        <v>31.200000000000003</v>
      </c>
      <c r="M49" s="7">
        <f t="shared" si="27"/>
        <v>30.400000000000002</v>
      </c>
    </row>
    <row r="50" spans="2:13" x14ac:dyDescent="0.25">
      <c r="B50" s="26"/>
      <c r="C50" s="6"/>
      <c r="D50" s="6"/>
      <c r="E50" s="6"/>
      <c r="F50" s="6"/>
      <c r="G50" s="6"/>
      <c r="H50" s="6"/>
      <c r="I50" s="6"/>
      <c r="J50" s="6">
        <f>J49/SUM($J$16:J16)</f>
        <v>1.3636363636363637E-4</v>
      </c>
      <c r="K50" s="48">
        <f>K49/SUM($J$16:K16)</f>
        <v>1.2222222222222224E-4</v>
      </c>
      <c r="L50" s="6">
        <f>L49/SUM($J$16:L16)</f>
        <v>1.4444444444444446E-4</v>
      </c>
      <c r="M50" s="7">
        <f>M49/SUM($J$16:M16)</f>
        <v>1.2666666666666666E-4</v>
      </c>
    </row>
    <row r="51" spans="2:13" x14ac:dyDescent="0.25">
      <c r="B51" s="26"/>
      <c r="C51" s="6"/>
      <c r="D51" s="6"/>
      <c r="E51" s="6"/>
      <c r="F51" s="6"/>
      <c r="G51" s="6"/>
      <c r="H51" s="6"/>
      <c r="I51" s="6"/>
      <c r="J51" s="6"/>
      <c r="K51" s="6"/>
      <c r="L51" s="6">
        <f>C45+($R$6*L16*D31)</f>
        <v>12</v>
      </c>
      <c r="M51" s="36">
        <f>D45+($R$6*M16*E31)</f>
        <v>14.4</v>
      </c>
    </row>
    <row r="52" spans="2:13" x14ac:dyDescent="0.25">
      <c r="B52" s="27"/>
      <c r="C52" s="9"/>
      <c r="D52" s="9"/>
      <c r="E52" s="9"/>
      <c r="F52" s="9"/>
      <c r="G52" s="9"/>
      <c r="H52" s="9"/>
      <c r="I52" s="9"/>
      <c r="J52" s="9"/>
      <c r="K52" s="9"/>
      <c r="L52" s="9">
        <f>L51/SUM($L$16:L16)</f>
        <v>1.6666666666666666E-4</v>
      </c>
      <c r="M52" s="49">
        <f>M51/SUM($L$16:M16)</f>
        <v>1.5000000000000001E-4</v>
      </c>
    </row>
  </sheetData>
  <mergeCells count="4">
    <mergeCell ref="B8:O8"/>
    <mergeCell ref="B12:O12"/>
    <mergeCell ref="B23:O23"/>
    <mergeCell ref="B27:O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9"/>
  <sheetViews>
    <sheetView workbookViewId="0"/>
  </sheetViews>
  <sheetFormatPr defaultRowHeight="15.75" x14ac:dyDescent="0.25"/>
  <cols>
    <col min="1" max="1" width="3.7109375" style="19" customWidth="1"/>
    <col min="2" max="2" width="34.28515625" style="1" bestFit="1" customWidth="1"/>
    <col min="3" max="12" width="12.7109375" style="1" customWidth="1"/>
    <col min="13" max="13" width="3.7109375" style="19" customWidth="1"/>
    <col min="14" max="14" width="34.28515625" style="1" bestFit="1" customWidth="1"/>
    <col min="15" max="24" width="12.7109375" style="1" customWidth="1"/>
    <col min="25" max="25" width="3.7109375" style="19" customWidth="1"/>
    <col min="26" max="26" width="35.5703125" style="1" bestFit="1" customWidth="1"/>
    <col min="27" max="35" width="6.7109375" style="1" customWidth="1"/>
    <col min="36" max="36" width="3.7109375" style="19" customWidth="1"/>
    <col min="37" max="16384" width="9.140625" style="1"/>
  </cols>
  <sheetData>
    <row r="1" spans="2:35" s="19" customFormat="1" x14ac:dyDescent="0.25"/>
    <row r="2" spans="2:35" x14ac:dyDescent="0.25">
      <c r="B2" s="82" t="s">
        <v>84</v>
      </c>
      <c r="C2" s="83"/>
      <c r="D2" s="83"/>
      <c r="E2" s="83"/>
      <c r="F2" s="83"/>
      <c r="G2" s="83"/>
      <c r="H2" s="83"/>
      <c r="I2" s="83"/>
      <c r="J2" s="83"/>
      <c r="K2" s="83"/>
      <c r="L2" s="84"/>
      <c r="N2" s="82" t="s">
        <v>85</v>
      </c>
      <c r="O2" s="83"/>
      <c r="P2" s="83"/>
      <c r="Q2" s="83"/>
      <c r="R2" s="83"/>
      <c r="S2" s="83"/>
      <c r="T2" s="83"/>
      <c r="U2" s="83"/>
      <c r="V2" s="83"/>
      <c r="W2" s="83"/>
      <c r="X2" s="84"/>
      <c r="Z2" s="2" t="s">
        <v>22</v>
      </c>
      <c r="AA2" s="24">
        <v>15</v>
      </c>
      <c r="AB2" s="24">
        <v>16</v>
      </c>
      <c r="AC2" s="24">
        <v>17</v>
      </c>
      <c r="AD2" s="24">
        <v>18</v>
      </c>
      <c r="AE2" s="24">
        <v>19</v>
      </c>
      <c r="AF2" s="24">
        <v>20</v>
      </c>
      <c r="AG2" s="24">
        <v>21</v>
      </c>
      <c r="AH2" s="24">
        <v>22</v>
      </c>
      <c r="AI2" s="25">
        <v>23</v>
      </c>
    </row>
    <row r="3" spans="2:35" x14ac:dyDescent="0.25">
      <c r="B3" s="11" t="s">
        <v>0</v>
      </c>
      <c r="C3" s="12">
        <v>15</v>
      </c>
      <c r="D3" s="12">
        <v>16</v>
      </c>
      <c r="E3" s="12">
        <v>17</v>
      </c>
      <c r="F3" s="12">
        <v>18</v>
      </c>
      <c r="G3" s="12">
        <v>19</v>
      </c>
      <c r="H3" s="12">
        <v>20</v>
      </c>
      <c r="I3" s="12">
        <v>21</v>
      </c>
      <c r="J3" s="12">
        <v>22</v>
      </c>
      <c r="K3" s="12">
        <v>23</v>
      </c>
      <c r="L3" s="81">
        <v>24</v>
      </c>
      <c r="N3" s="11" t="s">
        <v>0</v>
      </c>
      <c r="O3" s="12">
        <v>15</v>
      </c>
      <c r="P3" s="12">
        <v>16</v>
      </c>
      <c r="Q3" s="12">
        <v>17</v>
      </c>
      <c r="R3" s="12">
        <v>18</v>
      </c>
      <c r="S3" s="12">
        <v>19</v>
      </c>
      <c r="T3" s="12">
        <v>20</v>
      </c>
      <c r="U3" s="12">
        <v>21</v>
      </c>
      <c r="V3" s="12">
        <v>22</v>
      </c>
      <c r="W3" s="12">
        <v>23</v>
      </c>
      <c r="X3" s="81">
        <v>24</v>
      </c>
      <c r="Z3" s="22" t="s">
        <v>86</v>
      </c>
      <c r="AA3" s="6"/>
      <c r="AB3" s="6">
        <f t="shared" ref="AB3:AH3" si="0">D14+P14</f>
        <v>484</v>
      </c>
      <c r="AC3" s="6">
        <f t="shared" si="0"/>
        <v>472</v>
      </c>
      <c r="AD3" s="6">
        <f t="shared" si="0"/>
        <v>408</v>
      </c>
      <c r="AE3" s="6">
        <f t="shared" si="0"/>
        <v>220</v>
      </c>
      <c r="AF3" s="6">
        <f t="shared" si="0"/>
        <v>220</v>
      </c>
      <c r="AG3" s="6">
        <f t="shared" si="0"/>
        <v>330</v>
      </c>
      <c r="AH3" s="6">
        <f t="shared" si="0"/>
        <v>738</v>
      </c>
      <c r="AI3" s="7"/>
    </row>
    <row r="4" spans="2:35" x14ac:dyDescent="0.25">
      <c r="B4" s="5" t="s">
        <v>1</v>
      </c>
      <c r="C4" s="6"/>
      <c r="D4" s="6"/>
      <c r="E4" s="6"/>
      <c r="F4" s="6">
        <v>120</v>
      </c>
      <c r="G4" s="6">
        <v>112</v>
      </c>
      <c r="H4" s="6">
        <v>76</v>
      </c>
      <c r="I4" s="6">
        <v>22</v>
      </c>
      <c r="J4" s="6">
        <v>56</v>
      </c>
      <c r="K4" s="6">
        <v>90</v>
      </c>
      <c r="L4" s="7">
        <v>210</v>
      </c>
      <c r="N4" s="5" t="s">
        <v>1</v>
      </c>
      <c r="O4" s="6"/>
      <c r="P4" s="6"/>
      <c r="Q4" s="6"/>
      <c r="R4" s="6">
        <v>62</v>
      </c>
      <c r="S4" s="6">
        <v>68</v>
      </c>
      <c r="T4" s="6">
        <v>90</v>
      </c>
      <c r="U4" s="6">
        <v>77</v>
      </c>
      <c r="V4" s="6">
        <v>26</v>
      </c>
      <c r="W4" s="6">
        <v>30</v>
      </c>
      <c r="X4" s="7">
        <v>54</v>
      </c>
      <c r="Z4" s="22" t="s">
        <v>87</v>
      </c>
      <c r="AA4" s="6">
        <f>C21+O21</f>
        <v>372</v>
      </c>
      <c r="AB4" s="6">
        <f t="shared" ref="AB4:AI4" si="1">D21+P21</f>
        <v>408</v>
      </c>
      <c r="AC4" s="6">
        <f>E21+Q21</f>
        <v>1020</v>
      </c>
      <c r="AD4" s="6">
        <f t="shared" si="1"/>
        <v>910</v>
      </c>
      <c r="AE4" s="6">
        <f t="shared" si="1"/>
        <v>460</v>
      </c>
      <c r="AF4" s="6">
        <f t="shared" si="1"/>
        <v>268</v>
      </c>
      <c r="AG4" s="6">
        <f t="shared" si="1"/>
        <v>548</v>
      </c>
      <c r="AH4" s="6">
        <f t="shared" si="1"/>
        <v>360</v>
      </c>
      <c r="AI4" s="7">
        <f t="shared" si="1"/>
        <v>840</v>
      </c>
    </row>
    <row r="5" spans="2:35" x14ac:dyDescent="0.25">
      <c r="B5" s="5" t="s">
        <v>2</v>
      </c>
      <c r="C5" s="6"/>
      <c r="D5" s="6"/>
      <c r="E5" s="6"/>
      <c r="F5" s="6"/>
      <c r="G5" s="6"/>
      <c r="H5" s="6"/>
      <c r="I5" s="6"/>
      <c r="J5" s="6"/>
      <c r="K5" s="6"/>
      <c r="L5" s="7"/>
      <c r="N5" s="5" t="s">
        <v>2</v>
      </c>
      <c r="O5" s="6"/>
      <c r="P5" s="6"/>
      <c r="Q5" s="6"/>
      <c r="R5" s="6"/>
      <c r="S5" s="6"/>
      <c r="T5" s="6"/>
      <c r="U5" s="6"/>
      <c r="V5" s="6"/>
      <c r="W5" s="6"/>
      <c r="X5" s="7"/>
      <c r="Z5" s="23" t="s">
        <v>88</v>
      </c>
      <c r="AA5" s="9"/>
      <c r="AB5" s="9">
        <f t="shared" ref="AB5:AH5" si="2">D28+P28</f>
        <v>488</v>
      </c>
      <c r="AC5" s="9">
        <f t="shared" si="2"/>
        <v>496</v>
      </c>
      <c r="AD5" s="9">
        <f t="shared" si="2"/>
        <v>512</v>
      </c>
      <c r="AE5" s="9">
        <f t="shared" si="2"/>
        <v>352</v>
      </c>
      <c r="AF5" s="9">
        <f t="shared" si="2"/>
        <v>216</v>
      </c>
      <c r="AG5" s="9">
        <f t="shared" si="2"/>
        <v>300</v>
      </c>
      <c r="AH5" s="9">
        <f t="shared" si="2"/>
        <v>636</v>
      </c>
      <c r="AI5" s="10"/>
    </row>
    <row r="6" spans="2:35" x14ac:dyDescent="0.25">
      <c r="B6" s="5" t="s">
        <v>3</v>
      </c>
      <c r="C6" s="6"/>
      <c r="D6" s="6"/>
      <c r="E6" s="6"/>
      <c r="F6" s="6"/>
      <c r="G6" s="6"/>
      <c r="H6" s="6"/>
      <c r="I6" s="6"/>
      <c r="J6" s="6"/>
      <c r="K6" s="6"/>
      <c r="L6" s="7"/>
      <c r="N6" s="5" t="s">
        <v>3</v>
      </c>
      <c r="O6" s="6"/>
      <c r="P6" s="6"/>
      <c r="Q6" s="6"/>
      <c r="R6" s="6"/>
      <c r="S6" s="6"/>
      <c r="T6" s="6"/>
      <c r="U6" s="6"/>
      <c r="V6" s="6"/>
      <c r="W6" s="6"/>
      <c r="X6" s="7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2:35" x14ac:dyDescent="0.25">
      <c r="B7" s="8" t="s">
        <v>4</v>
      </c>
      <c r="C7" s="9"/>
      <c r="D7" s="9"/>
      <c r="E7" s="9"/>
      <c r="F7" s="9">
        <f>F4-F5-E6</f>
        <v>120</v>
      </c>
      <c r="G7" s="9">
        <f t="shared" ref="G7:L7" si="3">G4-G5-F6</f>
        <v>112</v>
      </c>
      <c r="H7" s="9">
        <f t="shared" si="3"/>
        <v>76</v>
      </c>
      <c r="I7" s="9">
        <f t="shared" si="3"/>
        <v>22</v>
      </c>
      <c r="J7" s="9">
        <f t="shared" si="3"/>
        <v>56</v>
      </c>
      <c r="K7" s="9">
        <f t="shared" si="3"/>
        <v>90</v>
      </c>
      <c r="L7" s="10">
        <f t="shared" si="3"/>
        <v>210</v>
      </c>
      <c r="N7" s="8" t="s">
        <v>4</v>
      </c>
      <c r="O7" s="9"/>
      <c r="P7" s="9"/>
      <c r="Q7" s="9"/>
      <c r="R7" s="9">
        <f t="shared" ref="R7:X7" si="4">R4-R5-Q6</f>
        <v>62</v>
      </c>
      <c r="S7" s="9">
        <f t="shared" si="4"/>
        <v>68</v>
      </c>
      <c r="T7" s="9">
        <f t="shared" si="4"/>
        <v>90</v>
      </c>
      <c r="U7" s="9">
        <f t="shared" si="4"/>
        <v>77</v>
      </c>
      <c r="V7" s="9">
        <f t="shared" si="4"/>
        <v>26</v>
      </c>
      <c r="W7" s="9">
        <f t="shared" si="4"/>
        <v>30</v>
      </c>
      <c r="X7" s="10">
        <f t="shared" si="4"/>
        <v>54</v>
      </c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2:35" s="19" customFormat="1" x14ac:dyDescent="0.25">
      <c r="B8" s="75"/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2:35" x14ac:dyDescent="0.25">
      <c r="B9" s="82" t="s">
        <v>13</v>
      </c>
      <c r="C9" s="83"/>
      <c r="D9" s="83"/>
      <c r="E9" s="83"/>
      <c r="F9" s="83"/>
      <c r="G9" s="83"/>
      <c r="H9" s="83"/>
      <c r="I9" s="83"/>
      <c r="J9" s="83"/>
      <c r="K9" s="83"/>
      <c r="L9" s="84"/>
      <c r="N9" s="82" t="s">
        <v>13</v>
      </c>
      <c r="O9" s="83"/>
      <c r="P9" s="83"/>
      <c r="Q9" s="83"/>
      <c r="R9" s="83"/>
      <c r="S9" s="83"/>
      <c r="T9" s="83"/>
      <c r="U9" s="83"/>
      <c r="V9" s="83"/>
      <c r="W9" s="83"/>
      <c r="X9" s="84"/>
      <c r="Z9" s="19"/>
      <c r="AA9" s="19"/>
      <c r="AB9" s="19"/>
      <c r="AC9" s="19"/>
      <c r="AD9" s="19"/>
      <c r="AE9" s="19"/>
      <c r="AF9" s="19"/>
      <c r="AG9" s="19"/>
      <c r="AH9" s="19"/>
      <c r="AI9" s="19"/>
    </row>
    <row r="10" spans="2:35" x14ac:dyDescent="0.25">
      <c r="B10" s="11" t="s">
        <v>9</v>
      </c>
      <c r="C10" s="12" t="s">
        <v>81</v>
      </c>
      <c r="D10" s="15" t="s">
        <v>10</v>
      </c>
      <c r="E10" s="13" t="s">
        <v>11</v>
      </c>
      <c r="F10" s="13"/>
      <c r="G10" s="15" t="s">
        <v>12</v>
      </c>
      <c r="H10" s="12">
        <v>3</v>
      </c>
      <c r="I10" s="13" t="s">
        <v>18</v>
      </c>
      <c r="J10" s="13"/>
      <c r="K10" s="13"/>
      <c r="L10" s="14"/>
      <c r="N10" s="11" t="s">
        <v>9</v>
      </c>
      <c r="O10" s="12" t="s">
        <v>81</v>
      </c>
      <c r="P10" s="15" t="s">
        <v>10</v>
      </c>
      <c r="Q10" s="13" t="s">
        <v>11</v>
      </c>
      <c r="R10" s="13"/>
      <c r="S10" s="15" t="s">
        <v>12</v>
      </c>
      <c r="T10" s="12">
        <v>2</v>
      </c>
      <c r="U10" s="13" t="s">
        <v>18</v>
      </c>
      <c r="V10" s="13"/>
      <c r="W10" s="13"/>
      <c r="X10" s="14"/>
      <c r="Z10" s="19"/>
      <c r="AA10" s="19"/>
      <c r="AB10" s="19"/>
      <c r="AC10" s="19"/>
      <c r="AD10" s="19"/>
      <c r="AE10" s="19"/>
      <c r="AF10" s="19"/>
      <c r="AG10" s="19"/>
      <c r="AH10" s="19"/>
      <c r="AI10" s="19"/>
    </row>
    <row r="11" spans="2:35" x14ac:dyDescent="0.25">
      <c r="B11" s="5" t="s">
        <v>5</v>
      </c>
      <c r="C11" s="6"/>
      <c r="D11" s="6"/>
      <c r="E11" s="6"/>
      <c r="F11" s="6">
        <f t="shared" ref="F11:L11" si="5">F7*$H$10</f>
        <v>360</v>
      </c>
      <c r="G11" s="6">
        <f t="shared" si="5"/>
        <v>336</v>
      </c>
      <c r="H11" s="6">
        <f t="shared" si="5"/>
        <v>228</v>
      </c>
      <c r="I11" s="6">
        <f t="shared" si="5"/>
        <v>66</v>
      </c>
      <c r="J11" s="6">
        <f t="shared" si="5"/>
        <v>168</v>
      </c>
      <c r="K11" s="6">
        <f t="shared" si="5"/>
        <v>270</v>
      </c>
      <c r="L11" s="7">
        <f t="shared" si="5"/>
        <v>630</v>
      </c>
      <c r="N11" s="5" t="s">
        <v>5</v>
      </c>
      <c r="O11" s="6"/>
      <c r="P11" s="6"/>
      <c r="Q11" s="6"/>
      <c r="R11" s="6">
        <f>R7*$T$10</f>
        <v>124</v>
      </c>
      <c r="S11" s="6">
        <f t="shared" ref="S11:X11" si="6">S7*$T$10</f>
        <v>136</v>
      </c>
      <c r="T11" s="6">
        <f t="shared" si="6"/>
        <v>180</v>
      </c>
      <c r="U11" s="6">
        <f t="shared" si="6"/>
        <v>154</v>
      </c>
      <c r="V11" s="6">
        <f t="shared" si="6"/>
        <v>52</v>
      </c>
      <c r="W11" s="6">
        <f t="shared" si="6"/>
        <v>60</v>
      </c>
      <c r="X11" s="7">
        <f t="shared" si="6"/>
        <v>108</v>
      </c>
      <c r="Z11" s="19"/>
      <c r="AA11" s="19"/>
      <c r="AB11" s="19"/>
      <c r="AC11" s="19"/>
      <c r="AD11" s="19"/>
      <c r="AE11" s="19"/>
      <c r="AF11" s="19"/>
      <c r="AG11" s="19"/>
      <c r="AH11" s="19"/>
      <c r="AI11" s="19"/>
    </row>
    <row r="12" spans="2:35" x14ac:dyDescent="0.25">
      <c r="B12" s="5" t="s">
        <v>6</v>
      </c>
      <c r="C12" s="6"/>
      <c r="D12" s="6"/>
      <c r="E12" s="6"/>
      <c r="F12" s="6">
        <f t="shared" ref="F12:L12" si="7">F11</f>
        <v>360</v>
      </c>
      <c r="G12" s="6">
        <f t="shared" si="7"/>
        <v>336</v>
      </c>
      <c r="H12" s="6">
        <f t="shared" si="7"/>
        <v>228</v>
      </c>
      <c r="I12" s="6">
        <f t="shared" si="7"/>
        <v>66</v>
      </c>
      <c r="J12" s="6">
        <f t="shared" si="7"/>
        <v>168</v>
      </c>
      <c r="K12" s="6">
        <f t="shared" si="7"/>
        <v>270</v>
      </c>
      <c r="L12" s="7">
        <f t="shared" si="7"/>
        <v>630</v>
      </c>
      <c r="N12" s="5" t="s">
        <v>6</v>
      </c>
      <c r="O12" s="6"/>
      <c r="P12" s="6"/>
      <c r="Q12" s="6"/>
      <c r="R12" s="6">
        <f t="shared" ref="R12:X12" si="8">R11</f>
        <v>124</v>
      </c>
      <c r="S12" s="6">
        <f t="shared" si="8"/>
        <v>136</v>
      </c>
      <c r="T12" s="6">
        <f t="shared" si="8"/>
        <v>180</v>
      </c>
      <c r="U12" s="6">
        <f t="shared" si="8"/>
        <v>154</v>
      </c>
      <c r="V12" s="6">
        <f t="shared" si="8"/>
        <v>52</v>
      </c>
      <c r="W12" s="6">
        <f t="shared" si="8"/>
        <v>60</v>
      </c>
      <c r="X12" s="7">
        <f t="shared" si="8"/>
        <v>108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</row>
    <row r="13" spans="2:35" x14ac:dyDescent="0.25">
      <c r="B13" s="5" t="s">
        <v>7</v>
      </c>
      <c r="C13" s="6"/>
      <c r="D13" s="6">
        <f>F12</f>
        <v>360</v>
      </c>
      <c r="E13" s="6">
        <f t="shared" ref="E13:J13" si="9">G12</f>
        <v>336</v>
      </c>
      <c r="F13" s="6">
        <f t="shared" si="9"/>
        <v>228</v>
      </c>
      <c r="G13" s="6">
        <f t="shared" si="9"/>
        <v>66</v>
      </c>
      <c r="H13" s="6">
        <f t="shared" si="9"/>
        <v>168</v>
      </c>
      <c r="I13" s="6">
        <f t="shared" si="9"/>
        <v>270</v>
      </c>
      <c r="J13" s="6">
        <f t="shared" si="9"/>
        <v>630</v>
      </c>
      <c r="K13" s="6"/>
      <c r="L13" s="7"/>
      <c r="N13" s="5" t="s">
        <v>7</v>
      </c>
      <c r="O13" s="6"/>
      <c r="P13" s="6">
        <f>R12</f>
        <v>124</v>
      </c>
      <c r="Q13" s="6">
        <f t="shared" ref="Q13" si="10">S12</f>
        <v>136</v>
      </c>
      <c r="R13" s="6">
        <f t="shared" ref="R13" si="11">T12</f>
        <v>180</v>
      </c>
      <c r="S13" s="6">
        <f t="shared" ref="S13" si="12">U12</f>
        <v>154</v>
      </c>
      <c r="T13" s="6">
        <f t="shared" ref="T13" si="13">V12</f>
        <v>52</v>
      </c>
      <c r="U13" s="6">
        <f t="shared" ref="U13" si="14">W12</f>
        <v>60</v>
      </c>
      <c r="V13" s="6">
        <f t="shared" ref="V13" si="15">X12</f>
        <v>108</v>
      </c>
      <c r="W13" s="6"/>
      <c r="X13" s="7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spans="2:35" x14ac:dyDescent="0.25">
      <c r="B14" s="8" t="s">
        <v>8</v>
      </c>
      <c r="C14" s="9"/>
      <c r="D14" s="9">
        <f>D13</f>
        <v>360</v>
      </c>
      <c r="E14" s="9">
        <f t="shared" ref="E14:J14" si="16">E13</f>
        <v>336</v>
      </c>
      <c r="F14" s="9">
        <f t="shared" si="16"/>
        <v>228</v>
      </c>
      <c r="G14" s="9">
        <f t="shared" si="16"/>
        <v>66</v>
      </c>
      <c r="H14" s="9">
        <f t="shared" si="16"/>
        <v>168</v>
      </c>
      <c r="I14" s="9">
        <f t="shared" si="16"/>
        <v>270</v>
      </c>
      <c r="J14" s="9">
        <f t="shared" si="16"/>
        <v>630</v>
      </c>
      <c r="K14" s="9"/>
      <c r="L14" s="10"/>
      <c r="N14" s="8" t="s">
        <v>8</v>
      </c>
      <c r="O14" s="9"/>
      <c r="P14" s="9">
        <f>P13</f>
        <v>124</v>
      </c>
      <c r="Q14" s="9">
        <f t="shared" ref="Q14" si="17">Q13</f>
        <v>136</v>
      </c>
      <c r="R14" s="9">
        <f t="shared" ref="R14" si="18">R13</f>
        <v>180</v>
      </c>
      <c r="S14" s="9">
        <f t="shared" ref="S14" si="19">S13</f>
        <v>154</v>
      </c>
      <c r="T14" s="9">
        <f t="shared" ref="T14" si="20">T13</f>
        <v>52</v>
      </c>
      <c r="U14" s="9">
        <f t="shared" ref="U14" si="21">U13</f>
        <v>60</v>
      </c>
      <c r="V14" s="9">
        <f t="shared" ref="V14" si="22">V13</f>
        <v>108</v>
      </c>
      <c r="W14" s="9"/>
      <c r="X14" s="10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2:35" s="19" customFormat="1" x14ac:dyDescent="0.25"/>
    <row r="16" spans="2:35" x14ac:dyDescent="0.25">
      <c r="B16" s="82" t="s">
        <v>13</v>
      </c>
      <c r="C16" s="83"/>
      <c r="D16" s="83"/>
      <c r="E16" s="83"/>
      <c r="F16" s="83"/>
      <c r="G16" s="83"/>
      <c r="H16" s="83"/>
      <c r="I16" s="83"/>
      <c r="J16" s="83"/>
      <c r="K16" s="83"/>
      <c r="L16" s="84"/>
      <c r="N16" s="82" t="s">
        <v>13</v>
      </c>
      <c r="O16" s="83"/>
      <c r="P16" s="83"/>
      <c r="Q16" s="83"/>
      <c r="R16" s="83"/>
      <c r="S16" s="83"/>
      <c r="T16" s="83"/>
      <c r="U16" s="83"/>
      <c r="V16" s="83"/>
      <c r="W16" s="83"/>
      <c r="X16" s="84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 spans="2:35" x14ac:dyDescent="0.25">
      <c r="B17" s="11" t="s">
        <v>9</v>
      </c>
      <c r="C17" s="12" t="s">
        <v>82</v>
      </c>
      <c r="D17" s="15" t="s">
        <v>10</v>
      </c>
      <c r="E17" s="13" t="s">
        <v>17</v>
      </c>
      <c r="F17" s="13"/>
      <c r="G17" s="15" t="s">
        <v>12</v>
      </c>
      <c r="H17" s="12">
        <v>4</v>
      </c>
      <c r="I17" s="13" t="s">
        <v>18</v>
      </c>
      <c r="J17" s="13"/>
      <c r="K17" s="13"/>
      <c r="L17" s="14"/>
      <c r="N17" s="11" t="s">
        <v>9</v>
      </c>
      <c r="O17" s="12" t="s">
        <v>82</v>
      </c>
      <c r="P17" s="15" t="s">
        <v>10</v>
      </c>
      <c r="Q17" s="13" t="s">
        <v>36</v>
      </c>
      <c r="R17" s="13"/>
      <c r="S17" s="15" t="s">
        <v>12</v>
      </c>
      <c r="T17" s="12">
        <v>6</v>
      </c>
      <c r="U17" s="13" t="s">
        <v>18</v>
      </c>
      <c r="V17" s="13"/>
      <c r="W17" s="13"/>
      <c r="X17" s="14"/>
      <c r="Z17" s="19"/>
      <c r="AA17" s="19"/>
      <c r="AB17" s="19"/>
      <c r="AC17" s="19"/>
      <c r="AD17" s="19"/>
      <c r="AE17" s="19"/>
      <c r="AF17" s="19"/>
      <c r="AG17" s="19"/>
      <c r="AH17" s="19"/>
      <c r="AI17" s="19"/>
    </row>
    <row r="18" spans="2:35" x14ac:dyDescent="0.25">
      <c r="B18" s="5" t="s">
        <v>5</v>
      </c>
      <c r="C18" s="6"/>
      <c r="D18" s="6"/>
      <c r="E18" s="6"/>
      <c r="F18" s="6">
        <f t="shared" ref="F18:L18" si="23">F7*$H$17</f>
        <v>480</v>
      </c>
      <c r="G18" s="6">
        <f t="shared" si="23"/>
        <v>448</v>
      </c>
      <c r="H18" s="6">
        <f t="shared" si="23"/>
        <v>304</v>
      </c>
      <c r="I18" s="6">
        <f t="shared" si="23"/>
        <v>88</v>
      </c>
      <c r="J18" s="6">
        <f t="shared" si="23"/>
        <v>224</v>
      </c>
      <c r="K18" s="6">
        <f t="shared" si="23"/>
        <v>360</v>
      </c>
      <c r="L18" s="7">
        <f t="shared" si="23"/>
        <v>840</v>
      </c>
      <c r="N18" s="5" t="s">
        <v>5</v>
      </c>
      <c r="O18" s="6"/>
      <c r="P18" s="6"/>
      <c r="Q18" s="6"/>
      <c r="R18" s="6">
        <f>R7*$T$17</f>
        <v>372</v>
      </c>
      <c r="S18" s="6">
        <f t="shared" ref="S18:X18" si="24">S7*$T$17</f>
        <v>408</v>
      </c>
      <c r="T18" s="6">
        <f t="shared" si="24"/>
        <v>540</v>
      </c>
      <c r="U18" s="6">
        <f t="shared" si="24"/>
        <v>462</v>
      </c>
      <c r="V18" s="6">
        <f t="shared" si="24"/>
        <v>156</v>
      </c>
      <c r="W18" s="6">
        <f t="shared" si="24"/>
        <v>180</v>
      </c>
      <c r="X18" s="7">
        <f t="shared" si="24"/>
        <v>324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pans="2:35" x14ac:dyDescent="0.25">
      <c r="B19" s="5" t="s">
        <v>6</v>
      </c>
      <c r="C19" s="6"/>
      <c r="D19" s="6"/>
      <c r="E19" s="6"/>
      <c r="F19" s="6">
        <f t="shared" ref="F19:L19" si="25">F18</f>
        <v>480</v>
      </c>
      <c r="G19" s="6">
        <f t="shared" si="25"/>
        <v>448</v>
      </c>
      <c r="H19" s="6">
        <f t="shared" si="25"/>
        <v>304</v>
      </c>
      <c r="I19" s="6">
        <f t="shared" si="25"/>
        <v>88</v>
      </c>
      <c r="J19" s="6">
        <f t="shared" si="25"/>
        <v>224</v>
      </c>
      <c r="K19" s="6">
        <f t="shared" si="25"/>
        <v>360</v>
      </c>
      <c r="L19" s="7">
        <f t="shared" si="25"/>
        <v>840</v>
      </c>
      <c r="N19" s="5" t="s">
        <v>6</v>
      </c>
      <c r="O19" s="6"/>
      <c r="P19" s="6"/>
      <c r="Q19" s="6"/>
      <c r="R19" s="6">
        <f t="shared" ref="R19:X19" si="26">R18</f>
        <v>372</v>
      </c>
      <c r="S19" s="6">
        <f t="shared" si="26"/>
        <v>408</v>
      </c>
      <c r="T19" s="6">
        <f t="shared" si="26"/>
        <v>540</v>
      </c>
      <c r="U19" s="6">
        <f t="shared" si="26"/>
        <v>462</v>
      </c>
      <c r="V19" s="6">
        <f t="shared" si="26"/>
        <v>156</v>
      </c>
      <c r="W19" s="6">
        <f t="shared" si="26"/>
        <v>180</v>
      </c>
      <c r="X19" s="7">
        <f t="shared" si="26"/>
        <v>324</v>
      </c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x14ac:dyDescent="0.25">
      <c r="B20" s="5" t="s">
        <v>7</v>
      </c>
      <c r="C20" s="6"/>
      <c r="D20" s="6"/>
      <c r="E20" s="6">
        <f t="shared" ref="E20:K20" si="27">F19</f>
        <v>480</v>
      </c>
      <c r="F20" s="6">
        <f t="shared" si="27"/>
        <v>448</v>
      </c>
      <c r="G20" s="6">
        <f t="shared" si="27"/>
        <v>304</v>
      </c>
      <c r="H20" s="6">
        <f t="shared" si="27"/>
        <v>88</v>
      </c>
      <c r="I20" s="6">
        <f t="shared" si="27"/>
        <v>224</v>
      </c>
      <c r="J20" s="6">
        <f t="shared" si="27"/>
        <v>360</v>
      </c>
      <c r="K20" s="6">
        <f t="shared" si="27"/>
        <v>840</v>
      </c>
      <c r="L20" s="7"/>
      <c r="N20" s="5" t="s">
        <v>7</v>
      </c>
      <c r="O20" s="6">
        <f>R19</f>
        <v>372</v>
      </c>
      <c r="P20" s="6">
        <f t="shared" ref="P20:T20" si="28">S19</f>
        <v>408</v>
      </c>
      <c r="Q20" s="6">
        <f t="shared" si="28"/>
        <v>540</v>
      </c>
      <c r="R20" s="6">
        <f t="shared" si="28"/>
        <v>462</v>
      </c>
      <c r="S20" s="6">
        <f t="shared" si="28"/>
        <v>156</v>
      </c>
      <c r="T20" s="6">
        <f t="shared" si="28"/>
        <v>180</v>
      </c>
      <c r="U20" s="6">
        <f>X19</f>
        <v>324</v>
      </c>
      <c r="V20" s="6"/>
      <c r="W20" s="6"/>
      <c r="X20" s="7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x14ac:dyDescent="0.25">
      <c r="B21" s="8" t="s">
        <v>8</v>
      </c>
      <c r="C21" s="9"/>
      <c r="D21" s="9"/>
      <c r="E21" s="9">
        <f>E20</f>
        <v>480</v>
      </c>
      <c r="F21" s="9">
        <f t="shared" ref="F21:K21" si="29">F20</f>
        <v>448</v>
      </c>
      <c r="G21" s="9">
        <f t="shared" si="29"/>
        <v>304</v>
      </c>
      <c r="H21" s="9">
        <f t="shared" si="29"/>
        <v>88</v>
      </c>
      <c r="I21" s="9">
        <f t="shared" si="29"/>
        <v>224</v>
      </c>
      <c r="J21" s="9">
        <f t="shared" si="29"/>
        <v>360</v>
      </c>
      <c r="K21" s="9">
        <f t="shared" si="29"/>
        <v>840</v>
      </c>
      <c r="L21" s="10"/>
      <c r="N21" s="8" t="s">
        <v>8</v>
      </c>
      <c r="O21" s="9">
        <f>O20</f>
        <v>372</v>
      </c>
      <c r="P21" s="9">
        <f t="shared" ref="P21:T21" si="30">P20</f>
        <v>408</v>
      </c>
      <c r="Q21" s="9">
        <f t="shared" si="30"/>
        <v>540</v>
      </c>
      <c r="R21" s="9">
        <f t="shared" si="30"/>
        <v>462</v>
      </c>
      <c r="S21" s="9">
        <f t="shared" si="30"/>
        <v>156</v>
      </c>
      <c r="T21" s="9">
        <f t="shared" si="30"/>
        <v>180</v>
      </c>
      <c r="U21" s="9">
        <f>U20</f>
        <v>324</v>
      </c>
      <c r="V21" s="9"/>
      <c r="W21" s="9"/>
      <c r="X21" s="10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s="19" customFormat="1" x14ac:dyDescent="0.25"/>
    <row r="23" spans="2:35" x14ac:dyDescent="0.25">
      <c r="B23" s="82" t="s">
        <v>13</v>
      </c>
      <c r="C23" s="83"/>
      <c r="D23" s="83"/>
      <c r="E23" s="83"/>
      <c r="F23" s="83"/>
      <c r="G23" s="83"/>
      <c r="H23" s="83"/>
      <c r="I23" s="83"/>
      <c r="J23" s="83"/>
      <c r="K23" s="83"/>
      <c r="L23" s="84"/>
      <c r="N23" s="82" t="s">
        <v>13</v>
      </c>
      <c r="O23" s="83"/>
      <c r="P23" s="83"/>
      <c r="Q23" s="83"/>
      <c r="R23" s="83"/>
      <c r="S23" s="83"/>
      <c r="T23" s="83"/>
      <c r="U23" s="83"/>
      <c r="V23" s="83"/>
      <c r="W23" s="83"/>
      <c r="X23" s="84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x14ac:dyDescent="0.25">
      <c r="B24" s="11" t="s">
        <v>9</v>
      </c>
      <c r="C24" s="12" t="s">
        <v>83</v>
      </c>
      <c r="D24" s="15" t="s">
        <v>10</v>
      </c>
      <c r="E24" s="13" t="s">
        <v>11</v>
      </c>
      <c r="F24" s="13"/>
      <c r="G24" s="15" t="s">
        <v>12</v>
      </c>
      <c r="H24" s="12">
        <v>2</v>
      </c>
      <c r="I24" s="13" t="s">
        <v>18</v>
      </c>
      <c r="J24" s="13"/>
      <c r="K24" s="13"/>
      <c r="L24" s="14"/>
      <c r="N24" s="11" t="s">
        <v>9</v>
      </c>
      <c r="O24" s="12" t="s">
        <v>83</v>
      </c>
      <c r="P24" s="15" t="s">
        <v>10</v>
      </c>
      <c r="Q24" s="13" t="s">
        <v>11</v>
      </c>
      <c r="R24" s="13"/>
      <c r="S24" s="15" t="s">
        <v>12</v>
      </c>
      <c r="T24" s="12">
        <v>4</v>
      </c>
      <c r="U24" s="13" t="s">
        <v>18</v>
      </c>
      <c r="V24" s="13"/>
      <c r="W24" s="13"/>
      <c r="X24" s="14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x14ac:dyDescent="0.25">
      <c r="B25" s="5" t="s">
        <v>5</v>
      </c>
      <c r="C25" s="6"/>
      <c r="D25" s="6"/>
      <c r="E25" s="6"/>
      <c r="F25" s="6">
        <f t="shared" ref="F25:L25" si="31">F7*$H$24</f>
        <v>240</v>
      </c>
      <c r="G25" s="6">
        <f t="shared" si="31"/>
        <v>224</v>
      </c>
      <c r="H25" s="6">
        <f t="shared" si="31"/>
        <v>152</v>
      </c>
      <c r="I25" s="6">
        <f t="shared" si="31"/>
        <v>44</v>
      </c>
      <c r="J25" s="6">
        <f t="shared" si="31"/>
        <v>112</v>
      </c>
      <c r="K25" s="6">
        <f t="shared" si="31"/>
        <v>180</v>
      </c>
      <c r="L25" s="7">
        <f t="shared" si="31"/>
        <v>420</v>
      </c>
      <c r="N25" s="5" t="s">
        <v>5</v>
      </c>
      <c r="O25" s="6"/>
      <c r="P25" s="6"/>
      <c r="Q25" s="6"/>
      <c r="R25" s="6">
        <f>R7*$T$24</f>
        <v>248</v>
      </c>
      <c r="S25" s="6">
        <f t="shared" ref="S25:X25" si="32">S7*$T$24</f>
        <v>272</v>
      </c>
      <c r="T25" s="6">
        <f t="shared" si="32"/>
        <v>360</v>
      </c>
      <c r="U25" s="6">
        <f t="shared" si="32"/>
        <v>308</v>
      </c>
      <c r="V25" s="6">
        <f t="shared" si="32"/>
        <v>104</v>
      </c>
      <c r="W25" s="6">
        <f t="shared" si="32"/>
        <v>120</v>
      </c>
      <c r="X25" s="7">
        <f t="shared" si="32"/>
        <v>216</v>
      </c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5">
      <c r="B26" s="5" t="s">
        <v>6</v>
      </c>
      <c r="C26" s="6"/>
      <c r="D26" s="6"/>
      <c r="E26" s="6"/>
      <c r="F26" s="6">
        <f t="shared" ref="F26:L26" si="33">F25</f>
        <v>240</v>
      </c>
      <c r="G26" s="6">
        <f t="shared" si="33"/>
        <v>224</v>
      </c>
      <c r="H26" s="6">
        <f t="shared" si="33"/>
        <v>152</v>
      </c>
      <c r="I26" s="6">
        <f t="shared" si="33"/>
        <v>44</v>
      </c>
      <c r="J26" s="6">
        <f t="shared" si="33"/>
        <v>112</v>
      </c>
      <c r="K26" s="6">
        <f t="shared" si="33"/>
        <v>180</v>
      </c>
      <c r="L26" s="7">
        <f t="shared" si="33"/>
        <v>420</v>
      </c>
      <c r="N26" s="5" t="s">
        <v>6</v>
      </c>
      <c r="O26" s="6"/>
      <c r="P26" s="6"/>
      <c r="Q26" s="6"/>
      <c r="R26" s="6">
        <f>R25</f>
        <v>248</v>
      </c>
      <c r="S26" s="6">
        <f t="shared" ref="S26:X26" si="34">S25</f>
        <v>272</v>
      </c>
      <c r="T26" s="6">
        <f t="shared" si="34"/>
        <v>360</v>
      </c>
      <c r="U26" s="6">
        <f t="shared" si="34"/>
        <v>308</v>
      </c>
      <c r="V26" s="6">
        <f t="shared" si="34"/>
        <v>104</v>
      </c>
      <c r="W26" s="6">
        <f t="shared" si="34"/>
        <v>120</v>
      </c>
      <c r="X26" s="7">
        <f t="shared" si="34"/>
        <v>216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2:35" x14ac:dyDescent="0.25">
      <c r="B27" s="5" t="s">
        <v>7</v>
      </c>
      <c r="C27" s="6"/>
      <c r="D27" s="6">
        <f>F26</f>
        <v>240</v>
      </c>
      <c r="E27" s="6">
        <f t="shared" ref="E27" si="35">G26</f>
        <v>224</v>
      </c>
      <c r="F27" s="6">
        <f t="shared" ref="F27" si="36">H26</f>
        <v>152</v>
      </c>
      <c r="G27" s="6">
        <f t="shared" ref="G27" si="37">I26</f>
        <v>44</v>
      </c>
      <c r="H27" s="6">
        <f t="shared" ref="H27" si="38">J26</f>
        <v>112</v>
      </c>
      <c r="I27" s="6">
        <f t="shared" ref="I27" si="39">K26</f>
        <v>180</v>
      </c>
      <c r="J27" s="6">
        <f>L26</f>
        <v>420</v>
      </c>
      <c r="K27" s="6"/>
      <c r="L27" s="7"/>
      <c r="N27" s="5" t="s">
        <v>7</v>
      </c>
      <c r="O27" s="6"/>
      <c r="P27" s="6">
        <f>R26</f>
        <v>248</v>
      </c>
      <c r="Q27" s="6">
        <f t="shared" ref="Q27" si="40">S26</f>
        <v>272</v>
      </c>
      <c r="R27" s="6">
        <f t="shared" ref="R27" si="41">T26</f>
        <v>360</v>
      </c>
      <c r="S27" s="6">
        <f t="shared" ref="S27" si="42">U26</f>
        <v>308</v>
      </c>
      <c r="T27" s="6">
        <f t="shared" ref="T27" si="43">V26</f>
        <v>104</v>
      </c>
      <c r="U27" s="6">
        <f t="shared" ref="U27" si="44">W26</f>
        <v>120</v>
      </c>
      <c r="V27" s="6">
        <f t="shared" ref="V27" si="45">X26</f>
        <v>216</v>
      </c>
      <c r="W27" s="6"/>
      <c r="X27" s="7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2:35" x14ac:dyDescent="0.25">
      <c r="B28" s="8" t="s">
        <v>8</v>
      </c>
      <c r="C28" s="9"/>
      <c r="D28" s="9">
        <f>D27</f>
        <v>240</v>
      </c>
      <c r="E28" s="9">
        <f t="shared" ref="E28" si="46">E27</f>
        <v>224</v>
      </c>
      <c r="F28" s="9">
        <f t="shared" ref="F28" si="47">F27</f>
        <v>152</v>
      </c>
      <c r="G28" s="9">
        <f t="shared" ref="G28" si="48">G27</f>
        <v>44</v>
      </c>
      <c r="H28" s="9">
        <f t="shared" ref="H28" si="49">H27</f>
        <v>112</v>
      </c>
      <c r="I28" s="9">
        <f t="shared" ref="I28" si="50">I27</f>
        <v>180</v>
      </c>
      <c r="J28" s="9">
        <f t="shared" ref="J28" si="51">J27</f>
        <v>420</v>
      </c>
      <c r="K28" s="9"/>
      <c r="L28" s="10"/>
      <c r="N28" s="8" t="s">
        <v>8</v>
      </c>
      <c r="O28" s="9"/>
      <c r="P28" s="9">
        <f>P27</f>
        <v>248</v>
      </c>
      <c r="Q28" s="9">
        <f t="shared" ref="Q28" si="52">Q27</f>
        <v>272</v>
      </c>
      <c r="R28" s="9">
        <f t="shared" ref="R28" si="53">R27</f>
        <v>360</v>
      </c>
      <c r="S28" s="9">
        <f t="shared" ref="S28" si="54">S27</f>
        <v>308</v>
      </c>
      <c r="T28" s="9">
        <f t="shared" ref="T28" si="55">T27</f>
        <v>104</v>
      </c>
      <c r="U28" s="9">
        <f t="shared" ref="U28" si="56">U27</f>
        <v>120</v>
      </c>
      <c r="V28" s="9">
        <f t="shared" ref="V28" si="57">V27</f>
        <v>216</v>
      </c>
      <c r="W28" s="9"/>
      <c r="X28" s="10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2:35" s="19" customFormat="1" x14ac:dyDescent="0.25"/>
  </sheetData>
  <mergeCells count="8">
    <mergeCell ref="B9:L9"/>
    <mergeCell ref="B16:L16"/>
    <mergeCell ref="B23:L23"/>
    <mergeCell ref="B2:L2"/>
    <mergeCell ref="N2:X2"/>
    <mergeCell ref="N9:X9"/>
    <mergeCell ref="N16:X16"/>
    <mergeCell ref="N23:X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6</vt:lpstr>
      <vt:lpstr>Problem 11</vt:lpstr>
      <vt:lpstr>Problem 41-43</vt:lpstr>
      <vt:lpstr>Problem 48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 (RIT Student)</dc:creator>
  <cp:lastModifiedBy>Nick Morris</cp:lastModifiedBy>
  <dcterms:created xsi:type="dcterms:W3CDTF">2015-11-11T18:44:23Z</dcterms:created>
  <dcterms:modified xsi:type="dcterms:W3CDTF">2015-11-12T12:53:54Z</dcterms:modified>
</cp:coreProperties>
</file>