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rrent Classes\PP_S\HW 6\"/>
    </mc:Choice>
  </mc:AlternateContent>
  <bookViews>
    <workbookView xWindow="0" yWindow="0" windowWidth="24000" windowHeight="9675" firstSheet="1" activeTab="3"/>
  </bookViews>
  <sheets>
    <sheet name="Problem 22 &amp; 23" sheetId="1" r:id="rId1"/>
    <sheet name="Problem 24" sheetId="2" r:id="rId2"/>
    <sheet name="Problem 35" sheetId="3" r:id="rId3"/>
    <sheet name="Acm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4" l="1"/>
  <c r="C23" i="4"/>
  <c r="C22" i="4"/>
  <c r="C11" i="4"/>
  <c r="C9" i="4"/>
  <c r="C8" i="4"/>
  <c r="C25" i="3"/>
  <c r="C24" i="3"/>
  <c r="C23" i="3"/>
  <c r="C22" i="3"/>
  <c r="C21" i="3"/>
  <c r="C20" i="3"/>
  <c r="C19" i="3"/>
  <c r="C18" i="3"/>
  <c r="C17" i="3"/>
  <c r="C3" i="3"/>
  <c r="C12" i="2"/>
  <c r="C13" i="2"/>
  <c r="C11" i="2"/>
  <c r="C10" i="2"/>
  <c r="C41" i="1"/>
  <c r="C40" i="1"/>
  <c r="C39" i="1"/>
  <c r="C38" i="1"/>
  <c r="C35" i="1"/>
  <c r="C33" i="1"/>
  <c r="C23" i="1"/>
  <c r="C22" i="1"/>
  <c r="C20" i="1"/>
  <c r="C19" i="1"/>
  <c r="C17" i="1"/>
  <c r="C16" i="1"/>
  <c r="C18" i="1"/>
  <c r="C15" i="1"/>
  <c r="C14" i="1"/>
  <c r="C13" i="1"/>
  <c r="G18" i="4"/>
  <c r="G17" i="4"/>
  <c r="G16" i="4"/>
  <c r="C13" i="4"/>
  <c r="G12" i="4"/>
  <c r="G11" i="4"/>
  <c r="C12" i="4"/>
  <c r="G8" i="4"/>
  <c r="G7" i="4"/>
  <c r="G4" i="4"/>
  <c r="G3" i="4"/>
  <c r="C5" i="4"/>
  <c r="C3" i="4"/>
  <c r="G7" i="3"/>
  <c r="G6" i="3"/>
  <c r="G5" i="3"/>
  <c r="G4" i="3"/>
  <c r="G3" i="3"/>
  <c r="G8" i="3"/>
  <c r="G9" i="3"/>
  <c r="C16" i="3"/>
  <c r="G31" i="1" l="1"/>
  <c r="G30" i="1"/>
  <c r="G28" i="1"/>
  <c r="G27" i="1"/>
  <c r="C37" i="1"/>
  <c r="G32" i="1" s="1"/>
  <c r="C36" i="1"/>
  <c r="G15" i="1"/>
  <c r="G14" i="1"/>
  <c r="G13" i="1"/>
  <c r="C21" i="1"/>
  <c r="G10" i="1"/>
  <c r="G9" i="1"/>
  <c r="G6" i="1"/>
  <c r="G5" i="1"/>
  <c r="G4" i="1"/>
  <c r="G29" i="1" l="1"/>
</calcChain>
</file>

<file path=xl/sharedStrings.xml><?xml version="1.0" encoding="utf-8"?>
<sst xmlns="http://schemas.openxmlformats.org/spreadsheetml/2006/main" count="291" uniqueCount="85">
  <si>
    <t>C_A</t>
  </si>
  <si>
    <t>[$/unit]</t>
  </si>
  <si>
    <t>C_B</t>
  </si>
  <si>
    <t>C_C</t>
  </si>
  <si>
    <t>Q.Min_A</t>
  </si>
  <si>
    <t>Q.Min_B</t>
  </si>
  <si>
    <t>Q.Min_C</t>
  </si>
  <si>
    <t>K</t>
  </si>
  <si>
    <t>[unit/order]</t>
  </si>
  <si>
    <t>Metric</t>
  </si>
  <si>
    <t>Value</t>
  </si>
  <si>
    <t>Units</t>
  </si>
  <si>
    <t>[$/order]</t>
  </si>
  <si>
    <t>lam</t>
  </si>
  <si>
    <t>[unit/year]</t>
  </si>
  <si>
    <t>i</t>
  </si>
  <si>
    <t>[annual]</t>
  </si>
  <si>
    <t>h|C_A</t>
  </si>
  <si>
    <t>h|C_B</t>
  </si>
  <si>
    <t>h|C_C</t>
  </si>
  <si>
    <t>[$/unit/year]</t>
  </si>
  <si>
    <t>Q*|C_A</t>
  </si>
  <si>
    <t>Q*|C_B</t>
  </si>
  <si>
    <t>Q*|C_C</t>
  </si>
  <si>
    <t>H(Q*)</t>
  </si>
  <si>
    <t>K(Q*)</t>
  </si>
  <si>
    <t>[$/year]</t>
  </si>
  <si>
    <t>tau</t>
  </si>
  <si>
    <t>[year]</t>
  </si>
  <si>
    <t>T*</t>
  </si>
  <si>
    <t>R</t>
  </si>
  <si>
    <t>[unit]</t>
  </si>
  <si>
    <t>Q.Min_B1</t>
  </si>
  <si>
    <t>C_B1</t>
  </si>
  <si>
    <t>C_B2</t>
  </si>
  <si>
    <t>Q.Min_B2</t>
  </si>
  <si>
    <t>gam_B1</t>
  </si>
  <si>
    <t>gam_B2</t>
  </si>
  <si>
    <t>Q*|C_B1</t>
  </si>
  <si>
    <t>Q*|C_B2</t>
  </si>
  <si>
    <t>22.</t>
  </si>
  <si>
    <t>23.</t>
  </si>
  <si>
    <t>C*_B2</t>
  </si>
  <si>
    <t>G(Q*|C_A)</t>
  </si>
  <si>
    <t>G(Q*|C_B1)</t>
  </si>
  <si>
    <t>G(Q*|C*_B2)</t>
  </si>
  <si>
    <t>Q*|C_1</t>
  </si>
  <si>
    <t>Q*|C_2</t>
  </si>
  <si>
    <t>Q*|C_3</t>
  </si>
  <si>
    <t>C_1</t>
  </si>
  <si>
    <t>C_2</t>
  </si>
  <si>
    <t>C_3</t>
  </si>
  <si>
    <t>Color</t>
  </si>
  <si>
    <t>Meaning</t>
  </si>
  <si>
    <t>Value of Your Choice</t>
  </si>
  <si>
    <t>Legend Key</t>
  </si>
  <si>
    <t>Invalid Option</t>
  </si>
  <si>
    <t>G(Q*|C_2)</t>
  </si>
  <si>
    <t>G(Q*|C_3)</t>
  </si>
  <si>
    <t>Valid/Best Option</t>
  </si>
  <si>
    <t>C_A1</t>
  </si>
  <si>
    <t>C_A2</t>
  </si>
  <si>
    <t>C_A3</t>
  </si>
  <si>
    <t>Q.Min.All_A1</t>
  </si>
  <si>
    <t>Q.Min.All_A2</t>
  </si>
  <si>
    <t>Q.Min.All_A3</t>
  </si>
  <si>
    <t>Q.Min.Inc_B1</t>
  </si>
  <si>
    <t>Q.Min.Inc_B2</t>
  </si>
  <si>
    <t>Q*|C_A1</t>
  </si>
  <si>
    <t>Q*|C_A2</t>
  </si>
  <si>
    <t>Q*|C_A3</t>
  </si>
  <si>
    <t>G(Q*|C*_A2)</t>
  </si>
  <si>
    <t>[unit/month]</t>
  </si>
  <si>
    <t>P</t>
  </si>
  <si>
    <t>[monthly]</t>
  </si>
  <si>
    <t>[$/run]</t>
  </si>
  <si>
    <t>C</t>
  </si>
  <si>
    <t>Q*</t>
  </si>
  <si>
    <t>[month]</t>
  </si>
  <si>
    <t>Q*|Capacity</t>
  </si>
  <si>
    <t>T*|Capacity</t>
  </si>
  <si>
    <t>Q.Min_1</t>
  </si>
  <si>
    <t>Q.Min_2</t>
  </si>
  <si>
    <t>Q.Min_3</t>
  </si>
  <si>
    <t>[unit/run]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</si>
</sst>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b/>
      <sz val="12"/>
      <color theme="1"/>
      <name val="Consolas"/>
      <family val="3"/>
    </font>
    <font>
      <sz val="1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0" xfId="1" applyNumberFormat="1" applyFont="1" applyFill="1" applyBorder="1" applyAlignment="1">
      <alignment horizontal="center" vertical="center"/>
    </xf>
    <xf numFmtId="3" fontId="2" fillId="0" borderId="0" xfId="1" applyNumberFormat="1" applyFont="1" applyBorder="1" applyAlignment="1">
      <alignment horizontal="center" vertical="center"/>
    </xf>
    <xf numFmtId="3" fontId="2" fillId="0" borderId="7" xfId="1" applyNumberFormat="1" applyFont="1" applyBorder="1" applyAlignment="1">
      <alignment horizontal="center" vertical="center"/>
    </xf>
    <xf numFmtId="3" fontId="2" fillId="2" borderId="2" xfId="1" applyNumberFormat="1" applyFont="1" applyFill="1" applyBorder="1" applyAlignment="1">
      <alignment horizontal="center" vertical="center"/>
    </xf>
    <xf numFmtId="3" fontId="2" fillId="4" borderId="0" xfId="1" applyNumberFormat="1" applyFont="1" applyFill="1" applyBorder="1" applyAlignment="1">
      <alignment horizontal="center" vertical="center"/>
    </xf>
    <xf numFmtId="3" fontId="2" fillId="4" borderId="7" xfId="1" applyNumberFormat="1" applyFont="1" applyFill="1" applyBorder="1" applyAlignment="1">
      <alignment horizontal="center" vertical="center"/>
    </xf>
    <xf numFmtId="9" fontId="2" fillId="0" borderId="0" xfId="2" applyFont="1" applyBorder="1" applyAlignment="1">
      <alignment horizontal="center" vertical="center"/>
    </xf>
    <xf numFmtId="4" fontId="2" fillId="0" borderId="0" xfId="1" applyNumberFormat="1" applyFont="1" applyBorder="1" applyAlignment="1">
      <alignment horizontal="center" vertical="center"/>
    </xf>
    <xf numFmtId="4" fontId="2" fillId="0" borderId="7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3" fontId="2" fillId="2" borderId="0" xfId="1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3" fontId="2" fillId="2" borderId="7" xfId="1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3" fontId="2" fillId="5" borderId="0" xfId="1" applyNumberFormat="1" applyFont="1" applyFill="1" applyBorder="1" applyAlignment="1">
      <alignment horizontal="center" vertical="center"/>
    </xf>
    <xf numFmtId="0" fontId="3" fillId="5" borderId="0" xfId="0" quotePrefix="1" applyFont="1" applyFill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9" fontId="2" fillId="3" borderId="0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4" borderId="0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4" fontId="2" fillId="0" borderId="7" xfId="0" applyNumberFormat="1" applyFont="1" applyFill="1" applyBorder="1" applyAlignment="1">
      <alignment horizontal="center" vertical="center"/>
    </xf>
    <xf numFmtId="4" fontId="2" fillId="2" borderId="2" xfId="0" applyNumberFormat="1" applyFont="1" applyFill="1" applyBorder="1" applyAlignment="1">
      <alignment horizontal="center" vertical="center"/>
    </xf>
    <xf numFmtId="4" fontId="2" fillId="5" borderId="0" xfId="0" applyNumberFormat="1" applyFont="1" applyFill="1" applyAlignment="1">
      <alignment horizontal="center" vertical="center"/>
    </xf>
    <xf numFmtId="10" fontId="2" fillId="0" borderId="0" xfId="2" applyNumberFormat="1" applyFont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3" fontId="4" fillId="5" borderId="0" xfId="0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0</xdr:rowOff>
    </xdr:from>
    <xdr:to>
      <xdr:col>18</xdr:col>
      <xdr:colOff>151513</xdr:colOff>
      <xdr:row>18</xdr:row>
      <xdr:rowOff>142407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8875" y="0"/>
          <a:ext cx="7095238" cy="37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504825</xdr:colOff>
      <xdr:row>0</xdr:row>
      <xdr:rowOff>95250</xdr:rowOff>
    </xdr:from>
    <xdr:to>
      <xdr:col>19</xdr:col>
      <xdr:colOff>437131</xdr:colOff>
      <xdr:row>21</xdr:row>
      <xdr:rowOff>142344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1700" y="95250"/>
          <a:ext cx="8152381" cy="4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/>
  </sheetViews>
  <sheetFormatPr defaultColWidth="11.5703125" defaultRowHeight="15.75" x14ac:dyDescent="0.25"/>
  <cols>
    <col min="1" max="1" width="3.7109375" style="29" customWidth="1"/>
    <col min="2" max="2" width="15.5703125" style="1" bestFit="1" customWidth="1"/>
    <col min="3" max="3" width="11.5703125" style="1"/>
    <col min="4" max="4" width="18.28515625" style="1" bestFit="1" customWidth="1"/>
    <col min="5" max="5" width="3.7109375" style="29" customWidth="1"/>
    <col min="6" max="6" width="15.5703125" style="1" bestFit="1" customWidth="1"/>
    <col min="7" max="7" width="11.5703125" style="1"/>
    <col min="8" max="8" width="16.85546875" style="1" bestFit="1" customWidth="1"/>
    <col min="9" max="9" width="3.7109375" style="29" customWidth="1"/>
    <col min="10" max="16384" width="11.5703125" style="1"/>
  </cols>
  <sheetData>
    <row r="1" spans="2:8" s="29" customFormat="1" x14ac:dyDescent="0.25"/>
    <row r="2" spans="2:8" s="29" customFormat="1" x14ac:dyDescent="0.25">
      <c r="B2" s="35" t="s">
        <v>40</v>
      </c>
    </row>
    <row r="3" spans="2:8" x14ac:dyDescent="0.25">
      <c r="B3" s="2" t="s">
        <v>9</v>
      </c>
      <c r="C3" s="3" t="s">
        <v>10</v>
      </c>
      <c r="D3" s="4" t="s">
        <v>11</v>
      </c>
      <c r="F3" s="2" t="s">
        <v>9</v>
      </c>
      <c r="G3" s="3" t="s">
        <v>10</v>
      </c>
      <c r="H3" s="4" t="s">
        <v>11</v>
      </c>
    </row>
    <row r="4" spans="2:8" x14ac:dyDescent="0.25">
      <c r="B4" s="5" t="s">
        <v>0</v>
      </c>
      <c r="C4" s="21">
        <v>2.5</v>
      </c>
      <c r="D4" s="7" t="s">
        <v>1</v>
      </c>
      <c r="F4" s="5" t="s">
        <v>21</v>
      </c>
      <c r="G4" s="25">
        <f>C16</f>
        <v>2828.4271247461902</v>
      </c>
      <c r="H4" s="7" t="s">
        <v>8</v>
      </c>
    </row>
    <row r="5" spans="2:8" x14ac:dyDescent="0.25">
      <c r="B5" s="5" t="s">
        <v>4</v>
      </c>
      <c r="C5" s="15">
        <v>0</v>
      </c>
      <c r="D5" s="7" t="s">
        <v>8</v>
      </c>
      <c r="F5" s="5" t="s">
        <v>22</v>
      </c>
      <c r="G5" s="18">
        <f>C17</f>
        <v>2886.7513459481288</v>
      </c>
      <c r="H5" s="7" t="s">
        <v>8</v>
      </c>
    </row>
    <row r="6" spans="2:8" x14ac:dyDescent="0.25">
      <c r="B6" s="5" t="s">
        <v>2</v>
      </c>
      <c r="C6" s="21">
        <v>2.4</v>
      </c>
      <c r="D6" s="7" t="s">
        <v>1</v>
      </c>
      <c r="F6" s="8" t="s">
        <v>23</v>
      </c>
      <c r="G6" s="19">
        <f>C18</f>
        <v>2948.8391230979428</v>
      </c>
      <c r="H6" s="9" t="s">
        <v>8</v>
      </c>
    </row>
    <row r="7" spans="2:8" x14ac:dyDescent="0.25">
      <c r="B7" s="5" t="s">
        <v>5</v>
      </c>
      <c r="C7" s="15">
        <v>3000</v>
      </c>
      <c r="D7" s="7" t="s">
        <v>8</v>
      </c>
      <c r="F7" s="30"/>
      <c r="G7" s="30"/>
      <c r="H7" s="30"/>
    </row>
    <row r="8" spans="2:8" x14ac:dyDescent="0.25">
      <c r="B8" s="5" t="s">
        <v>3</v>
      </c>
      <c r="C8" s="21">
        <v>2.2999999999999998</v>
      </c>
      <c r="D8" s="7" t="s">
        <v>1</v>
      </c>
      <c r="F8" s="2" t="s">
        <v>9</v>
      </c>
      <c r="G8" s="3" t="s">
        <v>10</v>
      </c>
      <c r="H8" s="4" t="s">
        <v>11</v>
      </c>
    </row>
    <row r="9" spans="2:8" x14ac:dyDescent="0.25">
      <c r="B9" s="5" t="s">
        <v>6</v>
      </c>
      <c r="C9" s="15">
        <v>4000</v>
      </c>
      <c r="D9" s="7" t="s">
        <v>8</v>
      </c>
      <c r="F9" s="5" t="s">
        <v>24</v>
      </c>
      <c r="G9" s="10">
        <f>C19</f>
        <v>707.10678118654755</v>
      </c>
      <c r="H9" s="7" t="s">
        <v>26</v>
      </c>
    </row>
    <row r="10" spans="2:8" x14ac:dyDescent="0.25">
      <c r="B10" s="5" t="s">
        <v>7</v>
      </c>
      <c r="C10" s="15">
        <v>100</v>
      </c>
      <c r="D10" s="7" t="s">
        <v>12</v>
      </c>
      <c r="F10" s="8" t="s">
        <v>25</v>
      </c>
      <c r="G10" s="11">
        <f>C20</f>
        <v>707.10678118654744</v>
      </c>
      <c r="H10" s="9" t="s">
        <v>26</v>
      </c>
    </row>
    <row r="11" spans="2:8" x14ac:dyDescent="0.25">
      <c r="B11" s="5" t="s">
        <v>13</v>
      </c>
      <c r="C11" s="15">
        <v>20000</v>
      </c>
      <c r="D11" s="7" t="s">
        <v>14</v>
      </c>
      <c r="F11" s="29"/>
      <c r="G11" s="29"/>
      <c r="H11" s="29"/>
    </row>
    <row r="12" spans="2:8" x14ac:dyDescent="0.25">
      <c r="B12" s="5" t="s">
        <v>15</v>
      </c>
      <c r="C12" s="20">
        <v>0.2</v>
      </c>
      <c r="D12" s="7" t="s">
        <v>16</v>
      </c>
      <c r="F12" s="2" t="s">
        <v>9</v>
      </c>
      <c r="G12" s="3" t="s">
        <v>10</v>
      </c>
      <c r="H12" s="4" t="s">
        <v>11</v>
      </c>
    </row>
    <row r="13" spans="2:8" x14ac:dyDescent="0.25">
      <c r="B13" s="5" t="s">
        <v>17</v>
      </c>
      <c r="C13" s="21">
        <f>$C$12*C4</f>
        <v>0.5</v>
      </c>
      <c r="D13" s="7" t="s">
        <v>20</v>
      </c>
      <c r="F13" s="5" t="s">
        <v>27</v>
      </c>
      <c r="G13" s="6">
        <f>C21</f>
        <v>0.25</v>
      </c>
      <c r="H13" s="7" t="s">
        <v>28</v>
      </c>
    </row>
    <row r="14" spans="2:8" x14ac:dyDescent="0.25">
      <c r="B14" s="5" t="s">
        <v>18</v>
      </c>
      <c r="C14" s="21">
        <f>$C$12*C6</f>
        <v>0.48</v>
      </c>
      <c r="D14" s="7" t="s">
        <v>20</v>
      </c>
      <c r="F14" s="5" t="s">
        <v>29</v>
      </c>
      <c r="G14" s="26">
        <f>C22</f>
        <v>0.1414213562373095</v>
      </c>
      <c r="H14" s="7" t="s">
        <v>28</v>
      </c>
    </row>
    <row r="15" spans="2:8" x14ac:dyDescent="0.25">
      <c r="B15" s="8" t="s">
        <v>19</v>
      </c>
      <c r="C15" s="22">
        <f>$C$12*C8</f>
        <v>0.45999999999999996</v>
      </c>
      <c r="D15" s="9" t="s">
        <v>20</v>
      </c>
      <c r="F15" s="8" t="s">
        <v>30</v>
      </c>
      <c r="G15" s="27">
        <f>C23</f>
        <v>2171.5728752538098</v>
      </c>
      <c r="H15" s="9" t="s">
        <v>31</v>
      </c>
    </row>
    <row r="16" spans="2:8" x14ac:dyDescent="0.25">
      <c r="B16" s="12" t="s">
        <v>21</v>
      </c>
      <c r="C16" s="17">
        <f>SQRT((2*$C$11*$C$10)/C13)</f>
        <v>2828.4271247461902</v>
      </c>
      <c r="D16" s="13" t="s">
        <v>8</v>
      </c>
      <c r="F16" s="29"/>
      <c r="G16" s="29"/>
      <c r="H16" s="29"/>
    </row>
    <row r="17" spans="2:8" x14ac:dyDescent="0.25">
      <c r="B17" s="5" t="s">
        <v>22</v>
      </c>
      <c r="C17" s="18">
        <f>SQRT((2*$C$11*$C$10)/C14)</f>
        <v>2886.7513459481288</v>
      </c>
      <c r="D17" s="7" t="s">
        <v>8</v>
      </c>
      <c r="F17" s="29"/>
      <c r="G17" s="33"/>
      <c r="H17" s="29"/>
    </row>
    <row r="18" spans="2:8" x14ac:dyDescent="0.25">
      <c r="B18" s="5" t="s">
        <v>23</v>
      </c>
      <c r="C18" s="18">
        <f>SQRT((2*$C$11*$C$10)/C15)</f>
        <v>2948.8391230979428</v>
      </c>
      <c r="D18" s="7" t="s">
        <v>8</v>
      </c>
      <c r="F18" s="33"/>
      <c r="G18" s="29"/>
      <c r="H18" s="29"/>
    </row>
    <row r="19" spans="2:8" x14ac:dyDescent="0.25">
      <c r="B19" s="12" t="s">
        <v>24</v>
      </c>
      <c r="C19" s="24">
        <f>C13*(C16/2)</f>
        <v>707.10678118654755</v>
      </c>
      <c r="D19" s="13" t="s">
        <v>26</v>
      </c>
      <c r="F19" s="29"/>
      <c r="G19" s="29"/>
      <c r="H19" s="29"/>
    </row>
    <row r="20" spans="2:8" x14ac:dyDescent="0.25">
      <c r="B20" s="8" t="s">
        <v>25</v>
      </c>
      <c r="C20" s="11">
        <f>C10*(C11/C16)</f>
        <v>707.10678118654744</v>
      </c>
      <c r="D20" s="9" t="s">
        <v>26</v>
      </c>
      <c r="F20" s="29"/>
      <c r="G20" s="29"/>
      <c r="H20" s="29"/>
    </row>
    <row r="21" spans="2:8" x14ac:dyDescent="0.25">
      <c r="B21" s="12" t="s">
        <v>27</v>
      </c>
      <c r="C21" s="23">
        <f>3/12</f>
        <v>0.25</v>
      </c>
      <c r="D21" s="13" t="s">
        <v>28</v>
      </c>
      <c r="F21" s="29"/>
      <c r="G21" s="29"/>
      <c r="H21" s="29"/>
    </row>
    <row r="22" spans="2:8" x14ac:dyDescent="0.25">
      <c r="B22" s="5" t="s">
        <v>29</v>
      </c>
      <c r="C22" s="26">
        <f>C16/C11</f>
        <v>0.1414213562373095</v>
      </c>
      <c r="D22" s="7" t="s">
        <v>28</v>
      </c>
      <c r="F22" s="29"/>
      <c r="G22" s="29"/>
      <c r="H22" s="29"/>
    </row>
    <row r="23" spans="2:8" x14ac:dyDescent="0.25">
      <c r="B23" s="8" t="s">
        <v>30</v>
      </c>
      <c r="C23" s="27">
        <f>C11*(C21-(FLOOR(C21/C22,1)*C22))</f>
        <v>2171.5728752538098</v>
      </c>
      <c r="D23" s="9" t="s">
        <v>31</v>
      </c>
      <c r="F23" s="29"/>
      <c r="G23" s="29"/>
      <c r="H23" s="29"/>
    </row>
    <row r="24" spans="2:8" s="29" customFormat="1" x14ac:dyDescent="0.25">
      <c r="B24" s="30"/>
      <c r="C24" s="31"/>
      <c r="D24" s="30"/>
    </row>
    <row r="25" spans="2:8" s="29" customFormat="1" x14ac:dyDescent="0.25">
      <c r="B25" s="35" t="s">
        <v>41</v>
      </c>
      <c r="C25" s="32"/>
    </row>
    <row r="26" spans="2:8" x14ac:dyDescent="0.25">
      <c r="B26" s="2" t="s">
        <v>9</v>
      </c>
      <c r="C26" s="3" t="s">
        <v>10</v>
      </c>
      <c r="D26" s="4" t="s">
        <v>11</v>
      </c>
      <c r="F26" s="2" t="s">
        <v>9</v>
      </c>
      <c r="G26" s="3" t="s">
        <v>10</v>
      </c>
      <c r="H26" s="4" t="s">
        <v>11</v>
      </c>
    </row>
    <row r="27" spans="2:8" x14ac:dyDescent="0.25">
      <c r="B27" s="5" t="s">
        <v>0</v>
      </c>
      <c r="C27" s="21">
        <v>2.5</v>
      </c>
      <c r="D27" s="7" t="s">
        <v>1</v>
      </c>
      <c r="F27" s="5" t="s">
        <v>21</v>
      </c>
      <c r="G27" s="25">
        <f>C33</f>
        <v>2828.4271247461902</v>
      </c>
      <c r="H27" s="7" t="s">
        <v>8</v>
      </c>
    </row>
    <row r="28" spans="2:8" x14ac:dyDescent="0.25">
      <c r="B28" s="5" t="s">
        <v>4</v>
      </c>
      <c r="C28" s="15">
        <v>0</v>
      </c>
      <c r="D28" s="7" t="s">
        <v>8</v>
      </c>
      <c r="F28" s="5" t="s">
        <v>38</v>
      </c>
      <c r="G28" s="25">
        <f>C36</f>
        <v>2800.5601680560194</v>
      </c>
      <c r="H28" s="7" t="s">
        <v>8</v>
      </c>
    </row>
    <row r="29" spans="2:8" x14ac:dyDescent="0.25">
      <c r="B29" s="5" t="s">
        <v>33</v>
      </c>
      <c r="C29" s="21">
        <v>2.5499999999999998</v>
      </c>
      <c r="D29" s="7" t="s">
        <v>1</v>
      </c>
      <c r="F29" s="8" t="s">
        <v>39</v>
      </c>
      <c r="G29" s="28">
        <f>C37</f>
        <v>9428.0904158206286</v>
      </c>
      <c r="H29" s="9" t="s">
        <v>8</v>
      </c>
    </row>
    <row r="30" spans="2:8" x14ac:dyDescent="0.25">
      <c r="B30" s="5" t="s">
        <v>32</v>
      </c>
      <c r="C30" s="15">
        <v>0</v>
      </c>
      <c r="D30" s="7" t="s">
        <v>8</v>
      </c>
      <c r="F30" s="5" t="s">
        <v>43</v>
      </c>
      <c r="G30" s="15">
        <f>C39</f>
        <v>51414.213562373094</v>
      </c>
      <c r="H30" s="7" t="s">
        <v>26</v>
      </c>
    </row>
    <row r="31" spans="2:8" x14ac:dyDescent="0.25">
      <c r="B31" s="5" t="s">
        <v>34</v>
      </c>
      <c r="C31" s="21">
        <v>2.25</v>
      </c>
      <c r="D31" s="7" t="s">
        <v>1</v>
      </c>
      <c r="F31" s="5" t="s">
        <v>44</v>
      </c>
      <c r="G31" s="15">
        <f>C40</f>
        <v>52428.285685708572</v>
      </c>
      <c r="H31" s="7" t="s">
        <v>26</v>
      </c>
    </row>
    <row r="32" spans="2:8" x14ac:dyDescent="0.25">
      <c r="B32" s="8" t="s">
        <v>35</v>
      </c>
      <c r="C32" s="16">
        <v>3000</v>
      </c>
      <c r="D32" s="9" t="s">
        <v>8</v>
      </c>
      <c r="F32" s="8" t="s">
        <v>45</v>
      </c>
      <c r="G32" s="28">
        <f>C41</f>
        <v>49332.640687119288</v>
      </c>
      <c r="H32" s="9" t="s">
        <v>26</v>
      </c>
    </row>
    <row r="33" spans="2:8" x14ac:dyDescent="0.25">
      <c r="B33" s="12" t="s">
        <v>21</v>
      </c>
      <c r="C33" s="17">
        <f>C16</f>
        <v>2828.4271247461902</v>
      </c>
      <c r="D33" s="13" t="s">
        <v>8</v>
      </c>
      <c r="F33" s="29"/>
      <c r="G33" s="29"/>
      <c r="H33" s="29"/>
    </row>
    <row r="34" spans="2:8" x14ac:dyDescent="0.25">
      <c r="B34" s="5" t="s">
        <v>36</v>
      </c>
      <c r="C34" s="6">
        <v>0</v>
      </c>
      <c r="D34" s="7" t="s">
        <v>12</v>
      </c>
      <c r="F34" s="29"/>
      <c r="G34" s="29"/>
      <c r="H34" s="29"/>
    </row>
    <row r="35" spans="2:8" x14ac:dyDescent="0.25">
      <c r="B35" s="5" t="s">
        <v>37</v>
      </c>
      <c r="C35" s="15">
        <f>C34+(C29*(C32-C30))</f>
        <v>7649.9999999999991</v>
      </c>
      <c r="D35" s="7" t="s">
        <v>12</v>
      </c>
      <c r="F35" s="29"/>
      <c r="G35" s="29"/>
      <c r="H35" s="29"/>
    </row>
    <row r="36" spans="2:8" x14ac:dyDescent="0.25">
      <c r="B36" s="5" t="s">
        <v>38</v>
      </c>
      <c r="C36" s="25">
        <f>SQRT((2*$C$11*(C34-(C29*$C$30)+$C$10))/($C$12*C29))</f>
        <v>2800.5601680560194</v>
      </c>
      <c r="D36" s="7" t="s">
        <v>8</v>
      </c>
      <c r="F36" s="29"/>
      <c r="G36" s="29"/>
      <c r="H36" s="29"/>
    </row>
    <row r="37" spans="2:8" x14ac:dyDescent="0.25">
      <c r="B37" s="5" t="s">
        <v>39</v>
      </c>
      <c r="C37" s="25">
        <f>SQRT((2*$C$11*(C35-(C31*$C$32)+$C$10))/($C$12*C31))</f>
        <v>9428.0904158206286</v>
      </c>
      <c r="D37" s="7" t="s">
        <v>8</v>
      </c>
      <c r="F37" s="29"/>
      <c r="G37" s="29"/>
      <c r="H37" s="29"/>
    </row>
    <row r="38" spans="2:8" x14ac:dyDescent="0.25">
      <c r="B38" s="5" t="s">
        <v>42</v>
      </c>
      <c r="C38" s="21">
        <f>(C35+(C31*(C37-C32)))/C37</f>
        <v>2.345459415460184</v>
      </c>
      <c r="D38" s="7" t="s">
        <v>1</v>
      </c>
      <c r="F38" s="29"/>
      <c r="G38" s="29"/>
      <c r="H38" s="29"/>
    </row>
    <row r="39" spans="2:8" x14ac:dyDescent="0.25">
      <c r="B39" s="5" t="s">
        <v>43</v>
      </c>
      <c r="C39" s="15">
        <f>(C27*C12*(C33/2))+(C10*(C11/C33))+(C27*C11)</f>
        <v>51414.213562373094</v>
      </c>
      <c r="D39" s="7" t="s">
        <v>26</v>
      </c>
      <c r="F39" s="29"/>
      <c r="G39" s="29"/>
      <c r="H39" s="29"/>
    </row>
    <row r="40" spans="2:8" x14ac:dyDescent="0.25">
      <c r="B40" s="5" t="s">
        <v>44</v>
      </c>
      <c r="C40" s="15">
        <f>(C29*C12*(C36/2))+(C10*(C11/C36))+(C29*C11)</f>
        <v>52428.285685708572</v>
      </c>
      <c r="D40" s="7" t="s">
        <v>26</v>
      </c>
      <c r="F40" s="29"/>
      <c r="G40" s="29"/>
      <c r="H40" s="29"/>
    </row>
    <row r="41" spans="2:8" x14ac:dyDescent="0.25">
      <c r="B41" s="8" t="s">
        <v>45</v>
      </c>
      <c r="C41" s="28">
        <f>(C38*C12*(C37/2))+(C10*(C11/C37))+(C38*C11)</f>
        <v>49332.640687119288</v>
      </c>
      <c r="D41" s="9" t="s">
        <v>26</v>
      </c>
      <c r="F41" s="29"/>
      <c r="G41" s="29"/>
      <c r="H41" s="29"/>
    </row>
    <row r="42" spans="2:8" s="29" customFormat="1" x14ac:dyDescent="0.25">
      <c r="C42" s="34"/>
    </row>
    <row r="43" spans="2:8" x14ac:dyDescent="0.25">
      <c r="C43" s="15"/>
    </row>
    <row r="44" spans="2:8" x14ac:dyDescent="0.25">
      <c r="C44" s="15"/>
    </row>
    <row r="45" spans="2:8" x14ac:dyDescent="0.25">
      <c r="C45" s="15"/>
    </row>
    <row r="46" spans="2:8" x14ac:dyDescent="0.25">
      <c r="C46" s="15"/>
    </row>
    <row r="47" spans="2:8" x14ac:dyDescent="0.25">
      <c r="C47" s="15"/>
    </row>
    <row r="48" spans="2:8" x14ac:dyDescent="0.25">
      <c r="C48" s="15"/>
    </row>
    <row r="49" spans="3:3" x14ac:dyDescent="0.25">
      <c r="C49" s="15"/>
    </row>
    <row r="50" spans="3:3" x14ac:dyDescent="0.25">
      <c r="C50" s="15"/>
    </row>
    <row r="51" spans="3:3" x14ac:dyDescent="0.25">
      <c r="C51" s="15"/>
    </row>
    <row r="52" spans="3:3" x14ac:dyDescent="0.25">
      <c r="C52" s="15"/>
    </row>
    <row r="53" spans="3:3" x14ac:dyDescent="0.25">
      <c r="C53" s="15"/>
    </row>
    <row r="54" spans="3:3" x14ac:dyDescent="0.25">
      <c r="C54" s="15"/>
    </row>
    <row r="55" spans="3:3" x14ac:dyDescent="0.25">
      <c r="C55" s="15"/>
    </row>
    <row r="56" spans="3:3" x14ac:dyDescent="0.25">
      <c r="C56" s="15"/>
    </row>
    <row r="57" spans="3:3" x14ac:dyDescent="0.25">
      <c r="C57" s="15"/>
    </row>
    <row r="58" spans="3:3" x14ac:dyDescent="0.25">
      <c r="C58" s="15"/>
    </row>
    <row r="59" spans="3:3" x14ac:dyDescent="0.25">
      <c r="C59" s="15"/>
    </row>
    <row r="60" spans="3:3" x14ac:dyDescent="0.25">
      <c r="C60" s="15"/>
    </row>
    <row r="61" spans="3:3" x14ac:dyDescent="0.25">
      <c r="C61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ColWidth="11.5703125" defaultRowHeight="15.75" x14ac:dyDescent="0.25"/>
  <cols>
    <col min="1" max="1" width="3.7109375" style="30" customWidth="1"/>
    <col min="2" max="2" width="12.85546875" style="6" bestFit="1" customWidth="1"/>
    <col min="3" max="3" width="11.5703125" style="6"/>
    <col min="4" max="4" width="16.85546875" style="6" bestFit="1" customWidth="1"/>
    <col min="5" max="5" width="3.7109375" style="30" customWidth="1"/>
    <col min="6" max="6" width="11.5703125" style="6"/>
    <col min="7" max="7" width="27.5703125" style="6" bestFit="1" customWidth="1"/>
    <col min="8" max="8" width="3.7109375" style="30" customWidth="1"/>
    <col min="9" max="16384" width="11.5703125" style="6"/>
  </cols>
  <sheetData>
    <row r="1" spans="2:7" s="30" customFormat="1" x14ac:dyDescent="0.25"/>
    <row r="2" spans="2:7" x14ac:dyDescent="0.25">
      <c r="B2" s="2" t="s">
        <v>9</v>
      </c>
      <c r="C2" s="3" t="s">
        <v>10</v>
      </c>
      <c r="D2" s="4" t="s">
        <v>11</v>
      </c>
      <c r="F2" s="51" t="s">
        <v>55</v>
      </c>
      <c r="G2" s="52"/>
    </row>
    <row r="3" spans="2:7" x14ac:dyDescent="0.25">
      <c r="B3" s="5" t="s">
        <v>46</v>
      </c>
      <c r="C3" s="14">
        <v>800</v>
      </c>
      <c r="D3" s="7" t="s">
        <v>8</v>
      </c>
      <c r="F3" s="38" t="s">
        <v>52</v>
      </c>
      <c r="G3" s="39" t="s">
        <v>53</v>
      </c>
    </row>
    <row r="4" spans="2:7" x14ac:dyDescent="0.25">
      <c r="B4" s="5" t="s">
        <v>47</v>
      </c>
      <c r="C4" s="42">
        <v>875</v>
      </c>
      <c r="D4" s="7" t="s">
        <v>8</v>
      </c>
      <c r="F4" s="45"/>
      <c r="G4" s="46" t="s">
        <v>54</v>
      </c>
    </row>
    <row r="5" spans="2:7" x14ac:dyDescent="0.25">
      <c r="B5" s="8" t="s">
        <v>48</v>
      </c>
      <c r="C5" s="43">
        <v>925</v>
      </c>
      <c r="D5" s="9" t="s">
        <v>8</v>
      </c>
      <c r="F5" s="47"/>
      <c r="G5" s="46" t="s">
        <v>56</v>
      </c>
    </row>
    <row r="6" spans="2:7" x14ac:dyDescent="0.25">
      <c r="B6" s="12" t="s">
        <v>7</v>
      </c>
      <c r="C6" s="49">
        <v>50</v>
      </c>
      <c r="D6" s="13" t="s">
        <v>12</v>
      </c>
      <c r="F6" s="48"/>
      <c r="G6" s="37" t="s">
        <v>59</v>
      </c>
    </row>
    <row r="7" spans="2:7" x14ac:dyDescent="0.25">
      <c r="B7" s="5" t="s">
        <v>13</v>
      </c>
      <c r="C7" s="36">
        <v>2500</v>
      </c>
      <c r="D7" s="7" t="s">
        <v>14</v>
      </c>
      <c r="F7" s="30"/>
      <c r="G7" s="30"/>
    </row>
    <row r="8" spans="2:7" x14ac:dyDescent="0.25">
      <c r="B8" s="5" t="s">
        <v>15</v>
      </c>
      <c r="C8" s="44">
        <v>0.1</v>
      </c>
      <c r="D8" s="7" t="s">
        <v>16</v>
      </c>
      <c r="F8" s="30"/>
      <c r="G8" s="30"/>
    </row>
    <row r="9" spans="2:7" x14ac:dyDescent="0.25">
      <c r="B9" s="5" t="s">
        <v>49</v>
      </c>
      <c r="C9" s="36">
        <v>1</v>
      </c>
      <c r="D9" s="7" t="s">
        <v>1</v>
      </c>
      <c r="F9" s="30"/>
      <c r="G9" s="30"/>
    </row>
    <row r="10" spans="2:7" x14ac:dyDescent="0.25">
      <c r="B10" s="5" t="s">
        <v>50</v>
      </c>
      <c r="C10" s="10">
        <f>(($C$3/C4)^2)*C9</f>
        <v>0.8359183673469387</v>
      </c>
      <c r="D10" s="7" t="s">
        <v>1</v>
      </c>
      <c r="F10" s="30"/>
      <c r="G10" s="30"/>
    </row>
    <row r="11" spans="2:7" x14ac:dyDescent="0.25">
      <c r="B11" s="8" t="s">
        <v>51</v>
      </c>
      <c r="C11" s="11">
        <f>(($C$3/C5)^2)*C9</f>
        <v>0.74799123447772109</v>
      </c>
      <c r="D11" s="9" t="s">
        <v>1</v>
      </c>
      <c r="F11" s="30"/>
      <c r="G11" s="30"/>
    </row>
    <row r="12" spans="2:7" x14ac:dyDescent="0.25">
      <c r="B12" s="5" t="s">
        <v>57</v>
      </c>
      <c r="C12" s="10">
        <f>($C$8*C10*(C4/2))+($C$6*($C$7/C4))+(C10*$C$7)</f>
        <v>2269.2244897959181</v>
      </c>
      <c r="D12" s="7" t="s">
        <v>26</v>
      </c>
      <c r="F12" s="30"/>
      <c r="G12" s="30"/>
    </row>
    <row r="13" spans="2:7" x14ac:dyDescent="0.25">
      <c r="B13" s="8" t="s">
        <v>58</v>
      </c>
      <c r="C13" s="50">
        <f>($C$8*C11*(C5/2))+($C$6*($C$7/C5))+(C11*$C$7)</f>
        <v>2039.7078159240325</v>
      </c>
      <c r="D13" s="9" t="s">
        <v>26</v>
      </c>
      <c r="F13" s="30"/>
      <c r="G13" s="30"/>
    </row>
    <row r="14" spans="2:7" s="30" customFormat="1" x14ac:dyDescent="0.25"/>
  </sheetData>
  <mergeCells count="1"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J1" workbookViewId="0">
      <selection activeCell="C26" sqref="C26"/>
    </sheetView>
  </sheetViews>
  <sheetFormatPr defaultColWidth="11.5703125" defaultRowHeight="15.75" x14ac:dyDescent="0.25"/>
  <cols>
    <col min="1" max="1" width="3.7109375" style="29" customWidth="1"/>
    <col min="2" max="2" width="16.85546875" style="1" bestFit="1" customWidth="1"/>
    <col min="3" max="3" width="11.5703125" style="1"/>
    <col min="4" max="4" width="16.85546875" style="1" bestFit="1" customWidth="1"/>
    <col min="5" max="5" width="3.7109375" style="29" customWidth="1"/>
    <col min="6" max="6" width="15.5703125" style="1" bestFit="1" customWidth="1"/>
    <col min="7" max="7" width="11.5703125" style="1"/>
    <col min="8" max="8" width="16.85546875" style="1" bestFit="1" customWidth="1"/>
    <col min="9" max="9" width="3.7109375" style="29" customWidth="1"/>
    <col min="10" max="16384" width="11.5703125" style="1"/>
  </cols>
  <sheetData>
    <row r="1" spans="2:8" s="29" customFormat="1" x14ac:dyDescent="0.25"/>
    <row r="2" spans="2:8" x14ac:dyDescent="0.25">
      <c r="B2" s="40" t="s">
        <v>9</v>
      </c>
      <c r="C2" s="3" t="s">
        <v>10</v>
      </c>
      <c r="D2" s="41" t="s">
        <v>11</v>
      </c>
      <c r="F2" s="40" t="s">
        <v>9</v>
      </c>
      <c r="G2" s="3" t="s">
        <v>10</v>
      </c>
      <c r="H2" s="41" t="s">
        <v>11</v>
      </c>
    </row>
    <row r="3" spans="2:8" x14ac:dyDescent="0.25">
      <c r="B3" s="5" t="s">
        <v>13</v>
      </c>
      <c r="C3" s="6">
        <f>40*12</f>
        <v>480</v>
      </c>
      <c r="D3" s="7" t="s">
        <v>14</v>
      </c>
      <c r="F3" s="5" t="s">
        <v>68</v>
      </c>
      <c r="G3" s="62">
        <f>C18</f>
        <v>902.17129386733473</v>
      </c>
      <c r="H3" s="7" t="s">
        <v>8</v>
      </c>
    </row>
    <row r="4" spans="2:8" x14ac:dyDescent="0.25">
      <c r="B4" s="5" t="s">
        <v>15</v>
      </c>
      <c r="C4" s="53">
        <v>0.23</v>
      </c>
      <c r="D4" s="7" t="s">
        <v>16</v>
      </c>
      <c r="F4" s="5" t="s">
        <v>69</v>
      </c>
      <c r="G4" s="63">
        <f>C19</f>
        <v>866.77814221753817</v>
      </c>
      <c r="H4" s="7" t="s">
        <v>8</v>
      </c>
    </row>
    <row r="5" spans="2:8" x14ac:dyDescent="0.25">
      <c r="B5" s="5" t="s">
        <v>60</v>
      </c>
      <c r="C5" s="58">
        <v>1.3</v>
      </c>
      <c r="D5" s="7" t="s">
        <v>1</v>
      </c>
      <c r="F5" s="5" t="s">
        <v>70</v>
      </c>
      <c r="G5" s="62">
        <f>C20</f>
        <v>829.8768897697496</v>
      </c>
      <c r="H5" s="7" t="s">
        <v>8</v>
      </c>
    </row>
    <row r="6" spans="2:8" x14ac:dyDescent="0.25">
      <c r="B6" s="5" t="s">
        <v>63</v>
      </c>
      <c r="C6" s="55">
        <v>0</v>
      </c>
      <c r="D6" s="7" t="s">
        <v>8</v>
      </c>
      <c r="F6" s="5" t="s">
        <v>38</v>
      </c>
      <c r="G6" s="62">
        <f>C21</f>
        <v>707.72138954350623</v>
      </c>
      <c r="H6" s="7" t="s">
        <v>8</v>
      </c>
    </row>
    <row r="7" spans="2:8" x14ac:dyDescent="0.25">
      <c r="B7" s="5" t="s">
        <v>61</v>
      </c>
      <c r="C7" s="58">
        <v>1.2</v>
      </c>
      <c r="D7" s="7" t="s">
        <v>1</v>
      </c>
      <c r="F7" s="8" t="s">
        <v>39</v>
      </c>
      <c r="G7" s="64">
        <f>C22</f>
        <v>1073.6829285482286</v>
      </c>
      <c r="H7" s="9" t="s">
        <v>8</v>
      </c>
    </row>
    <row r="8" spans="2:8" x14ac:dyDescent="0.25">
      <c r="B8" s="5" t="s">
        <v>64</v>
      </c>
      <c r="C8" s="55">
        <v>500</v>
      </c>
      <c r="D8" s="7" t="s">
        <v>8</v>
      </c>
      <c r="F8" s="12" t="s">
        <v>71</v>
      </c>
      <c r="G8" s="67">
        <f>C24</f>
        <v>778.68162225520109</v>
      </c>
      <c r="H8" s="13" t="s">
        <v>26</v>
      </c>
    </row>
    <row r="9" spans="2:8" x14ac:dyDescent="0.25">
      <c r="B9" s="5" t="s">
        <v>62</v>
      </c>
      <c r="C9" s="58">
        <v>1.1000000000000001</v>
      </c>
      <c r="D9" s="7" t="s">
        <v>1</v>
      </c>
      <c r="F9" s="8" t="s">
        <v>45</v>
      </c>
      <c r="G9" s="66">
        <f>C25</f>
        <v>779.39442724439709</v>
      </c>
      <c r="H9" s="9" t="s">
        <v>26</v>
      </c>
    </row>
    <row r="10" spans="2:8" x14ac:dyDescent="0.25">
      <c r="B10" s="5" t="s">
        <v>65</v>
      </c>
      <c r="C10" s="55">
        <v>1000</v>
      </c>
      <c r="D10" s="7" t="s">
        <v>8</v>
      </c>
      <c r="F10" s="29"/>
      <c r="G10" s="29"/>
      <c r="H10" s="29"/>
    </row>
    <row r="11" spans="2:8" x14ac:dyDescent="0.25">
      <c r="B11" s="5" t="s">
        <v>33</v>
      </c>
      <c r="C11" s="58">
        <v>1.25</v>
      </c>
      <c r="D11" s="7" t="s">
        <v>1</v>
      </c>
      <c r="F11" s="29"/>
      <c r="G11" s="29"/>
      <c r="H11" s="29"/>
    </row>
    <row r="12" spans="2:8" x14ac:dyDescent="0.25">
      <c r="B12" s="5" t="s">
        <v>66</v>
      </c>
      <c r="C12" s="55">
        <v>0</v>
      </c>
      <c r="D12" s="7" t="s">
        <v>8</v>
      </c>
      <c r="F12" s="29"/>
      <c r="G12" s="29"/>
      <c r="H12" s="29"/>
    </row>
    <row r="13" spans="2:8" x14ac:dyDescent="0.25">
      <c r="B13" s="5" t="s">
        <v>34</v>
      </c>
      <c r="C13" s="58">
        <v>1.05</v>
      </c>
      <c r="D13" s="7" t="s">
        <v>1</v>
      </c>
      <c r="F13" s="29"/>
      <c r="G13" s="29"/>
      <c r="H13" s="29"/>
    </row>
    <row r="14" spans="2:8" x14ac:dyDescent="0.25">
      <c r="B14" s="5" t="s">
        <v>67</v>
      </c>
      <c r="C14" s="55">
        <v>700</v>
      </c>
      <c r="D14" s="7" t="s">
        <v>8</v>
      </c>
      <c r="F14" s="29"/>
      <c r="G14" s="29"/>
      <c r="H14" s="29"/>
    </row>
    <row r="15" spans="2:8" x14ac:dyDescent="0.25">
      <c r="B15" s="8" t="s">
        <v>7</v>
      </c>
      <c r="C15" s="56">
        <v>150</v>
      </c>
      <c r="D15" s="9" t="s">
        <v>12</v>
      </c>
      <c r="F15" s="29"/>
      <c r="G15" s="29"/>
      <c r="H15" s="29"/>
    </row>
    <row r="16" spans="2:8" x14ac:dyDescent="0.25">
      <c r="B16" s="5" t="s">
        <v>36</v>
      </c>
      <c r="C16" s="55">
        <f>0</f>
        <v>0</v>
      </c>
      <c r="D16" s="7" t="s">
        <v>12</v>
      </c>
      <c r="F16" s="29"/>
      <c r="G16" s="29"/>
      <c r="H16" s="29"/>
    </row>
    <row r="17" spans="2:8" x14ac:dyDescent="0.25">
      <c r="B17" s="5" t="s">
        <v>37</v>
      </c>
      <c r="C17" s="55">
        <f>C16+(C11*(C14-C12))</f>
        <v>875</v>
      </c>
      <c r="D17" s="7" t="s">
        <v>12</v>
      </c>
      <c r="F17" s="29"/>
      <c r="G17" s="29"/>
      <c r="H17" s="29"/>
    </row>
    <row r="18" spans="2:8" x14ac:dyDescent="0.25">
      <c r="B18" s="12" t="s">
        <v>68</v>
      </c>
      <c r="C18" s="65">
        <f>SQRT((2*C15*C3)/C4*C5)</f>
        <v>902.17129386733473</v>
      </c>
      <c r="D18" s="13" t="s">
        <v>8</v>
      </c>
      <c r="F18" s="29"/>
      <c r="G18" s="29"/>
      <c r="H18" s="29"/>
    </row>
    <row r="19" spans="2:8" x14ac:dyDescent="0.25">
      <c r="B19" s="5" t="s">
        <v>69</v>
      </c>
      <c r="C19" s="63">
        <f>SQRT((2*C15*C3)/C4*C7)</f>
        <v>866.77814221753817</v>
      </c>
      <c r="D19" s="7" t="s">
        <v>8</v>
      </c>
      <c r="F19" s="29"/>
      <c r="G19" s="29"/>
      <c r="H19" s="29"/>
    </row>
    <row r="20" spans="2:8" x14ac:dyDescent="0.25">
      <c r="B20" s="5" t="s">
        <v>70</v>
      </c>
      <c r="C20" s="62">
        <f>SQRT((2*C15*C3)/C4*C9)</f>
        <v>829.8768897697496</v>
      </c>
      <c r="D20" s="7" t="s">
        <v>8</v>
      </c>
      <c r="F20" s="29"/>
      <c r="G20" s="29"/>
      <c r="H20" s="29"/>
    </row>
    <row r="21" spans="2:8" x14ac:dyDescent="0.25">
      <c r="B21" s="5" t="s">
        <v>38</v>
      </c>
      <c r="C21" s="62">
        <f>SQRT((2*C3*(C16-(C11*C12)+C15))/(C4*C11))</f>
        <v>707.72138954350623</v>
      </c>
      <c r="D21" s="7" t="s">
        <v>8</v>
      </c>
      <c r="F21" s="29"/>
      <c r="G21" s="29"/>
      <c r="H21" s="29"/>
    </row>
    <row r="22" spans="2:8" x14ac:dyDescent="0.25">
      <c r="B22" s="8" t="s">
        <v>39</v>
      </c>
      <c r="C22" s="64">
        <f>SQRT((2*C3*(C17-(C13*C14)+C15))/(C4*C13))</f>
        <v>1073.6829285482286</v>
      </c>
      <c r="D22" s="9" t="s">
        <v>8</v>
      </c>
      <c r="F22" s="29"/>
      <c r="G22" s="29"/>
      <c r="H22" s="29"/>
    </row>
    <row r="23" spans="2:8" x14ac:dyDescent="0.25">
      <c r="B23" s="8" t="s">
        <v>42</v>
      </c>
      <c r="C23" s="59">
        <f>(C17+(C13*(C22-C14)))/C22</f>
        <v>1.1803923125510618</v>
      </c>
      <c r="D23" s="9" t="s">
        <v>1</v>
      </c>
      <c r="F23" s="29"/>
      <c r="G23" s="29"/>
      <c r="H23" s="29"/>
    </row>
    <row r="24" spans="2:8" x14ac:dyDescent="0.25">
      <c r="B24" s="12" t="s">
        <v>71</v>
      </c>
      <c r="C24" s="67">
        <f>((C4*C7)*(C19/2))+(C15*(C3/C19))+(C7*C3)</f>
        <v>778.68162225520109</v>
      </c>
      <c r="D24" s="13" t="s">
        <v>26</v>
      </c>
      <c r="F24" s="29"/>
      <c r="G24" s="29"/>
      <c r="H24" s="29"/>
    </row>
    <row r="25" spans="2:8" x14ac:dyDescent="0.25">
      <c r="B25" s="8" t="s">
        <v>45</v>
      </c>
      <c r="C25" s="66">
        <f>((C4*C23)*(C22/2))+(C15*(C3/C22))+(C23*C3)</f>
        <v>779.39442724439709</v>
      </c>
      <c r="D25" s="9" t="s">
        <v>26</v>
      </c>
      <c r="F25" s="29"/>
      <c r="G25" s="29"/>
      <c r="H25" s="29"/>
    </row>
    <row r="26" spans="2:8" s="29" customFormat="1" x14ac:dyDescent="0.25">
      <c r="C26" s="68"/>
    </row>
    <row r="27" spans="2:8" x14ac:dyDescent="0.25">
      <c r="C27" s="60"/>
    </row>
    <row r="28" spans="2:8" x14ac:dyDescent="0.25">
      <c r="C28" s="60"/>
    </row>
    <row r="29" spans="2:8" x14ac:dyDescent="0.25">
      <c r="C29" s="60"/>
    </row>
    <row r="30" spans="2:8" x14ac:dyDescent="0.25">
      <c r="C30" s="60"/>
    </row>
    <row r="31" spans="2:8" x14ac:dyDescent="0.25">
      <c r="C31" s="60"/>
    </row>
    <row r="32" spans="2:8" x14ac:dyDescent="0.25">
      <c r="C32" s="60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K1" workbookViewId="0"/>
  </sheetViews>
  <sheetFormatPr defaultColWidth="11.5703125" defaultRowHeight="15.75" x14ac:dyDescent="0.25"/>
  <cols>
    <col min="1" max="1" width="3.7109375" style="71" customWidth="1"/>
    <col min="2" max="2" width="15.5703125" style="1" bestFit="1" customWidth="1"/>
    <col min="3" max="3" width="11.5703125" style="1"/>
    <col min="4" max="4" width="16.85546875" style="1" bestFit="1" customWidth="1"/>
    <col min="5" max="5" width="3.7109375" style="71" customWidth="1"/>
    <col min="6" max="6" width="15.5703125" style="1" bestFit="1" customWidth="1"/>
    <col min="7" max="7" width="11.5703125" style="1"/>
    <col min="8" max="8" width="16.85546875" style="1" bestFit="1" customWidth="1"/>
    <col min="9" max="9" width="3.7109375" style="71" customWidth="1"/>
    <col min="10" max="16384" width="11.5703125" style="1"/>
  </cols>
  <sheetData>
    <row r="1" spans="2:8" s="71" customFormat="1" x14ac:dyDescent="0.25">
      <c r="F1" s="72"/>
      <c r="G1" s="72"/>
      <c r="H1" s="72"/>
    </row>
    <row r="2" spans="2:8" x14ac:dyDescent="0.25">
      <c r="B2" s="40" t="s">
        <v>9</v>
      </c>
      <c r="C2" s="3" t="s">
        <v>10</v>
      </c>
      <c r="D2" s="41" t="s">
        <v>11</v>
      </c>
      <c r="F2" s="40" t="s">
        <v>9</v>
      </c>
      <c r="G2" s="3" t="s">
        <v>10</v>
      </c>
      <c r="H2" s="41" t="s">
        <v>11</v>
      </c>
    </row>
    <row r="3" spans="2:8" x14ac:dyDescent="0.25">
      <c r="B3" s="5" t="s">
        <v>13</v>
      </c>
      <c r="C3" s="55">
        <f>20000</f>
        <v>20000</v>
      </c>
      <c r="D3" s="7" t="s">
        <v>72</v>
      </c>
      <c r="F3" s="5" t="s">
        <v>77</v>
      </c>
      <c r="G3" s="55">
        <f>C8</f>
        <v>24494.897427831784</v>
      </c>
      <c r="H3" s="7" t="s">
        <v>8</v>
      </c>
    </row>
    <row r="4" spans="2:8" x14ac:dyDescent="0.25">
      <c r="B4" s="5" t="s">
        <v>73</v>
      </c>
      <c r="C4" s="55">
        <v>100000</v>
      </c>
      <c r="D4" s="7" t="s">
        <v>72</v>
      </c>
      <c r="F4" s="8" t="s">
        <v>29</v>
      </c>
      <c r="G4" s="59">
        <f>C9</f>
        <v>1.2247448713915892</v>
      </c>
      <c r="H4" s="9" t="s">
        <v>78</v>
      </c>
    </row>
    <row r="5" spans="2:8" x14ac:dyDescent="0.25">
      <c r="B5" s="5" t="s">
        <v>15</v>
      </c>
      <c r="C5" s="69">
        <f>20%/12</f>
        <v>1.6666666666666666E-2</v>
      </c>
      <c r="D5" s="7" t="s">
        <v>74</v>
      </c>
      <c r="F5" s="71"/>
      <c r="G5" s="71"/>
      <c r="H5" s="71"/>
    </row>
    <row r="6" spans="2:8" x14ac:dyDescent="0.25">
      <c r="B6" s="5" t="s">
        <v>7</v>
      </c>
      <c r="C6" s="55">
        <v>1200</v>
      </c>
      <c r="D6" s="7" t="s">
        <v>75</v>
      </c>
      <c r="F6" s="40" t="s">
        <v>9</v>
      </c>
      <c r="G6" s="3" t="s">
        <v>10</v>
      </c>
      <c r="H6" s="41" t="s">
        <v>11</v>
      </c>
    </row>
    <row r="7" spans="2:8" x14ac:dyDescent="0.25">
      <c r="B7" s="8" t="s">
        <v>76</v>
      </c>
      <c r="C7" s="56">
        <v>6</v>
      </c>
      <c r="D7" s="9" t="s">
        <v>1</v>
      </c>
      <c r="F7" s="5" t="s">
        <v>27</v>
      </c>
      <c r="G7" s="55">
        <f>C10</f>
        <v>1</v>
      </c>
      <c r="H7" s="7" t="s">
        <v>78</v>
      </c>
    </row>
    <row r="8" spans="2:8" x14ac:dyDescent="0.25">
      <c r="B8" s="12" t="s">
        <v>77</v>
      </c>
      <c r="C8" s="61">
        <f>SQRT((2*C6*C3)/(C5*C7))*SQRT(C4/(C4-C3))</f>
        <v>24494.897427831784</v>
      </c>
      <c r="D8" s="13" t="s">
        <v>84</v>
      </c>
      <c r="F8" s="8" t="s">
        <v>30</v>
      </c>
      <c r="G8" s="56">
        <f>C11</f>
        <v>20000</v>
      </c>
      <c r="H8" s="9" t="s">
        <v>31</v>
      </c>
    </row>
    <row r="9" spans="2:8" x14ac:dyDescent="0.25">
      <c r="B9" s="5" t="s">
        <v>29</v>
      </c>
      <c r="C9" s="58">
        <f>C8/C3</f>
        <v>1.2247448713915892</v>
      </c>
      <c r="D9" s="7" t="s">
        <v>78</v>
      </c>
      <c r="F9" s="71"/>
      <c r="G9" s="71"/>
      <c r="H9" s="71"/>
    </row>
    <row r="10" spans="2:8" x14ac:dyDescent="0.25">
      <c r="B10" s="12" t="s">
        <v>27</v>
      </c>
      <c r="C10" s="61">
        <v>1</v>
      </c>
      <c r="D10" s="13" t="s">
        <v>78</v>
      </c>
      <c r="F10" s="40" t="s">
        <v>9</v>
      </c>
      <c r="G10" s="3" t="s">
        <v>10</v>
      </c>
      <c r="H10" s="41" t="s">
        <v>11</v>
      </c>
    </row>
    <row r="11" spans="2:8" x14ac:dyDescent="0.25">
      <c r="B11" s="8" t="s">
        <v>30</v>
      </c>
      <c r="C11" s="56">
        <f>C10*C3</f>
        <v>20000</v>
      </c>
      <c r="D11" s="9" t="s">
        <v>31</v>
      </c>
      <c r="F11" s="5" t="s">
        <v>79</v>
      </c>
      <c r="G11" s="55">
        <f>C12</f>
        <v>20000</v>
      </c>
      <c r="H11" s="7" t="s">
        <v>8</v>
      </c>
    </row>
    <row r="12" spans="2:8" x14ac:dyDescent="0.25">
      <c r="B12" s="12" t="s">
        <v>79</v>
      </c>
      <c r="C12" s="61">
        <f>20000</f>
        <v>20000</v>
      </c>
      <c r="D12" s="13" t="s">
        <v>84</v>
      </c>
      <c r="F12" s="8" t="s">
        <v>80</v>
      </c>
      <c r="G12" s="54">
        <f>C13</f>
        <v>1</v>
      </c>
      <c r="H12" s="9" t="s">
        <v>78</v>
      </c>
    </row>
    <row r="13" spans="2:8" x14ac:dyDescent="0.25">
      <c r="B13" s="8" t="s">
        <v>80</v>
      </c>
      <c r="C13" s="54">
        <f>C12/C3</f>
        <v>1</v>
      </c>
      <c r="D13" s="9" t="s">
        <v>78</v>
      </c>
      <c r="F13" s="71"/>
      <c r="G13" s="71"/>
      <c r="H13" s="71"/>
    </row>
    <row r="14" spans="2:8" s="71" customFormat="1" x14ac:dyDescent="0.25">
      <c r="C14" s="73"/>
    </row>
    <row r="15" spans="2:8" x14ac:dyDescent="0.25">
      <c r="B15" s="40" t="s">
        <v>9</v>
      </c>
      <c r="C15" s="3" t="s">
        <v>10</v>
      </c>
      <c r="D15" s="41" t="s">
        <v>11</v>
      </c>
      <c r="F15" s="40" t="s">
        <v>9</v>
      </c>
      <c r="G15" s="3" t="s">
        <v>10</v>
      </c>
      <c r="H15" s="41" t="s">
        <v>11</v>
      </c>
    </row>
    <row r="16" spans="2:8" x14ac:dyDescent="0.25">
      <c r="B16" s="5" t="s">
        <v>49</v>
      </c>
      <c r="C16" s="58">
        <v>6</v>
      </c>
      <c r="D16" s="7" t="s">
        <v>1</v>
      </c>
      <c r="F16" s="5" t="s">
        <v>46</v>
      </c>
      <c r="G16" s="62">
        <f>C22</f>
        <v>24494.897427831784</v>
      </c>
      <c r="H16" s="7" t="s">
        <v>84</v>
      </c>
    </row>
    <row r="17" spans="2:8" x14ac:dyDescent="0.25">
      <c r="B17" s="5" t="s">
        <v>81</v>
      </c>
      <c r="C17" s="55">
        <v>0</v>
      </c>
      <c r="D17" s="7" t="s">
        <v>84</v>
      </c>
      <c r="F17" s="5" t="s">
        <v>47</v>
      </c>
      <c r="G17" s="62">
        <f>C23</f>
        <v>24913.643956121992</v>
      </c>
      <c r="H17" s="7" t="s">
        <v>84</v>
      </c>
    </row>
    <row r="18" spans="2:8" x14ac:dyDescent="0.25">
      <c r="B18" s="5" t="s">
        <v>50</v>
      </c>
      <c r="C18" s="58">
        <v>5.8</v>
      </c>
      <c r="D18" s="7" t="s">
        <v>1</v>
      </c>
      <c r="F18" s="8" t="s">
        <v>79</v>
      </c>
      <c r="G18" s="64">
        <f>C24</f>
        <v>20000</v>
      </c>
      <c r="H18" s="9" t="s">
        <v>84</v>
      </c>
    </row>
    <row r="19" spans="2:8" x14ac:dyDescent="0.25">
      <c r="B19" s="5" t="s">
        <v>82</v>
      </c>
      <c r="C19" s="55">
        <v>10000</v>
      </c>
      <c r="D19" s="7" t="s">
        <v>84</v>
      </c>
      <c r="F19" s="71"/>
      <c r="G19" s="71"/>
      <c r="H19" s="71"/>
    </row>
    <row r="20" spans="2:8" x14ac:dyDescent="0.25">
      <c r="B20" s="5" t="s">
        <v>51</v>
      </c>
      <c r="C20" s="58">
        <v>5.6</v>
      </c>
      <c r="D20" s="7" t="s">
        <v>1</v>
      </c>
      <c r="F20" s="71"/>
      <c r="G20" s="71"/>
      <c r="H20" s="71"/>
    </row>
    <row r="21" spans="2:8" x14ac:dyDescent="0.25">
      <c r="B21" s="8" t="s">
        <v>83</v>
      </c>
      <c r="C21" s="70">
        <v>30000</v>
      </c>
      <c r="D21" s="9" t="s">
        <v>84</v>
      </c>
      <c r="F21" s="71"/>
      <c r="G21" s="71"/>
      <c r="H21" s="71"/>
    </row>
    <row r="22" spans="2:8" x14ac:dyDescent="0.25">
      <c r="B22" s="12" t="s">
        <v>46</v>
      </c>
      <c r="C22" s="65">
        <f>C8</f>
        <v>24494.897427831784</v>
      </c>
      <c r="D22" s="13" t="s">
        <v>84</v>
      </c>
      <c r="F22" s="71"/>
      <c r="G22" s="71"/>
      <c r="H22" s="71"/>
    </row>
    <row r="23" spans="2:8" x14ac:dyDescent="0.25">
      <c r="B23" s="5" t="s">
        <v>47</v>
      </c>
      <c r="C23" s="62">
        <f>SQRT((2*C6*C3)/(C5*C18))*SQRT(C4/(C4-C3))</f>
        <v>24913.643956121992</v>
      </c>
      <c r="D23" s="7" t="s">
        <v>84</v>
      </c>
      <c r="F23" s="71"/>
      <c r="G23" s="71"/>
      <c r="H23" s="71"/>
    </row>
    <row r="24" spans="2:8" x14ac:dyDescent="0.25">
      <c r="B24" s="8" t="s">
        <v>79</v>
      </c>
      <c r="C24" s="64">
        <f>C12</f>
        <v>20000</v>
      </c>
      <c r="D24" s="9" t="s">
        <v>84</v>
      </c>
      <c r="F24" s="71"/>
      <c r="G24" s="71"/>
      <c r="H24" s="71"/>
    </row>
    <row r="25" spans="2:8" s="71" customFormat="1" x14ac:dyDescent="0.25">
      <c r="C25" s="73"/>
    </row>
    <row r="26" spans="2:8" x14ac:dyDescent="0.25">
      <c r="C26" s="57"/>
    </row>
    <row r="27" spans="2:8" x14ac:dyDescent="0.25">
      <c r="C27" s="57"/>
    </row>
    <row r="28" spans="2:8" x14ac:dyDescent="0.25">
      <c r="C28" s="57"/>
    </row>
    <row r="29" spans="2:8" x14ac:dyDescent="0.25">
      <c r="C29" s="57"/>
    </row>
    <row r="30" spans="2:8" x14ac:dyDescent="0.25">
      <c r="C30" s="57"/>
    </row>
    <row r="31" spans="2:8" x14ac:dyDescent="0.25">
      <c r="C31" s="57"/>
    </row>
    <row r="32" spans="2:8" x14ac:dyDescent="0.25">
      <c r="C32" s="57"/>
    </row>
    <row r="33" spans="3:3" x14ac:dyDescent="0.25">
      <c r="C33" s="57"/>
    </row>
    <row r="34" spans="3:3" x14ac:dyDescent="0.25">
      <c r="C34" s="57"/>
    </row>
    <row r="35" spans="3:3" x14ac:dyDescent="0.25">
      <c r="C35" s="57"/>
    </row>
    <row r="36" spans="3:3" x14ac:dyDescent="0.25">
      <c r="C36" s="57"/>
    </row>
    <row r="37" spans="3:3" x14ac:dyDescent="0.25">
      <c r="C37" s="57"/>
    </row>
    <row r="38" spans="3:3" x14ac:dyDescent="0.25">
      <c r="C38" s="57"/>
    </row>
    <row r="39" spans="3:3" x14ac:dyDescent="0.25">
      <c r="C39" s="57"/>
    </row>
    <row r="40" spans="3:3" x14ac:dyDescent="0.25">
      <c r="C40" s="57"/>
    </row>
    <row r="41" spans="3:3" x14ac:dyDescent="0.25">
      <c r="C41" s="57"/>
    </row>
    <row r="42" spans="3:3" x14ac:dyDescent="0.25">
      <c r="C42" s="57"/>
    </row>
    <row r="43" spans="3:3" x14ac:dyDescent="0.25">
      <c r="C43" s="57"/>
    </row>
    <row r="44" spans="3:3" x14ac:dyDescent="0.25">
      <c r="C44" s="57"/>
    </row>
    <row r="45" spans="3:3" x14ac:dyDescent="0.25">
      <c r="C45" s="57"/>
    </row>
    <row r="46" spans="3:3" x14ac:dyDescent="0.25">
      <c r="C46" s="57"/>
    </row>
    <row r="47" spans="3:3" x14ac:dyDescent="0.25">
      <c r="C47" s="57"/>
    </row>
    <row r="48" spans="3:3" x14ac:dyDescent="0.25">
      <c r="C48" s="57"/>
    </row>
    <row r="49" spans="3:3" x14ac:dyDescent="0.25">
      <c r="C49" s="57"/>
    </row>
    <row r="50" spans="3:3" x14ac:dyDescent="0.25">
      <c r="C50" s="57"/>
    </row>
    <row r="51" spans="3:3" x14ac:dyDescent="0.25">
      <c r="C51" s="5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22 &amp; 23</vt:lpstr>
      <vt:lpstr>Problem 24</vt:lpstr>
      <vt:lpstr>Problem 35</vt:lpstr>
      <vt:lpstr>Acme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Morris</dc:creator>
  <cp:lastModifiedBy>Nick Morris</cp:lastModifiedBy>
  <dcterms:created xsi:type="dcterms:W3CDTF">2015-10-15T02:07:53Z</dcterms:created>
  <dcterms:modified xsi:type="dcterms:W3CDTF">2015-10-15T15:54:19Z</dcterms:modified>
</cp:coreProperties>
</file>