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morris\Documents\JMA\Excel Tools\Statistics\SQC\MSA\"/>
    </mc:Choice>
  </mc:AlternateContent>
  <bookViews>
    <workbookView xWindow="0" yWindow="0" windowWidth="16392" windowHeight="5652" activeTab="1"/>
  </bookViews>
  <sheets>
    <sheet name="Data Entry" sheetId="1" r:id="rId1"/>
    <sheet name="Results" sheetId="8" r:id="rId2"/>
  </sheets>
  <definedNames>
    <definedName name="Build1">#REF!</definedName>
    <definedName name="Build2">#REF!</definedName>
    <definedName name="Build3">#REF!</definedName>
    <definedName name="Build4">#REF!</definedName>
    <definedName name="Build5">#REF!</definedName>
    <definedName name="Cancelled">#REF!</definedName>
    <definedName name="Closed">#REF!</definedName>
    <definedName name="data_attribute_1">#REF!</definedName>
    <definedName name="data_attribute_2">#REF!</definedName>
    <definedName name="Delayed">#REF!</definedName>
    <definedName name="Locations">#REF!</definedName>
    <definedName name="ModelYear">#REF!</definedName>
    <definedName name="Open">#REF!</definedName>
    <definedName name="PartName">#REF!</definedName>
    <definedName name="PartNumber">#REF!</definedName>
    <definedName name="Program">#REF!</definedName>
    <definedName name="ReviewDate">#REF!</definedName>
    <definedName name="RR">#REF!</definedName>
    <definedName name="SC">#REF!</definedName>
    <definedName name="SOP">#REF!</definedName>
    <definedName name="SPR">#REF!</definedName>
    <definedName name="Status">#REF!</definedName>
    <definedName name="SuppCode">#REF!</definedName>
    <definedName name="SuppLocation">#REF!</definedName>
    <definedName name="SuppName">#REF!</definedName>
    <definedName name="Type">#REF!</definedName>
    <definedName name="WERS">#REF!</definedName>
  </definedNames>
  <calcPr calcId="152511"/>
  <pivotCaches>
    <pivotCache cacheId="1" r:id="rId3"/>
    <pivotCache cacheId="2" r:id="rId4"/>
    <pivotCache cacheId="3" r:id="rId5"/>
    <pivotCache cacheId="4" r:id="rId6"/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8" l="1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T59" i="8"/>
  <c r="P59" i="8"/>
  <c r="U59" i="8"/>
  <c r="P56" i="8"/>
  <c r="Q56" i="8" s="1"/>
  <c r="U78" i="8"/>
  <c r="Q78" i="8"/>
  <c r="U77" i="8"/>
  <c r="Q77" i="8"/>
  <c r="U76" i="8"/>
  <c r="Q76" i="8"/>
  <c r="U75" i="8"/>
  <c r="Q75" i="8"/>
  <c r="U74" i="8"/>
  <c r="Q74" i="8"/>
  <c r="C14" i="8"/>
  <c r="U73" i="8"/>
  <c r="Q73" i="8"/>
  <c r="C13" i="8"/>
  <c r="U72" i="8"/>
  <c r="Q72" i="8"/>
  <c r="C12" i="8"/>
  <c r="U71" i="8"/>
  <c r="Q71" i="8"/>
  <c r="C11" i="8"/>
  <c r="C10" i="8" s="1"/>
  <c r="U70" i="8"/>
  <c r="Q70" i="8"/>
  <c r="U69" i="8"/>
  <c r="Q69" i="8"/>
  <c r="U68" i="8"/>
  <c r="Q68" i="8"/>
  <c r="U67" i="8"/>
  <c r="Q67" i="8"/>
  <c r="U66" i="8"/>
  <c r="Q66" i="8"/>
  <c r="U65" i="8"/>
  <c r="Q65" i="8"/>
  <c r="R50" i="8"/>
  <c r="U64" i="8"/>
  <c r="Q64" i="8"/>
  <c r="R49" i="8"/>
  <c r="U63" i="8"/>
  <c r="Q63" i="8"/>
  <c r="U62" i="8"/>
  <c r="Q62" i="8"/>
  <c r="P48" i="8"/>
  <c r="R48" i="8" s="1"/>
  <c r="U61" i="8"/>
  <c r="Q61" i="8"/>
  <c r="U60" i="8"/>
  <c r="Q60" i="8"/>
  <c r="Q59" i="8"/>
  <c r="R51" i="8" l="1"/>
  <c r="S48" i="8"/>
  <c r="Q48" i="8"/>
  <c r="O16" i="1" l="1"/>
  <c r="J16" i="1"/>
  <c r="U16" i="1" s="1"/>
  <c r="G16" i="1"/>
  <c r="D16" i="1"/>
  <c r="M18" i="1"/>
  <c r="M19" i="1"/>
  <c r="M20" i="1"/>
  <c r="M21" i="1"/>
  <c r="M22" i="1"/>
  <c r="M23" i="1"/>
  <c r="M24" i="1"/>
  <c r="M25" i="1"/>
  <c r="M26" i="1"/>
  <c r="M27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X28" i="1" s="1"/>
  <c r="P28" i="1"/>
  <c r="Q28" i="1"/>
  <c r="R28" i="1"/>
  <c r="S28" i="1"/>
  <c r="T28" i="1"/>
  <c r="U28" i="1"/>
  <c r="V28" i="1"/>
  <c r="W28" i="1"/>
  <c r="O29" i="1"/>
  <c r="X29" i="1" s="1"/>
  <c r="P29" i="1"/>
  <c r="Q29" i="1"/>
  <c r="R29" i="1"/>
  <c r="S29" i="1"/>
  <c r="T29" i="1"/>
  <c r="U29" i="1"/>
  <c r="V29" i="1"/>
  <c r="W29" i="1"/>
  <c r="O30" i="1"/>
  <c r="X30" i="1" s="1"/>
  <c r="P30" i="1"/>
  <c r="Q30" i="1"/>
  <c r="R30" i="1"/>
  <c r="S30" i="1"/>
  <c r="T30" i="1"/>
  <c r="U30" i="1"/>
  <c r="V30" i="1"/>
  <c r="W30" i="1"/>
  <c r="O31" i="1"/>
  <c r="X31" i="1" s="1"/>
  <c r="P31" i="1"/>
  <c r="Q31" i="1"/>
  <c r="R31" i="1"/>
  <c r="S31" i="1"/>
  <c r="T31" i="1"/>
  <c r="U31" i="1"/>
  <c r="V31" i="1"/>
  <c r="W31" i="1"/>
  <c r="O32" i="1"/>
  <c r="X32" i="1" s="1"/>
  <c r="P32" i="1"/>
  <c r="Q32" i="1"/>
  <c r="R32" i="1"/>
  <c r="S32" i="1"/>
  <c r="T32" i="1"/>
  <c r="U32" i="1"/>
  <c r="V32" i="1"/>
  <c r="W32" i="1"/>
  <c r="O33" i="1"/>
  <c r="X33" i="1" s="1"/>
  <c r="P33" i="1"/>
  <c r="Q33" i="1"/>
  <c r="R33" i="1"/>
  <c r="S33" i="1"/>
  <c r="T33" i="1"/>
  <c r="U33" i="1"/>
  <c r="V33" i="1"/>
  <c r="W33" i="1"/>
  <c r="O34" i="1"/>
  <c r="X34" i="1" s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X36" i="1" s="1"/>
  <c r="P36" i="1"/>
  <c r="Q36" i="1"/>
  <c r="R36" i="1"/>
  <c r="S36" i="1"/>
  <c r="T36" i="1"/>
  <c r="U36" i="1"/>
  <c r="V36" i="1"/>
  <c r="W36" i="1"/>
  <c r="O37" i="1"/>
  <c r="X37" i="1" s="1"/>
  <c r="P37" i="1"/>
  <c r="Q37" i="1"/>
  <c r="R37" i="1"/>
  <c r="S37" i="1"/>
  <c r="T37" i="1"/>
  <c r="U37" i="1"/>
  <c r="V37" i="1"/>
  <c r="W37" i="1"/>
  <c r="P18" i="1"/>
  <c r="Q18" i="1"/>
  <c r="R18" i="1"/>
  <c r="S18" i="1"/>
  <c r="T18" i="1"/>
  <c r="T38" i="1" s="1"/>
  <c r="T39" i="1" s="1"/>
  <c r="U18" i="1"/>
  <c r="U38" i="1" s="1"/>
  <c r="U39" i="1" s="1"/>
  <c r="V18" i="1"/>
  <c r="V38" i="1" s="1"/>
  <c r="V39" i="1" s="1"/>
  <c r="W18" i="1"/>
  <c r="O18" i="1"/>
  <c r="P47" i="8" l="1"/>
  <c r="P55" i="8"/>
  <c r="Q55" i="8" s="1"/>
  <c r="E39" i="1"/>
  <c r="P54" i="8"/>
  <c r="Q54" i="8" s="1"/>
  <c r="P46" i="8"/>
  <c r="R16" i="1"/>
  <c r="H38" i="1"/>
  <c r="L38" i="1"/>
  <c r="H39" i="1"/>
  <c r="D38" i="1"/>
  <c r="K39" i="1"/>
  <c r="Z34" i="1"/>
  <c r="Y34" i="1"/>
  <c r="Z30" i="1"/>
  <c r="Y30" i="1"/>
  <c r="Y37" i="1"/>
  <c r="Z37" i="1"/>
  <c r="Y33" i="1"/>
  <c r="Z33" i="1"/>
  <c r="Y29" i="1"/>
  <c r="Z29" i="1"/>
  <c r="Z32" i="1"/>
  <c r="Y32" i="1"/>
  <c r="Z28" i="1"/>
  <c r="Y28" i="1"/>
  <c r="Y31" i="1"/>
  <c r="Z31" i="1"/>
  <c r="I38" i="1"/>
  <c r="E38" i="1"/>
  <c r="X35" i="1"/>
  <c r="Y35" i="1" s="1"/>
  <c r="W38" i="1"/>
  <c r="W39" i="1" s="1"/>
  <c r="J38" i="1"/>
  <c r="F38" i="1"/>
  <c r="K38" i="1"/>
  <c r="G38" i="1"/>
  <c r="Y36" i="1"/>
  <c r="Z36" i="1"/>
  <c r="M37" i="1"/>
  <c r="M36" i="1"/>
  <c r="M35" i="1"/>
  <c r="M34" i="1"/>
  <c r="M33" i="1"/>
  <c r="M32" i="1"/>
  <c r="M31" i="1"/>
  <c r="M30" i="1"/>
  <c r="M29" i="1"/>
  <c r="M28" i="1"/>
  <c r="R46" i="8" l="1"/>
  <c r="S46" i="8"/>
  <c r="Q46" i="8"/>
  <c r="Q47" i="8"/>
  <c r="S47" i="8"/>
  <c r="R47" i="8"/>
  <c r="Z35" i="1"/>
  <c r="M38" i="1"/>
  <c r="C9" i="8" s="1"/>
</calcChain>
</file>

<file path=xl/sharedStrings.xml><?xml version="1.0" encoding="utf-8"?>
<sst xmlns="http://schemas.openxmlformats.org/spreadsheetml/2006/main" count="166" uniqueCount="63">
  <si>
    <t>Operator A</t>
  </si>
  <si>
    <t>Operator B</t>
  </si>
  <si>
    <t>Operator C</t>
  </si>
  <si>
    <t>Legend</t>
  </si>
  <si>
    <t>Attribute</t>
  </si>
  <si>
    <t>G</t>
  </si>
  <si>
    <t>N</t>
  </si>
  <si>
    <t>Go</t>
  </si>
  <si>
    <t>Calculation Field</t>
  </si>
  <si>
    <t>Known Attribute</t>
  </si>
  <si>
    <t>Sample ID</t>
  </si>
  <si>
    <t>Trail 1</t>
  </si>
  <si>
    <t>Trial 2</t>
  </si>
  <si>
    <t>Trial 1</t>
  </si>
  <si>
    <t>Score</t>
  </si>
  <si>
    <t>Score via Trial/Operator</t>
  </si>
  <si>
    <t>Score via Operator</t>
  </si>
  <si>
    <t>Good Appraisals</t>
  </si>
  <si>
    <t>Bad Appraisals</t>
  </si>
  <si>
    <t>All Appraisals</t>
  </si>
  <si>
    <t>% G Rated N</t>
  </si>
  <si>
    <t>% N Rated G</t>
  </si>
  <si>
    <t>% Rated Both Ways</t>
  </si>
  <si>
    <t>By Part</t>
  </si>
  <si>
    <t>Trial 3</t>
  </si>
  <si>
    <t>Overall Error Rate</t>
  </si>
  <si>
    <t>Key</t>
  </si>
  <si>
    <t>Operator:</t>
  </si>
  <si>
    <t>Date:</t>
  </si>
  <si>
    <t>Name:</t>
  </si>
  <si>
    <t>Operation:</t>
  </si>
  <si>
    <t>Characteristic:</t>
  </si>
  <si>
    <t>Gage Name:</t>
  </si>
  <si>
    <t>Data</t>
  </si>
  <si>
    <t>Notes:</t>
  </si>
  <si>
    <t>Department:</t>
  </si>
  <si>
    <t>Row Labels</t>
  </si>
  <si>
    <t>Grand Total</t>
  </si>
  <si>
    <t xml:space="preserve">% G Rated N </t>
  </si>
  <si>
    <t xml:space="preserve">% N Rated G </t>
  </si>
  <si>
    <t>Operator</t>
  </si>
  <si>
    <t>By Operator</t>
  </si>
  <si>
    <t xml:space="preserve">% Rated Both Ways </t>
  </si>
  <si>
    <t>Accuracy</t>
  </si>
  <si>
    <t>Rate</t>
  </si>
  <si>
    <t>Sum of Rate</t>
  </si>
  <si>
    <t>No-Go</t>
  </si>
  <si>
    <t xml:space="preserve">Accuracy </t>
  </si>
  <si>
    <t>Attribute Agreement Analysis</t>
  </si>
  <si>
    <t>Overall Attribute Results</t>
  </si>
  <si>
    <t>Accuracy By Operator</t>
  </si>
  <si>
    <t>Go Parts Rated No-Go</t>
  </si>
  <si>
    <t>No-Go Parts Rated No-Go</t>
  </si>
  <si>
    <t>Part Misclassification Rates</t>
  </si>
  <si>
    <t>Operator Misclassification Rates</t>
  </si>
  <si>
    <t>No-Go Parts Rated Go</t>
  </si>
  <si>
    <t>Parts Rated Incorrectly</t>
  </si>
  <si>
    <t>Attribute Agreement Analysis Results</t>
  </si>
  <si>
    <t>Conclusion:</t>
  </si>
  <si>
    <t>Note:</t>
  </si>
  <si>
    <r>
      <t xml:space="preserve">PivotCharts must be </t>
    </r>
    <r>
      <rPr>
        <b/>
        <sz val="10"/>
        <rFont val="Book Antiqua"/>
        <family val="1"/>
      </rPr>
      <t>Refreshed</t>
    </r>
    <r>
      <rPr>
        <sz val="10"/>
        <rFont val="Book Antiqua"/>
        <family val="1"/>
      </rPr>
      <t xml:space="preserve"> in the </t>
    </r>
    <r>
      <rPr>
        <b/>
        <sz val="10"/>
        <rFont val="Book Antiqua"/>
        <family val="1"/>
      </rPr>
      <t>Analyze</t>
    </r>
    <r>
      <rPr>
        <sz val="10"/>
        <rFont val="Book Antiqua"/>
        <family val="1"/>
      </rPr>
      <t xml:space="preserve"> tab after entering data</t>
    </r>
  </si>
  <si>
    <t>Effectiveness (By Part)</t>
  </si>
  <si>
    <t>Accuracy (By Operator)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</si>
</sst>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 x14ac:knownFonts="1">
    <font>
      <sz val="10"/>
      <name val="Book Antiqua"/>
      <family val="1"/>
    </font>
    <font>
      <sz val="10"/>
      <name val="Book Antiqua"/>
      <family val="1"/>
    </font>
    <font>
      <sz val="8"/>
      <name val="Arial"/>
      <family val="2"/>
    </font>
    <font>
      <b/>
      <sz val="8"/>
      <name val="Arial"/>
      <family val="2"/>
    </font>
    <font>
      <sz val="10"/>
      <color indexed="57"/>
      <name val="Book Antiqua"/>
      <family val="1"/>
    </font>
    <font>
      <b/>
      <sz val="10"/>
      <color indexed="10"/>
      <name val="Book Antiqua"/>
      <family val="1"/>
    </font>
    <font>
      <b/>
      <sz val="10"/>
      <name val="Book Antiqua"/>
      <family val="1"/>
    </font>
    <font>
      <sz val="8"/>
      <name val="Book Antiqua"/>
      <family val="1"/>
    </font>
    <font>
      <b/>
      <sz val="8"/>
      <color indexed="13"/>
      <name val="Arial"/>
      <family val="2"/>
    </font>
    <font>
      <sz val="8"/>
      <color indexed="57"/>
      <name val="Book Antiqua"/>
      <family val="1"/>
    </font>
    <font>
      <b/>
      <sz val="10"/>
      <color rgb="FFFF0000"/>
      <name val="Book Antiqua"/>
      <family val="1"/>
    </font>
    <font>
      <b/>
      <sz val="16"/>
      <name val="Book Antiqua"/>
      <family val="1"/>
    </font>
    <font>
      <sz val="10"/>
      <color indexed="13"/>
      <name val="Book Antiqua"/>
      <family val="1"/>
    </font>
    <font>
      <b/>
      <sz val="8"/>
      <name val="Book Antiqua"/>
      <family val="1"/>
    </font>
    <font>
      <b/>
      <sz val="11"/>
      <name val="Book Antiqua"/>
      <family val="1"/>
    </font>
    <font>
      <u/>
      <sz val="10"/>
      <name val="Book Antiqua"/>
      <family val="1"/>
    </font>
    <font>
      <sz val="11"/>
      <name val="Book Antiqua"/>
      <family val="1"/>
    </font>
    <font>
      <b/>
      <sz val="18"/>
      <name val="Book Antiqua"/>
      <family val="1"/>
    </font>
    <font>
      <i/>
      <sz val="10"/>
      <name val="Book Antiqua"/>
      <family val="1"/>
    </font>
    <font>
      <u/>
      <sz val="12"/>
      <name val="Book Antiqua"/>
      <family val="1"/>
    </font>
    <font>
      <sz val="9"/>
      <name val="Book Antiqua"/>
      <family val="1"/>
    </font>
    <font>
      <b/>
      <sz val="12"/>
      <name val="Book Antiqua"/>
      <family val="1"/>
    </font>
    <font>
      <b/>
      <sz val="12"/>
      <color rgb="FFFF0000"/>
      <name val="Book Antiqua"/>
      <family val="1"/>
    </font>
    <font>
      <b/>
      <sz val="12"/>
      <color indexed="10"/>
      <name val="Book Antiqua"/>
      <family val="1"/>
    </font>
    <font>
      <b/>
      <sz val="8"/>
      <color indexed="10"/>
      <name val="Book Antiqua"/>
      <family val="1"/>
    </font>
    <font>
      <b/>
      <u/>
      <sz val="10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FE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6" fillId="0" borderId="0" xfId="0" applyFont="1" applyFill="1" applyBorder="1" applyAlignment="1">
      <alignment horizontal="center"/>
    </xf>
    <xf numFmtId="0" fontId="0" fillId="4" borderId="0" xfId="0" applyFill="1" applyBorder="1"/>
    <xf numFmtId="0" fontId="0" fillId="0" borderId="0" xfId="0" applyFont="1"/>
    <xf numFmtId="0" fontId="0" fillId="0" borderId="0" xfId="0" applyFont="1" applyBorder="1"/>
    <xf numFmtId="0" fontId="12" fillId="0" borderId="0" xfId="0" applyFont="1" applyFill="1" applyBorder="1"/>
    <xf numFmtId="0" fontId="0" fillId="0" borderId="0" xfId="0" applyFont="1" applyFill="1" applyBorder="1"/>
    <xf numFmtId="0" fontId="13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13" fillId="0" borderId="0" xfId="0" applyFont="1" applyFill="1" applyBorder="1" applyAlignment="1">
      <alignment horizontal="center"/>
    </xf>
    <xf numFmtId="0" fontId="0" fillId="5" borderId="0" xfId="0" applyFont="1" applyFill="1" applyBorder="1"/>
    <xf numFmtId="0" fontId="0" fillId="0" borderId="20" xfId="0" applyFont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Fill="1"/>
    <xf numFmtId="0" fontId="0" fillId="0" borderId="29" xfId="0" applyFont="1" applyFill="1" applyBorder="1"/>
    <xf numFmtId="0" fontId="0" fillId="0" borderId="30" xfId="0" applyFont="1" applyFill="1" applyBorder="1"/>
    <xf numFmtId="9" fontId="8" fillId="3" borderId="20" xfId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9" fontId="3" fillId="3" borderId="0" xfId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9" fontId="3" fillId="6" borderId="11" xfId="1" applyFont="1" applyFill="1" applyBorder="1" applyAlignment="1">
      <alignment horizontal="center" vertical="center"/>
    </xf>
    <xf numFmtId="9" fontId="3" fillId="6" borderId="20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26" xfId="0" applyFont="1" applyFill="1" applyBorder="1"/>
    <xf numFmtId="0" fontId="16" fillId="0" borderId="28" xfId="0" applyFont="1" applyFill="1" applyBorder="1"/>
    <xf numFmtId="0" fontId="16" fillId="0" borderId="4" xfId="0" applyFont="1" applyFill="1" applyBorder="1"/>
    <xf numFmtId="0" fontId="16" fillId="0" borderId="29" xfId="0" applyFont="1" applyFill="1" applyBorder="1"/>
    <xf numFmtId="9" fontId="16" fillId="0" borderId="8" xfId="0" applyNumberFormat="1" applyFont="1" applyFill="1" applyBorder="1" applyAlignment="1">
      <alignment horizontal="left"/>
    </xf>
    <xf numFmtId="9" fontId="16" fillId="0" borderId="31" xfId="0" applyNumberFormat="1" applyFont="1" applyFill="1" applyBorder="1" applyAlignment="1">
      <alignment horizontal="left"/>
    </xf>
    <xf numFmtId="9" fontId="16" fillId="0" borderId="0" xfId="0" applyNumberFormat="1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ont="1" applyFill="1"/>
    <xf numFmtId="164" fontId="0" fillId="4" borderId="0" xfId="0" applyNumberFormat="1" applyFont="1" applyFill="1" applyBorder="1"/>
    <xf numFmtId="164" fontId="0" fillId="4" borderId="0" xfId="1" applyNumberFormat="1" applyFont="1" applyFill="1" applyBorder="1"/>
    <xf numFmtId="0" fontId="0" fillId="4" borderId="8" xfId="0" applyFill="1" applyBorder="1"/>
    <xf numFmtId="0" fontId="0" fillId="4" borderId="4" xfId="0" applyFont="1" applyFill="1" applyBorder="1"/>
    <xf numFmtId="0" fontId="0" fillId="4" borderId="4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8" xfId="0" applyFont="1" applyFill="1" applyBorder="1"/>
    <xf numFmtId="0" fontId="18" fillId="4" borderId="0" xfId="0" applyFont="1" applyFill="1" applyBorder="1"/>
    <xf numFmtId="0" fontId="0" fillId="4" borderId="29" xfId="0" applyFont="1" applyFill="1" applyBorder="1"/>
    <xf numFmtId="0" fontId="0" fillId="4" borderId="30" xfId="0" applyFont="1" applyFill="1" applyBorder="1" applyAlignment="1">
      <alignment horizontal="right" vertical="center"/>
    </xf>
    <xf numFmtId="0" fontId="6" fillId="7" borderId="18" xfId="0" applyFont="1" applyFill="1" applyBorder="1"/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22" xfId="0" applyFont="1" applyFill="1" applyBorder="1"/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6" fillId="0" borderId="26" xfId="0" applyFont="1" applyFill="1" applyBorder="1"/>
    <xf numFmtId="0" fontId="15" fillId="0" borderId="27" xfId="0" applyFont="1" applyFill="1" applyBorder="1"/>
    <xf numFmtId="0" fontId="15" fillId="0" borderId="28" xfId="0" applyFont="1" applyFill="1" applyBorder="1"/>
    <xf numFmtId="0" fontId="0" fillId="0" borderId="4" xfId="0" applyFont="1" applyFill="1" applyBorder="1"/>
    <xf numFmtId="164" fontId="0" fillId="0" borderId="0" xfId="1" applyNumberFormat="1" applyFont="1" applyFill="1" applyBorder="1"/>
    <xf numFmtId="164" fontId="0" fillId="0" borderId="8" xfId="1" applyNumberFormat="1" applyFont="1" applyFill="1" applyBorder="1"/>
    <xf numFmtId="164" fontId="0" fillId="0" borderId="30" xfId="1" applyNumberFormat="1" applyFont="1" applyFill="1" applyBorder="1"/>
    <xf numFmtId="164" fontId="0" fillId="0" borderId="31" xfId="1" applyNumberFormat="1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8" xfId="0" applyFont="1" applyFill="1" applyBorder="1"/>
    <xf numFmtId="0" fontId="0" fillId="0" borderId="31" xfId="0" applyFont="1" applyFill="1" applyBorder="1"/>
    <xf numFmtId="0" fontId="0" fillId="0" borderId="4" xfId="0" applyFill="1" applyBorder="1"/>
    <xf numFmtId="0" fontId="0" fillId="0" borderId="29" xfId="0" applyFill="1" applyBorder="1"/>
    <xf numFmtId="0" fontId="0" fillId="4" borderId="4" xfId="0" applyFill="1" applyBorder="1" applyAlignment="1"/>
    <xf numFmtId="0" fontId="0" fillId="4" borderId="0" xfId="0" applyFill="1" applyBorder="1" applyAlignment="1"/>
    <xf numFmtId="0" fontId="25" fillId="9" borderId="0" xfId="0" applyFont="1" applyFill="1" applyAlignment="1">
      <alignment horizontal="center" vertical="center"/>
    </xf>
    <xf numFmtId="0" fontId="0" fillId="5" borderId="0" xfId="0" applyFill="1" applyAlignment="1"/>
    <xf numFmtId="0" fontId="6" fillId="4" borderId="35" xfId="0" applyFont="1" applyFill="1" applyBorder="1"/>
    <xf numFmtId="0" fontId="0" fillId="4" borderId="3" xfId="0" applyFont="1" applyFill="1" applyBorder="1" applyAlignment="1" applyProtection="1">
      <alignment horizontal="centerContinuous"/>
      <protection locked="0"/>
    </xf>
    <xf numFmtId="0" fontId="0" fillId="4" borderId="3" xfId="0" applyFont="1" applyFill="1" applyBorder="1"/>
    <xf numFmtId="0" fontId="6" fillId="4" borderId="3" xfId="0" applyFont="1" applyFill="1" applyBorder="1" applyAlignment="1">
      <alignment horizontal="centerContinuous"/>
    </xf>
    <xf numFmtId="0" fontId="0" fillId="4" borderId="2" xfId="0" applyFont="1" applyFill="1" applyBorder="1"/>
    <xf numFmtId="0" fontId="0" fillId="4" borderId="36" xfId="0" applyFont="1" applyFill="1" applyBorder="1"/>
    <xf numFmtId="0" fontId="0" fillId="4" borderId="37" xfId="0" applyFont="1" applyFill="1" applyBorder="1"/>
    <xf numFmtId="0" fontId="0" fillId="4" borderId="1" xfId="0" applyFont="1" applyFill="1" applyBorder="1" applyAlignment="1" applyProtection="1">
      <alignment horizontal="centerContinuous"/>
      <protection locked="0"/>
    </xf>
    <xf numFmtId="0" fontId="0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4" borderId="38" xfId="0" applyFont="1" applyFill="1" applyBorder="1"/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6" fillId="4" borderId="37" xfId="0" applyFont="1" applyFill="1" applyBorder="1"/>
    <xf numFmtId="0" fontId="0" fillId="4" borderId="6" xfId="0" applyFont="1" applyFill="1" applyBorder="1" applyAlignment="1">
      <alignment horizontal="left"/>
    </xf>
    <xf numFmtId="0" fontId="6" fillId="4" borderId="10" xfId="0" applyFont="1" applyFill="1" applyBorder="1"/>
    <xf numFmtId="0" fontId="0" fillId="4" borderId="0" xfId="0" applyFont="1" applyFill="1" applyBorder="1" applyAlignment="1" applyProtection="1">
      <alignment horizontal="centerContinuous"/>
      <protection locked="0"/>
    </xf>
    <xf numFmtId="0" fontId="0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0" fillId="4" borderId="6" xfId="0" applyFont="1" applyFill="1" applyBorder="1"/>
    <xf numFmtId="0" fontId="0" fillId="5" borderId="1" xfId="0" applyFont="1" applyFill="1" applyBorder="1"/>
    <xf numFmtId="0" fontId="11" fillId="5" borderId="1" xfId="0" applyFont="1" applyFill="1" applyBorder="1"/>
    <xf numFmtId="0" fontId="7" fillId="5" borderId="1" xfId="0" applyFont="1" applyFill="1" applyBorder="1"/>
    <xf numFmtId="14" fontId="0" fillId="5" borderId="1" xfId="0" applyNumberFormat="1" applyFont="1" applyFill="1" applyBorder="1"/>
    <xf numFmtId="0" fontId="6" fillId="4" borderId="3" xfId="0" applyFont="1" applyFill="1" applyBorder="1" applyAlignment="1">
      <alignment vertical="top"/>
    </xf>
    <xf numFmtId="0" fontId="6" fillId="4" borderId="36" xfId="0" applyFont="1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6" fillId="4" borderId="23" xfId="0" applyFont="1" applyFill="1" applyBorder="1" applyAlignment="1">
      <alignment vertical="top"/>
    </xf>
    <xf numFmtId="0" fontId="9" fillId="4" borderId="0" xfId="0" applyFont="1" applyFill="1" applyBorder="1" applyAlignment="1">
      <alignment horizontal="left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left"/>
    </xf>
    <xf numFmtId="0" fontId="4" fillId="4" borderId="23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4" fillId="4" borderId="14" xfId="0" applyFont="1" applyFill="1" applyBorder="1"/>
    <xf numFmtId="0" fontId="4" fillId="4" borderId="14" xfId="0" applyFont="1" applyFill="1" applyBorder="1" applyAlignment="1">
      <alignment horizontal="left"/>
    </xf>
    <xf numFmtId="0" fontId="4" fillId="4" borderId="24" xfId="0" applyFont="1" applyFill="1" applyBorder="1" applyAlignment="1">
      <alignment horizontal="left"/>
    </xf>
    <xf numFmtId="0" fontId="20" fillId="5" borderId="0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12" fillId="5" borderId="0" xfId="0" applyFont="1" applyFill="1" applyBorder="1"/>
    <xf numFmtId="0" fontId="13" fillId="5" borderId="0" xfId="0" applyFont="1" applyFill="1" applyBorder="1" applyAlignment="1">
      <alignment horizontal="centerContinuous"/>
    </xf>
    <xf numFmtId="0" fontId="6" fillId="5" borderId="0" xfId="0" applyFont="1" applyFill="1" applyBorder="1" applyAlignment="1">
      <alignment horizontal="center"/>
    </xf>
    <xf numFmtId="0" fontId="24" fillId="8" borderId="19" xfId="0" applyFont="1" applyFill="1" applyBorder="1" applyAlignment="1">
      <alignment horizontal="center"/>
    </xf>
    <xf numFmtId="0" fontId="24" fillId="8" borderId="20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Continuous"/>
    </xf>
    <xf numFmtId="0" fontId="13" fillId="8" borderId="20" xfId="0" applyFont="1" applyFill="1" applyBorder="1" applyAlignment="1">
      <alignment horizontal="centerContinuous"/>
    </xf>
    <xf numFmtId="0" fontId="0" fillId="8" borderId="14" xfId="0" applyFont="1" applyFill="1" applyBorder="1"/>
    <xf numFmtId="0" fontId="24" fillId="8" borderId="21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Continuous"/>
    </xf>
    <xf numFmtId="0" fontId="7" fillId="5" borderId="0" xfId="0" applyFont="1" applyFill="1" applyBorder="1" applyAlignment="1"/>
    <xf numFmtId="9" fontId="13" fillId="5" borderId="0" xfId="1" applyFont="1" applyFill="1" applyBorder="1"/>
    <xf numFmtId="0" fontId="7" fillId="5" borderId="0" xfId="0" applyFont="1" applyFill="1" applyBorder="1"/>
    <xf numFmtId="0" fontId="0" fillId="4" borderId="0" xfId="0" applyFont="1" applyFill="1"/>
    <xf numFmtId="0" fontId="5" fillId="8" borderId="18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/>
    </xf>
    <xf numFmtId="0" fontId="0" fillId="4" borderId="36" xfId="0" applyFont="1" applyFill="1" applyBorder="1" applyAlignment="1">
      <alignment horizontal="left"/>
    </xf>
    <xf numFmtId="0" fontId="14" fillId="8" borderId="3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22" fillId="8" borderId="32" xfId="0" applyFont="1" applyFill="1" applyBorder="1" applyAlignment="1">
      <alignment horizontal="center"/>
    </xf>
    <xf numFmtId="0" fontId="22" fillId="8" borderId="17" xfId="0" applyFont="1" applyFill="1" applyBorder="1" applyAlignment="1">
      <alignment horizontal="center"/>
    </xf>
    <xf numFmtId="0" fontId="22" fillId="8" borderId="34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right" vertical="top"/>
    </xf>
    <xf numFmtId="0" fontId="6" fillId="4" borderId="3" xfId="0" applyFont="1" applyFill="1" applyBorder="1" applyAlignment="1">
      <alignment horizontal="right" vertical="top"/>
    </xf>
    <xf numFmtId="0" fontId="6" fillId="4" borderId="13" xfId="0" applyFont="1" applyFill="1" applyBorder="1" applyAlignment="1">
      <alignment horizontal="right" vertical="top"/>
    </xf>
    <xf numFmtId="0" fontId="6" fillId="4" borderId="14" xfId="0" applyFont="1" applyFill="1" applyBorder="1" applyAlignment="1">
      <alignment horizontal="right" vertical="top"/>
    </xf>
    <xf numFmtId="0" fontId="5" fillId="7" borderId="32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23" fillId="8" borderId="24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21" fillId="4" borderId="39" xfId="0" applyFont="1" applyFill="1" applyBorder="1" applyAlignment="1">
      <alignment horizontal="left" vertical="center"/>
    </xf>
    <xf numFmtId="0" fontId="21" fillId="4" borderId="40" xfId="0" applyFont="1" applyFill="1" applyBorder="1" applyAlignment="1">
      <alignment horizontal="left" vertical="center"/>
    </xf>
    <xf numFmtId="0" fontId="21" fillId="4" borderId="41" xfId="0" applyFont="1" applyFill="1" applyBorder="1" applyAlignment="1">
      <alignment horizontal="left" vertical="center"/>
    </xf>
    <xf numFmtId="0" fontId="0" fillId="9" borderId="0" xfId="0" applyFill="1" applyAlignment="1">
      <alignment horizontal="left"/>
    </xf>
    <xf numFmtId="0" fontId="19" fillId="4" borderId="26" xfId="0" applyFont="1" applyFill="1" applyBorder="1" applyAlignment="1">
      <alignment horizontal="center"/>
    </xf>
    <xf numFmtId="0" fontId="19" fillId="4" borderId="27" xfId="0" applyFont="1" applyFill="1" applyBorder="1" applyAlignment="1">
      <alignment horizontal="center"/>
    </xf>
    <xf numFmtId="0" fontId="19" fillId="4" borderId="28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2FE50"/>
      <color rgb="FFCDACE6"/>
      <color rgb="FF66FFFF"/>
      <color rgb="FFB381D9"/>
      <color rgb="FFDEC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Agreement Analysis Template.xlsx]Results!PivotTable6</c:name>
    <c:fmtId val="5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00B050"/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1"/>
        <c:spPr>
          <a:gradFill flip="none" rotWithShape="1">
            <a:gsLst>
              <a:gs pos="0">
                <a:srgbClr val="00B050"/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solidFill>
              <a:srgbClr val="00B050"/>
            </a:solidFill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50"/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solidFill>
              <a:srgbClr val="00B05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Results!$Q$3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00B050"/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0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Results!$P$4:$P$10</c:f>
              <c:strCache>
                <c:ptCount val="6"/>
                <c:pt idx="0">
                  <c:v>% Rated Both Ways</c:v>
                </c:pt>
                <c:pt idx="1">
                  <c:v>% N Rated G</c:v>
                </c:pt>
                <c:pt idx="2">
                  <c:v>% G Rated N</c:v>
                </c:pt>
                <c:pt idx="3">
                  <c:v>Overall Error Rate</c:v>
                </c:pt>
                <c:pt idx="4">
                  <c:v>Accuracy (By Operator)</c:v>
                </c:pt>
                <c:pt idx="5">
                  <c:v>Effectiveness (By Part)</c:v>
                </c:pt>
              </c:strCache>
            </c:strRef>
          </c:cat>
          <c:val>
            <c:numRef>
              <c:f>Results!$Q$4:$Q$10</c:f>
              <c:numCache>
                <c:formatCode>General</c:formatCode>
                <c:ptCount val="6"/>
                <c:pt idx="0">
                  <c:v>0.1</c:v>
                </c:pt>
                <c:pt idx="1">
                  <c:v>0.125</c:v>
                </c:pt>
                <c:pt idx="2">
                  <c:v>3.125E-2</c:v>
                </c:pt>
                <c:pt idx="3">
                  <c:v>0.05</c:v>
                </c:pt>
                <c:pt idx="4">
                  <c:v>0.95</c:v>
                </c:pt>
                <c:pt idx="5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73063504"/>
        <c:axId val="673063896"/>
      </c:barChart>
      <c:catAx>
        <c:axId val="67306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73063896"/>
        <c:crosses val="autoZero"/>
        <c:auto val="1"/>
        <c:lblAlgn val="ctr"/>
        <c:lblOffset val="100"/>
        <c:noMultiLvlLbl val="0"/>
      </c:catAx>
      <c:valAx>
        <c:axId val="67306389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730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Agreement Analysis Template.xlsx]Results!PivotTable7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9525" cap="rnd">
            <a:solidFill>
              <a:sysClr val="windowText" lastClr="000000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Results!$P$14:$P$17</c:f>
              <c:strCache>
                <c:ptCount val="3"/>
                <c:pt idx="0">
                  <c:v>Operator A</c:v>
                </c:pt>
                <c:pt idx="1">
                  <c:v>Operator B</c:v>
                </c:pt>
              </c:strCache>
            </c:strRef>
          </c:cat>
          <c:val>
            <c:numRef>
              <c:f>Results!$Q$14:$Q$17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673064680"/>
        <c:axId val="673065072"/>
      </c:barChart>
      <c:catAx>
        <c:axId val="67306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73065072"/>
        <c:crosses val="autoZero"/>
        <c:auto val="1"/>
        <c:lblAlgn val="ctr"/>
        <c:lblOffset val="100"/>
        <c:noMultiLvlLbl val="0"/>
      </c:catAx>
      <c:valAx>
        <c:axId val="67306507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7306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Agreement Analysis Template.xlsx]Results!PivotTable3</c:name>
    <c:fmtId val="5"/>
  </c:pivotSource>
  <c:chart>
    <c:autoTitleDeleted val="1"/>
    <c:pivotFmts>
      <c:pivotFmt>
        <c:idx val="0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Results!$W$3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cat>
            <c:strRef>
              <c:f>Results!$V$4:$V$7</c:f>
              <c:strCache>
                <c:ptCount val="3"/>
                <c:pt idx="1">
                  <c:v>Operator B</c:v>
                </c:pt>
                <c:pt idx="2">
                  <c:v>Operator A</c:v>
                </c:pt>
              </c:strCache>
            </c:strRef>
          </c:cat>
          <c:val>
            <c:numRef>
              <c:f>Results!$W$4:$W$7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41000280"/>
        <c:axId val="641000672"/>
      </c:barChart>
      <c:catAx>
        <c:axId val="641000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0672"/>
        <c:crosses val="autoZero"/>
        <c:auto val="1"/>
        <c:lblAlgn val="ctr"/>
        <c:lblOffset val="100"/>
        <c:noMultiLvlLbl val="0"/>
      </c:catAx>
      <c:valAx>
        <c:axId val="641000672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Agreement Analysis Template.xlsx]Results!PivotTable4</c:name>
    <c:fmtId val="5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Results!$T$13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0800000" scaled="0"/>
              <a:tileRect/>
            </a:gradFill>
            <a:ln>
              <a:noFill/>
            </a:ln>
            <a:effectLst/>
          </c:spPr>
          <c:invertIfNegative val="0"/>
          <c:cat>
            <c:strRef>
              <c:f>Results!$S$14:$S$17</c:f>
              <c:strCache>
                <c:ptCount val="3"/>
                <c:pt idx="1">
                  <c:v>Operator B</c:v>
                </c:pt>
                <c:pt idx="2">
                  <c:v>Operator A</c:v>
                </c:pt>
              </c:strCache>
            </c:strRef>
          </c:cat>
          <c:val>
            <c:numRef>
              <c:f>Results!$T$14:$T$17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41001456"/>
        <c:axId val="641001848"/>
      </c:barChart>
      <c:catAx>
        <c:axId val="64100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1848"/>
        <c:crosses val="autoZero"/>
        <c:auto val="1"/>
        <c:lblAlgn val="ctr"/>
        <c:lblOffset val="100"/>
        <c:noMultiLvlLbl val="0"/>
      </c:catAx>
      <c:valAx>
        <c:axId val="64100184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Agreement Analysis Template.xlsx]Results!PivotTable5</c:name>
    <c:fmtId val="5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Results!$T$3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0800000" scaled="0"/>
              <a:tileRect/>
            </a:gradFill>
            <a:ln>
              <a:noFill/>
            </a:ln>
            <a:effectLst/>
          </c:spPr>
          <c:invertIfNegative val="0"/>
          <c:cat>
            <c:strRef>
              <c:f>Results!$S$4:$S$7</c:f>
              <c:strCache>
                <c:ptCount val="3"/>
                <c:pt idx="1">
                  <c:v>Operator B</c:v>
                </c:pt>
                <c:pt idx="2">
                  <c:v>Operator A</c:v>
                </c:pt>
              </c:strCache>
            </c:strRef>
          </c:cat>
          <c:val>
            <c:numRef>
              <c:f>Results!$T$4:$T$7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41002632"/>
        <c:axId val="641003024"/>
      </c:barChart>
      <c:catAx>
        <c:axId val="641002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3024"/>
        <c:crosses val="autoZero"/>
        <c:auto val="1"/>
        <c:lblAlgn val="ctr"/>
        <c:lblOffset val="100"/>
        <c:noMultiLvlLbl val="0"/>
      </c:catAx>
      <c:valAx>
        <c:axId val="641003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Agreement Analysis Template.xlsx]Results!PivotTable1</c:name>
    <c:fmtId val="11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Results!$Q$20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cat>
            <c:strRef>
              <c:f>Results!$P$21:$P$30</c:f>
              <c:strCache>
                <c:ptCount val="9"/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strCache>
            </c:strRef>
          </c:cat>
          <c:val>
            <c:numRef>
              <c:f>Results!$Q$21:$Q$30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41003808"/>
        <c:axId val="641004200"/>
      </c:barChart>
      <c:catAx>
        <c:axId val="64100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Sample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4200"/>
        <c:crosses val="autoZero"/>
        <c:auto val="1"/>
        <c:lblAlgn val="ctr"/>
        <c:lblOffset val="100"/>
        <c:noMultiLvlLbl val="0"/>
      </c:catAx>
      <c:valAx>
        <c:axId val="64100420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[Attribute Agreement Analysis Template.xlsx]Results!PivotTable2</c:name>
    <c:fmtId val="5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0800000" scaled="0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Results!$T$20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0800000" scaled="0"/>
              <a:tileRect/>
            </a:gradFill>
            <a:ln>
              <a:noFill/>
            </a:ln>
            <a:effectLst/>
          </c:spPr>
          <c:invertIfNegative val="0"/>
          <c:cat>
            <c:strRef>
              <c:f>Results!$S$21:$S$24</c:f>
              <c:strCache>
                <c:ptCount val="3"/>
                <c:pt idx="1">
                  <c:v>9</c:v>
                </c:pt>
                <c:pt idx="2">
                  <c:v>5</c:v>
                </c:pt>
              </c:strCache>
            </c:strRef>
          </c:cat>
          <c:val>
            <c:numRef>
              <c:f>Results!$T$21:$T$24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41004984"/>
        <c:axId val="641005376"/>
      </c:barChart>
      <c:catAx>
        <c:axId val="641004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Sample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05376"/>
        <c:crosses val="autoZero"/>
        <c:auto val="1"/>
        <c:lblAlgn val="ctr"/>
        <c:lblOffset val="100"/>
        <c:noMultiLvlLbl val="0"/>
      </c:catAx>
      <c:valAx>
        <c:axId val="64100537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64100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15240</xdr:rowOff>
    </xdr:from>
    <xdr:to>
      <xdr:col>5</xdr:col>
      <xdr:colOff>213360</xdr:colOff>
      <xdr:row>26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6</xdr:row>
      <xdr:rowOff>15240</xdr:rowOff>
    </xdr:from>
    <xdr:to>
      <xdr:col>12</xdr:col>
      <xdr:colOff>464820</xdr:colOff>
      <xdr:row>26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51</xdr:row>
      <xdr:rowOff>22860</xdr:rowOff>
    </xdr:from>
    <xdr:to>
      <xdr:col>3</xdr:col>
      <xdr:colOff>655320</xdr:colOff>
      <xdr:row>66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51</xdr:row>
      <xdr:rowOff>22860</xdr:rowOff>
    </xdr:from>
    <xdr:to>
      <xdr:col>9</xdr:col>
      <xdr:colOff>60960</xdr:colOff>
      <xdr:row>66</xdr:row>
      <xdr:rowOff>137160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</xdr:colOff>
      <xdr:row>51</xdr:row>
      <xdr:rowOff>30480</xdr:rowOff>
    </xdr:from>
    <xdr:to>
      <xdr:col>12</xdr:col>
      <xdr:colOff>464820</xdr:colOff>
      <xdr:row>66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</xdr:colOff>
      <xdr:row>31</xdr:row>
      <xdr:rowOff>38100</xdr:rowOff>
    </xdr:from>
    <xdr:to>
      <xdr:col>5</xdr:col>
      <xdr:colOff>220980</xdr:colOff>
      <xdr:row>46</xdr:row>
      <xdr:rowOff>144780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251460</xdr:colOff>
      <xdr:row>31</xdr:row>
      <xdr:rowOff>45720</xdr:rowOff>
    </xdr:from>
    <xdr:to>
      <xdr:col>12</xdr:col>
      <xdr:colOff>464820</xdr:colOff>
      <xdr:row>46</xdr:row>
      <xdr:rowOff>144780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Morris" refreshedDate="41920.46183148148" createdVersion="5" refreshedVersion="5" minRefreshableVersion="3" recordCount="20">
  <cacheSource type="worksheet">
    <worksheetSource ref="P58:Q78" sheet="Results"/>
  </cacheSource>
  <cacheFields count="2">
    <cacheField name="By Part" numFmtId="0">
      <sharedItems containsMixedTypes="1" containsNumber="1" containsInteger="1" minValue="1" maxValue="10" count="9">
        <n v="1"/>
        <n v="2"/>
        <n v="3"/>
        <n v="4"/>
        <s v=""/>
        <n v="6"/>
        <n v="7"/>
        <n v="8"/>
        <n v="10"/>
      </sharedItems>
    </cacheField>
    <cacheField name="% G Rated N" numFmtId="164">
      <sharedItems containsMixedTypes="1" containsNumber="1" minValue="0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k Morris" refreshedDate="41920.461831828703" createdVersion="5" refreshedVersion="5" minRefreshableVersion="3" recordCount="20">
  <cacheSource type="worksheet">
    <worksheetSource ref="T58:U78" sheet="Results"/>
  </cacheSource>
  <cacheFields count="2">
    <cacheField name="By Part" numFmtId="0">
      <sharedItems containsMixedTypes="1" containsNumber="1" containsInteger="1" minValue="5" maxValue="9" count="3">
        <s v=""/>
        <n v="5"/>
        <n v="9"/>
      </sharedItems>
    </cacheField>
    <cacheField name="% N Rated G" numFmtId="164">
      <sharedItems containsMixedTypes="1" containsNumber="1" minValue="0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ck Morris" refreshedDate="41920.461831944442" createdVersion="5" refreshedVersion="5" minRefreshableVersion="3" recordCount="3">
  <cacheSource type="worksheet">
    <worksheetSource ref="P53:Q56" sheet="Results"/>
  </cacheSource>
  <cacheFields count="2">
    <cacheField name="Operator" numFmtId="0">
      <sharedItems count="3">
        <s v="Operator A"/>
        <s v="Operator B"/>
        <s v=""/>
      </sharedItems>
    </cacheField>
    <cacheField name="Accuracy" numFmtId="9">
      <sharedItems containsMixedTypes="1" containsNumber="1" minValue="0.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ick Morris" refreshedDate="41920.461832175926" createdVersion="5" refreshedVersion="5" minRefreshableVersion="3" recordCount="6">
  <cacheSource type="worksheet">
    <worksheetSource ref="B8:C14" sheet="Results"/>
  </cacheSource>
  <cacheFields count="2">
    <cacheField name="Attribute" numFmtId="0">
      <sharedItems count="10">
        <s v="Effectiveness (By Part)"/>
        <s v="Accuracy (By Operator)"/>
        <s v="Overall Error Rate"/>
        <s v="% G Rated N"/>
        <s v="% N Rated G"/>
        <s v="% Rated Both Ways"/>
        <s v="Accuracy (Operator)" u="1"/>
        <s v="Effectiveness (Part)" u="1"/>
        <s v="Overall Effectiveness" u="1"/>
        <s v="Overall Accuracy" u="1"/>
      </sharedItems>
    </cacheField>
    <cacheField name="Rate" numFmtId="164">
      <sharedItems containsSemiMixedTypes="0" containsString="0" containsNumber="1" minValue="3.125E-2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Nick Morris" refreshedDate="41920.461832291665" createdVersion="5" refreshedVersion="5" minRefreshableVersion="3" recordCount="3">
  <cacheSource type="worksheet">
    <worksheetSource ref="P45:S48" sheet="Results"/>
  </cacheSource>
  <cacheFields count="4">
    <cacheField name="By Operator" numFmtId="0">
      <sharedItems count="3">
        <s v="Operator A"/>
        <s v="Operator B"/>
        <s v=""/>
      </sharedItems>
    </cacheField>
    <cacheField name="% G Rated N" numFmtId="164">
      <sharedItems containsMixedTypes="1" containsNumber="1" minValue="0" maxValue="6.25E-2"/>
    </cacheField>
    <cacheField name="% N Rated G" numFmtId="164">
      <sharedItems containsMixedTypes="1" containsNumber="1" minValue="0" maxValue="0.25"/>
    </cacheField>
    <cacheField name="% Rated Both Ways" numFmtId="164">
      <sharedItems containsMixedTypes="1" containsNumber="1" minValue="0" maxValue="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0"/>
  </r>
  <r>
    <x v="1"/>
    <n v="0.25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4"/>
    <n v="0"/>
  </r>
  <r>
    <x v="8"/>
    <n v="0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0"/>
  </r>
  <r>
    <x v="0"/>
    <n v="0"/>
  </r>
  <r>
    <x v="0"/>
    <n v="0"/>
  </r>
  <r>
    <x v="0"/>
    <n v="0"/>
  </r>
  <r>
    <x v="1"/>
    <n v="0.25"/>
  </r>
  <r>
    <x v="0"/>
    <n v="0"/>
  </r>
  <r>
    <x v="0"/>
    <n v="0"/>
  </r>
  <r>
    <x v="0"/>
    <n v="0"/>
  </r>
  <r>
    <x v="2"/>
    <n v="0"/>
  </r>
  <r>
    <x v="0"/>
    <n v="0"/>
  </r>
  <r>
    <x v="0"/>
    <s v=""/>
  </r>
  <r>
    <x v="0"/>
    <s v=""/>
  </r>
  <r>
    <x v="0"/>
    <s v=""/>
  </r>
  <r>
    <x v="0"/>
    <s v=""/>
  </r>
  <r>
    <x v="0"/>
    <s v=""/>
  </r>
  <r>
    <x v="0"/>
    <s v=""/>
  </r>
  <r>
    <x v="0"/>
    <s v=""/>
  </r>
  <r>
    <x v="0"/>
    <s v=""/>
  </r>
  <r>
    <x v="0"/>
    <s v=""/>
  </r>
  <r>
    <x v="0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n v="0.9"/>
  </r>
  <r>
    <x v="1"/>
    <n v="1"/>
  </r>
  <r>
    <x v="2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n v="0.8"/>
  </r>
  <r>
    <x v="1"/>
    <n v="0.95"/>
  </r>
  <r>
    <x v="2"/>
    <n v="0.05"/>
  </r>
  <r>
    <x v="3"/>
    <n v="3.125E-2"/>
  </r>
  <r>
    <x v="4"/>
    <n v="0.125"/>
  </r>
  <r>
    <x v="5"/>
    <n v="0.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">
  <r>
    <x v="0"/>
    <n v="6.25E-2"/>
    <n v="0.25"/>
    <n v="0.2"/>
  </r>
  <r>
    <x v="1"/>
    <n v="0"/>
    <n v="0"/>
    <n v="0"/>
  </r>
  <r>
    <x v="2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P20:Q30" firstHeaderRow="1" firstDataRow="1" firstDataCol="1"/>
  <pivotFields count="2">
    <pivotField axis="axisRow" showAll="0" sortType="descending">
      <items count="10">
        <item x="4"/>
        <item x="8"/>
        <item x="7"/>
        <item x="6"/>
        <item x="5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% G Rated N 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S13:T17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N Rated G " fld="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P13:Q1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curacy " fld="1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chartFormats count="1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P3:Q10" firstHeaderRow="1" firstDataRow="1" firstDataCol="1"/>
  <pivotFields count="2">
    <pivotField axis="axisRow" showAll="0">
      <items count="11">
        <item x="5"/>
        <item x="4"/>
        <item x="3"/>
        <item x="2"/>
        <item m="1" x="9"/>
        <item m="1" x="8"/>
        <item m="1" x="6"/>
        <item m="1" x="7"/>
        <item x="1"/>
        <item x="0"/>
        <item t="default"/>
      </items>
    </pivotField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8"/>
    </i>
    <i>
      <x v="9"/>
    </i>
    <i t="grand">
      <x/>
    </i>
  </rowItems>
  <colItems count="1">
    <i/>
  </colItems>
  <dataFields count="1">
    <dataField name="Sum of Rate" fld="1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V3:W7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G Rated N " fld="1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S20:T24" firstHeaderRow="1" firstDataRow="1" firstDataCol="1"/>
  <pivotFields count="2">
    <pivotField axis="axisRow" showAll="0" sortType="descending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N Rated G " fld="1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S3:T7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Rated Both Ways " fld="3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"/>
  <sheetViews>
    <sheetView showGridLines="0" topLeftCell="A13" workbookViewId="0">
      <selection activeCell="M38" sqref="M38"/>
    </sheetView>
  </sheetViews>
  <sheetFormatPr defaultColWidth="0" defaultRowHeight="13.8" customHeight="1" zeroHeight="1" x14ac:dyDescent="0.3"/>
  <cols>
    <col min="1" max="1" width="3.77734375" style="145" customWidth="1"/>
    <col min="2" max="2" width="14.6640625" style="145" bestFit="1" customWidth="1"/>
    <col min="3" max="3" width="7.88671875" style="145" customWidth="1"/>
    <col min="4" max="12" width="6.33203125" style="145" customWidth="1"/>
    <col min="13" max="13" width="6" style="145" customWidth="1"/>
    <col min="14" max="14" width="2.88671875" style="145" customWidth="1"/>
    <col min="15" max="19" width="5.6640625" style="145" customWidth="1"/>
    <col min="20" max="23" width="6.109375" style="145" customWidth="1"/>
    <col min="24" max="24" width="3.77734375" style="145" customWidth="1"/>
    <col min="25" max="27" width="8.88671875" style="3" hidden="1" customWidth="1"/>
    <col min="28" max="29" width="11.77734375" style="3" hidden="1" customWidth="1"/>
    <col min="30" max="30" width="8.88671875" style="3" hidden="1" customWidth="1"/>
    <col min="31" max="31" width="19" style="3" hidden="1" customWidth="1"/>
    <col min="32" max="33" width="11.77734375" style="3" hidden="1" customWidth="1"/>
    <col min="34" max="34" width="17.5546875" style="3" hidden="1" customWidth="1"/>
    <col min="35" max="35" width="11.77734375" style="3" hidden="1" customWidth="1"/>
    <col min="36" max="36" width="17.5546875" style="3" hidden="1" customWidth="1"/>
    <col min="37" max="37" width="8.88671875" style="3" hidden="1" customWidth="1"/>
    <col min="38" max="40" width="0" style="3" hidden="1" customWidth="1"/>
    <col min="41" max="16384" width="8.88671875" style="3" hidden="1"/>
  </cols>
  <sheetData>
    <row r="1" spans="1:27" ht="21.6" thickBot="1" x14ac:dyDescent="0.45">
      <c r="A1" s="43"/>
      <c r="B1" s="43"/>
      <c r="C1" s="107"/>
      <c r="D1" s="107"/>
      <c r="E1" s="107"/>
      <c r="F1" s="107"/>
      <c r="G1" s="108" t="s">
        <v>48</v>
      </c>
      <c r="H1" s="43"/>
      <c r="I1" s="43"/>
      <c r="J1" s="109"/>
      <c r="K1" s="110"/>
      <c r="L1" s="110"/>
      <c r="M1" s="107"/>
      <c r="N1" s="107"/>
      <c r="O1" s="107"/>
      <c r="P1" s="107"/>
      <c r="Q1" s="107"/>
      <c r="R1" s="107"/>
      <c r="S1" s="107"/>
      <c r="T1" s="10"/>
      <c r="U1" s="10"/>
      <c r="V1" s="10"/>
      <c r="W1" s="10"/>
      <c r="X1" s="43"/>
    </row>
    <row r="2" spans="1:27" ht="13.8" customHeight="1" thickTop="1" x14ac:dyDescent="0.3">
      <c r="A2" s="43"/>
      <c r="B2" s="84" t="s">
        <v>30</v>
      </c>
      <c r="C2" s="85"/>
      <c r="D2" s="85"/>
      <c r="E2" s="85"/>
      <c r="F2" s="85"/>
      <c r="G2" s="86"/>
      <c r="H2" s="87"/>
      <c r="I2" s="87"/>
      <c r="J2" s="87"/>
      <c r="K2" s="88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9"/>
      <c r="X2" s="43"/>
    </row>
    <row r="3" spans="1:27" ht="13.8" customHeight="1" thickBot="1" x14ac:dyDescent="0.35">
      <c r="A3" s="43"/>
      <c r="B3" s="90"/>
      <c r="C3" s="91"/>
      <c r="D3" s="91"/>
      <c r="E3" s="91"/>
      <c r="F3" s="91"/>
      <c r="G3" s="92"/>
      <c r="H3" s="93"/>
      <c r="I3" s="93"/>
      <c r="J3" s="93"/>
      <c r="K3" s="94" t="s">
        <v>29</v>
      </c>
      <c r="L3" s="93"/>
      <c r="M3" s="92"/>
      <c r="N3" s="92"/>
      <c r="O3" s="92"/>
      <c r="P3" s="92"/>
      <c r="Q3" s="92"/>
      <c r="R3" s="93" t="s">
        <v>28</v>
      </c>
      <c r="S3" s="92"/>
      <c r="T3" s="92"/>
      <c r="U3" s="92"/>
      <c r="V3" s="92"/>
      <c r="W3" s="95"/>
      <c r="X3" s="130"/>
      <c r="Y3" s="5"/>
      <c r="Z3" s="5"/>
      <c r="AA3" s="6"/>
    </row>
    <row r="4" spans="1:27" ht="13.8" customHeight="1" thickTop="1" x14ac:dyDescent="0.3">
      <c r="A4" s="43"/>
      <c r="B4" s="84" t="s">
        <v>31</v>
      </c>
      <c r="C4" s="85"/>
      <c r="D4" s="85"/>
      <c r="E4" s="85"/>
      <c r="F4" s="85"/>
      <c r="G4" s="86"/>
      <c r="H4" s="96"/>
      <c r="I4" s="96"/>
      <c r="J4" s="97"/>
      <c r="K4" s="155" t="s">
        <v>27</v>
      </c>
      <c r="L4" s="156"/>
      <c r="M4" s="151" t="s">
        <v>0</v>
      </c>
      <c r="N4" s="151"/>
      <c r="O4" s="151"/>
      <c r="P4" s="151"/>
      <c r="Q4" s="151"/>
      <c r="R4" s="151"/>
      <c r="S4" s="151"/>
      <c r="T4" s="151"/>
      <c r="U4" s="151"/>
      <c r="V4" s="151"/>
      <c r="W4" s="152"/>
      <c r="X4" s="131"/>
      <c r="Y4" s="7"/>
      <c r="Z4" s="7"/>
      <c r="AA4" s="8"/>
    </row>
    <row r="5" spans="1:27" ht="13.8" customHeight="1" thickBot="1" x14ac:dyDescent="0.35">
      <c r="A5" s="43"/>
      <c r="B5" s="90"/>
      <c r="C5" s="92"/>
      <c r="D5" s="92"/>
      <c r="E5" s="92"/>
      <c r="F5" s="92"/>
      <c r="G5" s="92"/>
      <c r="H5" s="93"/>
      <c r="I5" s="93"/>
      <c r="J5" s="98"/>
      <c r="K5" s="99"/>
      <c r="L5" s="99"/>
      <c r="M5" s="92"/>
      <c r="N5" s="92"/>
      <c r="O5" s="92"/>
      <c r="P5" s="92"/>
      <c r="Q5" s="92"/>
      <c r="R5" s="92"/>
      <c r="S5" s="92"/>
      <c r="T5" s="92"/>
      <c r="U5" s="92"/>
      <c r="V5" s="92"/>
      <c r="W5" s="95"/>
      <c r="X5" s="132"/>
      <c r="Y5" s="1"/>
      <c r="Z5" s="1"/>
      <c r="AA5" s="9"/>
    </row>
    <row r="6" spans="1:27" ht="13.8" customHeight="1" thickTop="1" x14ac:dyDescent="0.3">
      <c r="A6" s="43"/>
      <c r="B6" s="84" t="s">
        <v>32</v>
      </c>
      <c r="C6" s="85"/>
      <c r="D6" s="85"/>
      <c r="E6" s="85"/>
      <c r="F6" s="85"/>
      <c r="G6" s="86"/>
      <c r="H6" s="96"/>
      <c r="I6" s="96"/>
      <c r="J6" s="97"/>
      <c r="K6" s="155" t="s">
        <v>27</v>
      </c>
      <c r="L6" s="156"/>
      <c r="M6" s="151" t="s">
        <v>1</v>
      </c>
      <c r="N6" s="151"/>
      <c r="O6" s="151"/>
      <c r="P6" s="151"/>
      <c r="Q6" s="151"/>
      <c r="R6" s="151"/>
      <c r="S6" s="151"/>
      <c r="T6" s="151"/>
      <c r="U6" s="151"/>
      <c r="V6" s="151"/>
      <c r="W6" s="152"/>
      <c r="X6" s="132"/>
      <c r="Y6" s="1"/>
      <c r="Z6" s="1"/>
      <c r="AA6" s="9"/>
    </row>
    <row r="7" spans="1:27" ht="13.8" customHeight="1" thickBot="1" x14ac:dyDescent="0.35">
      <c r="A7" s="43"/>
      <c r="B7" s="100"/>
      <c r="C7" s="91"/>
      <c r="D7" s="91"/>
      <c r="E7" s="91"/>
      <c r="F7" s="91"/>
      <c r="G7" s="92"/>
      <c r="H7" s="93"/>
      <c r="I7" s="93"/>
      <c r="J7" s="98"/>
      <c r="K7" s="101"/>
      <c r="L7" s="99"/>
      <c r="M7" s="92"/>
      <c r="N7" s="92"/>
      <c r="O7" s="92"/>
      <c r="P7" s="92"/>
      <c r="Q7" s="92"/>
      <c r="R7" s="92"/>
      <c r="S7" s="92"/>
      <c r="T7" s="92"/>
      <c r="U7" s="92"/>
      <c r="V7" s="92"/>
      <c r="W7" s="95"/>
      <c r="X7" s="132"/>
      <c r="Y7" s="1"/>
      <c r="Z7" s="1"/>
      <c r="AA7" s="9"/>
    </row>
    <row r="8" spans="1:27" ht="13.8" customHeight="1" thickTop="1" x14ac:dyDescent="0.3">
      <c r="A8" s="43"/>
      <c r="B8" s="102" t="s">
        <v>35</v>
      </c>
      <c r="C8" s="103"/>
      <c r="D8" s="103"/>
      <c r="E8" s="103"/>
      <c r="F8" s="103"/>
      <c r="G8" s="104"/>
      <c r="H8" s="105"/>
      <c r="I8" s="105"/>
      <c r="J8" s="97"/>
      <c r="K8" s="155" t="s">
        <v>27</v>
      </c>
      <c r="L8" s="156"/>
      <c r="M8" s="151" t="s">
        <v>2</v>
      </c>
      <c r="N8" s="151"/>
      <c r="O8" s="151"/>
      <c r="P8" s="151"/>
      <c r="Q8" s="151"/>
      <c r="R8" s="151"/>
      <c r="S8" s="151"/>
      <c r="T8" s="151"/>
      <c r="U8" s="151"/>
      <c r="V8" s="151"/>
      <c r="W8" s="152"/>
      <c r="X8" s="132"/>
      <c r="Y8" s="1"/>
      <c r="Z8" s="1"/>
      <c r="AA8" s="9"/>
    </row>
    <row r="9" spans="1:27" ht="13.8" customHeight="1" thickBot="1" x14ac:dyDescent="0.35">
      <c r="A9" s="43"/>
      <c r="B9" s="90"/>
      <c r="C9" s="92"/>
      <c r="D9" s="92"/>
      <c r="E9" s="92"/>
      <c r="F9" s="92"/>
      <c r="G9" s="92"/>
      <c r="H9" s="92"/>
      <c r="I9" s="92"/>
      <c r="J9" s="98"/>
      <c r="K9" s="106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5"/>
      <c r="X9" s="132"/>
      <c r="Y9" s="1"/>
      <c r="Z9" s="1"/>
      <c r="AA9" s="9"/>
    </row>
    <row r="10" spans="1:27" ht="13.8" customHeight="1" thickTop="1" x14ac:dyDescent="0.3">
      <c r="A10" s="43"/>
      <c r="B10" s="160" t="s">
        <v>34</v>
      </c>
      <c r="C10" s="161"/>
      <c r="D10" s="16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2"/>
      <c r="X10" s="132"/>
      <c r="Y10" s="1"/>
      <c r="Z10" s="1"/>
      <c r="AA10" s="9"/>
    </row>
    <row r="11" spans="1:27" ht="13.8" customHeight="1" thickBot="1" x14ac:dyDescent="0.35">
      <c r="A11" s="43"/>
      <c r="B11" s="162"/>
      <c r="C11" s="163"/>
      <c r="D11" s="16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4"/>
      <c r="X11" s="43"/>
    </row>
    <row r="12" spans="1:27" ht="13.8" customHeight="1" thickBot="1" x14ac:dyDescent="0.35">
      <c r="A12" s="43"/>
      <c r="B12" s="164" t="s">
        <v>26</v>
      </c>
      <c r="C12" s="165"/>
      <c r="D12" s="166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4"/>
      <c r="X12" s="43"/>
    </row>
    <row r="13" spans="1:27" ht="13.8" customHeight="1" x14ac:dyDescent="0.3">
      <c r="A13" s="43"/>
      <c r="B13" s="56" t="s">
        <v>4</v>
      </c>
      <c r="C13" s="57" t="s">
        <v>5</v>
      </c>
      <c r="D13" s="58" t="s">
        <v>6</v>
      </c>
      <c r="E13" s="104"/>
      <c r="F13" s="104"/>
      <c r="G13" s="104"/>
      <c r="H13" s="104"/>
      <c r="I13" s="104"/>
      <c r="J13" s="104"/>
      <c r="K13" s="115"/>
      <c r="L13" s="115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8"/>
      <c r="X13" s="43"/>
    </row>
    <row r="14" spans="1:27" ht="13.8" customHeight="1" thickBot="1" x14ac:dyDescent="0.35">
      <c r="A14" s="43"/>
      <c r="B14" s="59" t="s">
        <v>3</v>
      </c>
      <c r="C14" s="60" t="s">
        <v>7</v>
      </c>
      <c r="D14" s="61" t="s">
        <v>46</v>
      </c>
      <c r="E14" s="119"/>
      <c r="F14" s="120"/>
      <c r="G14" s="121"/>
      <c r="H14" s="120"/>
      <c r="I14" s="120"/>
      <c r="J14" s="121"/>
      <c r="K14" s="122"/>
      <c r="L14" s="122"/>
      <c r="M14" s="123"/>
      <c r="N14" s="124"/>
      <c r="O14" s="124"/>
      <c r="P14" s="124"/>
      <c r="Q14" s="124"/>
      <c r="R14" s="124"/>
      <c r="S14" s="124"/>
      <c r="T14" s="124"/>
      <c r="U14" s="124"/>
      <c r="V14" s="124"/>
      <c r="W14" s="125"/>
      <c r="X14" s="43"/>
    </row>
    <row r="15" spans="1:27" ht="16.2" thickBot="1" x14ac:dyDescent="0.35">
      <c r="A15" s="43"/>
      <c r="B15" s="157" t="s">
        <v>33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9"/>
      <c r="N15" s="139"/>
      <c r="O15" s="167" t="s">
        <v>8</v>
      </c>
      <c r="P15" s="167"/>
      <c r="Q15" s="167"/>
      <c r="R15" s="167"/>
      <c r="S15" s="167"/>
      <c r="T15" s="167"/>
      <c r="U15" s="167"/>
      <c r="V15" s="167"/>
      <c r="W15" s="168"/>
      <c r="X15" s="43"/>
    </row>
    <row r="16" spans="1:27" ht="13.8" customHeight="1" x14ac:dyDescent="0.3">
      <c r="A16" s="43"/>
      <c r="B16" s="169" t="s">
        <v>9</v>
      </c>
      <c r="C16" s="170"/>
      <c r="D16" s="147" t="str">
        <f>M4</f>
        <v>Operator A</v>
      </c>
      <c r="E16" s="147"/>
      <c r="F16" s="147"/>
      <c r="G16" s="147" t="str">
        <f>M6</f>
        <v>Operator B</v>
      </c>
      <c r="H16" s="147"/>
      <c r="I16" s="147"/>
      <c r="J16" s="147" t="str">
        <f>M8</f>
        <v>Operator C</v>
      </c>
      <c r="K16" s="147"/>
      <c r="L16" s="147"/>
      <c r="M16" s="149" t="s">
        <v>14</v>
      </c>
      <c r="N16" s="126"/>
      <c r="O16" s="146" t="str">
        <f>D16</f>
        <v>Operator A</v>
      </c>
      <c r="P16" s="147"/>
      <c r="Q16" s="147"/>
      <c r="R16" s="147" t="str">
        <f>G16</f>
        <v>Operator B</v>
      </c>
      <c r="S16" s="147"/>
      <c r="T16" s="147"/>
      <c r="U16" s="147" t="str">
        <f>J16</f>
        <v>Operator C</v>
      </c>
      <c r="V16" s="147"/>
      <c r="W16" s="148"/>
      <c r="X16" s="43"/>
    </row>
    <row r="17" spans="1:31" ht="13.8" customHeight="1" x14ac:dyDescent="0.3">
      <c r="A17" s="43"/>
      <c r="B17" s="133" t="s">
        <v>10</v>
      </c>
      <c r="C17" s="134" t="s">
        <v>4</v>
      </c>
      <c r="D17" s="134" t="s">
        <v>11</v>
      </c>
      <c r="E17" s="134" t="s">
        <v>12</v>
      </c>
      <c r="F17" s="134" t="s">
        <v>24</v>
      </c>
      <c r="G17" s="134" t="s">
        <v>13</v>
      </c>
      <c r="H17" s="134" t="s">
        <v>12</v>
      </c>
      <c r="I17" s="134" t="s">
        <v>24</v>
      </c>
      <c r="J17" s="134" t="s">
        <v>13</v>
      </c>
      <c r="K17" s="134" t="s">
        <v>12</v>
      </c>
      <c r="L17" s="134" t="s">
        <v>24</v>
      </c>
      <c r="M17" s="150"/>
      <c r="N17" s="126"/>
      <c r="O17" s="133" t="s">
        <v>11</v>
      </c>
      <c r="P17" s="134" t="s">
        <v>12</v>
      </c>
      <c r="Q17" s="134" t="s">
        <v>24</v>
      </c>
      <c r="R17" s="134" t="s">
        <v>13</v>
      </c>
      <c r="S17" s="134" t="s">
        <v>12</v>
      </c>
      <c r="T17" s="134" t="s">
        <v>24</v>
      </c>
      <c r="U17" s="134" t="s">
        <v>13</v>
      </c>
      <c r="V17" s="134" t="s">
        <v>12</v>
      </c>
      <c r="W17" s="140" t="s">
        <v>24</v>
      </c>
      <c r="X17" s="43"/>
    </row>
    <row r="18" spans="1:31" ht="13.8" customHeight="1" x14ac:dyDescent="0.3">
      <c r="A18" s="43"/>
      <c r="B18" s="135">
        <v>1</v>
      </c>
      <c r="C18" s="11" t="s">
        <v>5</v>
      </c>
      <c r="D18" s="11" t="s">
        <v>5</v>
      </c>
      <c r="E18" s="11" t="s">
        <v>5</v>
      </c>
      <c r="F18" s="11"/>
      <c r="G18" s="11" t="s">
        <v>5</v>
      </c>
      <c r="H18" s="11" t="s">
        <v>5</v>
      </c>
      <c r="I18" s="11"/>
      <c r="J18" s="11"/>
      <c r="K18" s="11"/>
      <c r="L18" s="11"/>
      <c r="M18" s="21" t="str">
        <f t="shared" ref="M18:M27" si="0">IF(C18="","",IF(COUNTIF(D18:L18,IF(C18="G","N","G"))&gt;0,"N","Y"))</f>
        <v>Y</v>
      </c>
      <c r="N18" s="10"/>
      <c r="O18" s="24">
        <f>IF($C18="", "",IF(D18="","", IF(D18=$C18, 1, 0)))</f>
        <v>1</v>
      </c>
      <c r="P18" s="25">
        <f t="shared" ref="P18:W18" si="1">IF($C18="", "",IF(E18="","", IF(E18=$C18, 1, 0)))</f>
        <v>1</v>
      </c>
      <c r="Q18" s="25" t="str">
        <f t="shared" si="1"/>
        <v/>
      </c>
      <c r="R18" s="25">
        <f t="shared" si="1"/>
        <v>1</v>
      </c>
      <c r="S18" s="25">
        <f t="shared" si="1"/>
        <v>1</v>
      </c>
      <c r="T18" s="25" t="str">
        <f t="shared" si="1"/>
        <v/>
      </c>
      <c r="U18" s="25" t="str">
        <f t="shared" si="1"/>
        <v/>
      </c>
      <c r="V18" s="25" t="str">
        <f t="shared" si="1"/>
        <v/>
      </c>
      <c r="W18" s="26" t="str">
        <f t="shared" si="1"/>
        <v/>
      </c>
      <c r="X18" s="128"/>
      <c r="Y18" s="12"/>
      <c r="Z18" s="12"/>
      <c r="AA18" s="13"/>
      <c r="AB18" s="13"/>
      <c r="AC18" s="13"/>
      <c r="AD18" s="13"/>
      <c r="AE18" s="13"/>
    </row>
    <row r="19" spans="1:31" ht="13.8" customHeight="1" x14ac:dyDescent="0.3">
      <c r="A19" s="43"/>
      <c r="B19" s="135">
        <v>2</v>
      </c>
      <c r="C19" s="11" t="s">
        <v>5</v>
      </c>
      <c r="D19" s="11" t="s">
        <v>6</v>
      </c>
      <c r="E19" s="11" t="s">
        <v>5</v>
      </c>
      <c r="F19" s="11"/>
      <c r="G19" s="11" t="s">
        <v>5</v>
      </c>
      <c r="H19" s="11" t="s">
        <v>5</v>
      </c>
      <c r="I19" s="11"/>
      <c r="J19" s="11"/>
      <c r="K19" s="11"/>
      <c r="L19" s="11"/>
      <c r="M19" s="21" t="str">
        <f t="shared" si="0"/>
        <v>N</v>
      </c>
      <c r="N19" s="10"/>
      <c r="O19" s="24">
        <f t="shared" ref="O19:O37" si="2">IF($C19="", "",IF(D19="","", IF(D19=$C19, 1, 0)))</f>
        <v>0</v>
      </c>
      <c r="P19" s="25">
        <f t="shared" ref="P19:P37" si="3">IF($C19="", "",IF(E19="","", IF(E19=$C19, 1, 0)))</f>
        <v>1</v>
      </c>
      <c r="Q19" s="25" t="str">
        <f t="shared" ref="Q19:Q37" si="4">IF($C19="", "",IF(F19="","", IF(F19=$C19, 1, 0)))</f>
        <v/>
      </c>
      <c r="R19" s="25">
        <f t="shared" ref="R19:R37" si="5">IF($C19="", "",IF(G19="","", IF(G19=$C19, 1, 0)))</f>
        <v>1</v>
      </c>
      <c r="S19" s="25">
        <f t="shared" ref="S19:S37" si="6">IF($C19="", "",IF(H19="","", IF(H19=$C19, 1, 0)))</f>
        <v>1</v>
      </c>
      <c r="T19" s="25" t="str">
        <f t="shared" ref="T19:T37" si="7">IF($C19="", "",IF(I19="","", IF(I19=$C19, 1, 0)))</f>
        <v/>
      </c>
      <c r="U19" s="25" t="str">
        <f t="shared" ref="U19:U37" si="8">IF($C19="", "",IF(J19="","", IF(J19=$C19, 1, 0)))</f>
        <v/>
      </c>
      <c r="V19" s="25" t="str">
        <f t="shared" ref="V19:V37" si="9">IF($C19="", "",IF(K19="","", IF(K19=$C19, 1, 0)))</f>
        <v/>
      </c>
      <c r="W19" s="26" t="str">
        <f t="shared" ref="W19:W37" si="10">IF($C19="", "",IF(L19="","", IF(L19=$C19, 1, 0)))</f>
        <v/>
      </c>
      <c r="X19" s="128"/>
      <c r="Y19" s="12"/>
      <c r="Z19" s="12"/>
      <c r="AA19" s="13"/>
      <c r="AB19" s="13"/>
      <c r="AC19" s="13"/>
      <c r="AD19" s="13"/>
      <c r="AE19" s="13"/>
    </row>
    <row r="20" spans="1:31" ht="13.8" customHeight="1" x14ac:dyDescent="0.3">
      <c r="A20" s="43"/>
      <c r="B20" s="135">
        <v>3</v>
      </c>
      <c r="C20" s="11" t="s">
        <v>5</v>
      </c>
      <c r="D20" s="11" t="s">
        <v>5</v>
      </c>
      <c r="E20" s="11" t="s">
        <v>5</v>
      </c>
      <c r="F20" s="11"/>
      <c r="G20" s="11" t="s">
        <v>5</v>
      </c>
      <c r="H20" s="11" t="s">
        <v>5</v>
      </c>
      <c r="I20" s="11"/>
      <c r="J20" s="11"/>
      <c r="K20" s="11"/>
      <c r="L20" s="11"/>
      <c r="M20" s="21" t="str">
        <f t="shared" si="0"/>
        <v>Y</v>
      </c>
      <c r="N20" s="10"/>
      <c r="O20" s="24">
        <f t="shared" si="2"/>
        <v>1</v>
      </c>
      <c r="P20" s="25">
        <f t="shared" si="3"/>
        <v>1</v>
      </c>
      <c r="Q20" s="25" t="str">
        <f t="shared" si="4"/>
        <v/>
      </c>
      <c r="R20" s="25">
        <f t="shared" si="5"/>
        <v>1</v>
      </c>
      <c r="S20" s="25">
        <f t="shared" si="6"/>
        <v>1</v>
      </c>
      <c r="T20" s="25" t="str">
        <f t="shared" si="7"/>
        <v/>
      </c>
      <c r="U20" s="25" t="str">
        <f t="shared" si="8"/>
        <v/>
      </c>
      <c r="V20" s="25" t="str">
        <f t="shared" si="9"/>
        <v/>
      </c>
      <c r="W20" s="26" t="str">
        <f t="shared" si="10"/>
        <v/>
      </c>
      <c r="X20" s="128"/>
      <c r="Y20" s="12"/>
      <c r="Z20" s="12"/>
      <c r="AA20" s="13"/>
      <c r="AB20" s="13"/>
      <c r="AC20" s="13"/>
      <c r="AD20" s="13"/>
      <c r="AE20" s="13"/>
    </row>
    <row r="21" spans="1:31" ht="13.8" customHeight="1" x14ac:dyDescent="0.3">
      <c r="A21" s="43"/>
      <c r="B21" s="135">
        <v>4</v>
      </c>
      <c r="C21" s="11" t="s">
        <v>5</v>
      </c>
      <c r="D21" s="11" t="s">
        <v>5</v>
      </c>
      <c r="E21" s="11" t="s">
        <v>5</v>
      </c>
      <c r="F21" s="11"/>
      <c r="G21" s="11" t="s">
        <v>5</v>
      </c>
      <c r="H21" s="11" t="s">
        <v>5</v>
      </c>
      <c r="I21" s="11"/>
      <c r="J21" s="11"/>
      <c r="K21" s="11"/>
      <c r="L21" s="11"/>
      <c r="M21" s="21" t="str">
        <f t="shared" si="0"/>
        <v>Y</v>
      </c>
      <c r="N21" s="10"/>
      <c r="O21" s="24">
        <f t="shared" si="2"/>
        <v>1</v>
      </c>
      <c r="P21" s="25">
        <f t="shared" si="3"/>
        <v>1</v>
      </c>
      <c r="Q21" s="25" t="str">
        <f t="shared" si="4"/>
        <v/>
      </c>
      <c r="R21" s="25">
        <f t="shared" si="5"/>
        <v>1</v>
      </c>
      <c r="S21" s="25">
        <f t="shared" si="6"/>
        <v>1</v>
      </c>
      <c r="T21" s="25" t="str">
        <f t="shared" si="7"/>
        <v/>
      </c>
      <c r="U21" s="25" t="str">
        <f t="shared" si="8"/>
        <v/>
      </c>
      <c r="V21" s="25" t="str">
        <f t="shared" si="9"/>
        <v/>
      </c>
      <c r="W21" s="26" t="str">
        <f t="shared" si="10"/>
        <v/>
      </c>
      <c r="X21" s="128"/>
      <c r="Y21" s="12"/>
      <c r="Z21" s="12"/>
      <c r="AA21" s="13"/>
      <c r="AB21" s="13"/>
      <c r="AC21" s="13"/>
      <c r="AD21" s="13"/>
      <c r="AE21" s="13"/>
    </row>
    <row r="22" spans="1:31" ht="13.8" customHeight="1" x14ac:dyDescent="0.3">
      <c r="A22" s="43"/>
      <c r="B22" s="135">
        <v>5</v>
      </c>
      <c r="C22" s="11" t="s">
        <v>6</v>
      </c>
      <c r="D22" s="11" t="s">
        <v>5</v>
      </c>
      <c r="E22" s="11" t="s">
        <v>6</v>
      </c>
      <c r="F22" s="11"/>
      <c r="G22" s="11" t="s">
        <v>6</v>
      </c>
      <c r="H22" s="11" t="s">
        <v>6</v>
      </c>
      <c r="I22" s="11"/>
      <c r="J22" s="11"/>
      <c r="K22" s="11"/>
      <c r="L22" s="11"/>
      <c r="M22" s="21" t="str">
        <f t="shared" si="0"/>
        <v>N</v>
      </c>
      <c r="N22" s="10"/>
      <c r="O22" s="24">
        <f t="shared" si="2"/>
        <v>0</v>
      </c>
      <c r="P22" s="25">
        <f t="shared" si="3"/>
        <v>1</v>
      </c>
      <c r="Q22" s="25" t="str">
        <f t="shared" si="4"/>
        <v/>
      </c>
      <c r="R22" s="25">
        <f t="shared" si="5"/>
        <v>1</v>
      </c>
      <c r="S22" s="25">
        <f t="shared" si="6"/>
        <v>1</v>
      </c>
      <c r="T22" s="25" t="str">
        <f t="shared" si="7"/>
        <v/>
      </c>
      <c r="U22" s="25" t="str">
        <f t="shared" si="8"/>
        <v/>
      </c>
      <c r="V22" s="25" t="str">
        <f t="shared" si="9"/>
        <v/>
      </c>
      <c r="W22" s="26" t="str">
        <f t="shared" si="10"/>
        <v/>
      </c>
      <c r="X22" s="128"/>
      <c r="Y22" s="12"/>
      <c r="Z22" s="12"/>
      <c r="AA22" s="13"/>
      <c r="AB22" s="13"/>
      <c r="AC22" s="13"/>
      <c r="AD22" s="13"/>
      <c r="AE22" s="13"/>
    </row>
    <row r="23" spans="1:31" ht="13.8" customHeight="1" x14ac:dyDescent="0.3">
      <c r="A23" s="43"/>
      <c r="B23" s="135">
        <v>6</v>
      </c>
      <c r="C23" s="11" t="s">
        <v>5</v>
      </c>
      <c r="D23" s="11" t="s">
        <v>5</v>
      </c>
      <c r="E23" s="11" t="s">
        <v>5</v>
      </c>
      <c r="F23" s="11"/>
      <c r="G23" s="11" t="s">
        <v>5</v>
      </c>
      <c r="H23" s="11" t="s">
        <v>5</v>
      </c>
      <c r="I23" s="11"/>
      <c r="J23" s="11"/>
      <c r="K23" s="11"/>
      <c r="L23" s="11"/>
      <c r="M23" s="21" t="str">
        <f t="shared" si="0"/>
        <v>Y</v>
      </c>
      <c r="N23" s="10"/>
      <c r="O23" s="24">
        <f t="shared" si="2"/>
        <v>1</v>
      </c>
      <c r="P23" s="25">
        <f t="shared" si="3"/>
        <v>1</v>
      </c>
      <c r="Q23" s="25" t="str">
        <f t="shared" si="4"/>
        <v/>
      </c>
      <c r="R23" s="25">
        <f t="shared" si="5"/>
        <v>1</v>
      </c>
      <c r="S23" s="25">
        <f t="shared" si="6"/>
        <v>1</v>
      </c>
      <c r="T23" s="25" t="str">
        <f t="shared" si="7"/>
        <v/>
      </c>
      <c r="U23" s="25" t="str">
        <f t="shared" si="8"/>
        <v/>
      </c>
      <c r="V23" s="25" t="str">
        <f t="shared" si="9"/>
        <v/>
      </c>
      <c r="W23" s="26" t="str">
        <f t="shared" si="10"/>
        <v/>
      </c>
      <c r="X23" s="128"/>
      <c r="Y23" s="12"/>
      <c r="Z23" s="12"/>
      <c r="AA23" s="13"/>
      <c r="AB23" s="13"/>
      <c r="AC23" s="13"/>
      <c r="AD23" s="13"/>
      <c r="AE23" s="13"/>
    </row>
    <row r="24" spans="1:31" ht="13.8" customHeight="1" x14ac:dyDescent="0.3">
      <c r="A24" s="43"/>
      <c r="B24" s="135">
        <v>7</v>
      </c>
      <c r="C24" s="11" t="s">
        <v>5</v>
      </c>
      <c r="D24" s="11" t="s">
        <v>5</v>
      </c>
      <c r="E24" s="11" t="s">
        <v>5</v>
      </c>
      <c r="F24" s="11"/>
      <c r="G24" s="11" t="s">
        <v>5</v>
      </c>
      <c r="H24" s="11" t="s">
        <v>5</v>
      </c>
      <c r="I24" s="11"/>
      <c r="J24" s="11"/>
      <c r="K24" s="11"/>
      <c r="L24" s="11"/>
      <c r="M24" s="21" t="str">
        <f t="shared" si="0"/>
        <v>Y</v>
      </c>
      <c r="N24" s="10"/>
      <c r="O24" s="24">
        <f t="shared" si="2"/>
        <v>1</v>
      </c>
      <c r="P24" s="25">
        <f t="shared" si="3"/>
        <v>1</v>
      </c>
      <c r="Q24" s="25" t="str">
        <f t="shared" si="4"/>
        <v/>
      </c>
      <c r="R24" s="25">
        <f t="shared" si="5"/>
        <v>1</v>
      </c>
      <c r="S24" s="25">
        <f t="shared" si="6"/>
        <v>1</v>
      </c>
      <c r="T24" s="25" t="str">
        <f t="shared" si="7"/>
        <v/>
      </c>
      <c r="U24" s="25" t="str">
        <f t="shared" si="8"/>
        <v/>
      </c>
      <c r="V24" s="25" t="str">
        <f t="shared" si="9"/>
        <v/>
      </c>
      <c r="W24" s="26" t="str">
        <f t="shared" si="10"/>
        <v/>
      </c>
      <c r="X24" s="128"/>
      <c r="Y24" s="12"/>
      <c r="Z24" s="12"/>
      <c r="AA24" s="13"/>
      <c r="AB24" s="13"/>
      <c r="AC24" s="13"/>
      <c r="AD24" s="13"/>
      <c r="AE24" s="13"/>
    </row>
    <row r="25" spans="1:31" ht="13.8" customHeight="1" x14ac:dyDescent="0.3">
      <c r="A25" s="43"/>
      <c r="B25" s="135">
        <v>8</v>
      </c>
      <c r="C25" s="11" t="s">
        <v>5</v>
      </c>
      <c r="D25" s="11" t="s">
        <v>5</v>
      </c>
      <c r="E25" s="11" t="s">
        <v>5</v>
      </c>
      <c r="F25" s="11"/>
      <c r="G25" s="11" t="s">
        <v>5</v>
      </c>
      <c r="H25" s="11" t="s">
        <v>5</v>
      </c>
      <c r="I25" s="11"/>
      <c r="J25" s="11"/>
      <c r="K25" s="11"/>
      <c r="L25" s="11"/>
      <c r="M25" s="21" t="str">
        <f t="shared" si="0"/>
        <v>Y</v>
      </c>
      <c r="N25" s="10"/>
      <c r="O25" s="24">
        <f t="shared" si="2"/>
        <v>1</v>
      </c>
      <c r="P25" s="25">
        <f t="shared" si="3"/>
        <v>1</v>
      </c>
      <c r="Q25" s="25" t="str">
        <f t="shared" si="4"/>
        <v/>
      </c>
      <c r="R25" s="25">
        <f t="shared" si="5"/>
        <v>1</v>
      </c>
      <c r="S25" s="25">
        <f t="shared" si="6"/>
        <v>1</v>
      </c>
      <c r="T25" s="25" t="str">
        <f t="shared" si="7"/>
        <v/>
      </c>
      <c r="U25" s="25" t="str">
        <f t="shared" si="8"/>
        <v/>
      </c>
      <c r="V25" s="25" t="str">
        <f t="shared" si="9"/>
        <v/>
      </c>
      <c r="W25" s="26" t="str">
        <f t="shared" si="10"/>
        <v/>
      </c>
      <c r="X25" s="128"/>
      <c r="Y25" s="12"/>
      <c r="Z25" s="12"/>
      <c r="AA25" s="13"/>
      <c r="AB25" s="13"/>
      <c r="AC25" s="13"/>
      <c r="AD25" s="13"/>
      <c r="AE25" s="13"/>
    </row>
    <row r="26" spans="1:31" ht="13.8" customHeight="1" x14ac:dyDescent="0.3">
      <c r="A26" s="43"/>
      <c r="B26" s="135">
        <v>9</v>
      </c>
      <c r="C26" s="11" t="s">
        <v>6</v>
      </c>
      <c r="D26" s="11" t="s">
        <v>6</v>
      </c>
      <c r="E26" s="11" t="s">
        <v>6</v>
      </c>
      <c r="F26" s="11"/>
      <c r="G26" s="11" t="s">
        <v>6</v>
      </c>
      <c r="H26" s="11" t="s">
        <v>6</v>
      </c>
      <c r="I26" s="11"/>
      <c r="J26" s="11"/>
      <c r="K26" s="11"/>
      <c r="L26" s="11"/>
      <c r="M26" s="21" t="str">
        <f t="shared" si="0"/>
        <v>Y</v>
      </c>
      <c r="N26" s="10"/>
      <c r="O26" s="24">
        <f t="shared" si="2"/>
        <v>1</v>
      </c>
      <c r="P26" s="25">
        <f t="shared" si="3"/>
        <v>1</v>
      </c>
      <c r="Q26" s="25" t="str">
        <f t="shared" si="4"/>
        <v/>
      </c>
      <c r="R26" s="25">
        <f t="shared" si="5"/>
        <v>1</v>
      </c>
      <c r="S26" s="25">
        <f t="shared" si="6"/>
        <v>1</v>
      </c>
      <c r="T26" s="25" t="str">
        <f t="shared" si="7"/>
        <v/>
      </c>
      <c r="U26" s="25" t="str">
        <f t="shared" si="8"/>
        <v/>
      </c>
      <c r="V26" s="25" t="str">
        <f t="shared" si="9"/>
        <v/>
      </c>
      <c r="W26" s="26" t="str">
        <f t="shared" si="10"/>
        <v/>
      </c>
      <c r="X26" s="128"/>
      <c r="Y26" s="12"/>
      <c r="Z26" s="12"/>
      <c r="AA26" s="13"/>
      <c r="AB26" s="13"/>
      <c r="AC26" s="13"/>
      <c r="AD26" s="13"/>
      <c r="AE26" s="13"/>
    </row>
    <row r="27" spans="1:31" ht="13.8" customHeight="1" x14ac:dyDescent="0.3">
      <c r="A27" s="43"/>
      <c r="B27" s="135">
        <v>10</v>
      </c>
      <c r="C27" s="11" t="s">
        <v>5</v>
      </c>
      <c r="D27" s="11" t="s">
        <v>5</v>
      </c>
      <c r="E27" s="11" t="s">
        <v>5</v>
      </c>
      <c r="F27" s="11"/>
      <c r="G27" s="11" t="s">
        <v>5</v>
      </c>
      <c r="H27" s="11" t="s">
        <v>5</v>
      </c>
      <c r="I27" s="11"/>
      <c r="J27" s="11"/>
      <c r="K27" s="11"/>
      <c r="L27" s="11"/>
      <c r="M27" s="21" t="str">
        <f t="shared" si="0"/>
        <v>Y</v>
      </c>
      <c r="N27" s="10"/>
      <c r="O27" s="24">
        <f t="shared" si="2"/>
        <v>1</v>
      </c>
      <c r="P27" s="25">
        <f t="shared" si="3"/>
        <v>1</v>
      </c>
      <c r="Q27" s="25" t="str">
        <f t="shared" si="4"/>
        <v/>
      </c>
      <c r="R27" s="25">
        <f t="shared" si="5"/>
        <v>1</v>
      </c>
      <c r="S27" s="25">
        <f t="shared" si="6"/>
        <v>1</v>
      </c>
      <c r="T27" s="25" t="str">
        <f t="shared" si="7"/>
        <v/>
      </c>
      <c r="U27" s="25" t="str">
        <f t="shared" si="8"/>
        <v/>
      </c>
      <c r="V27" s="25" t="str">
        <f t="shared" si="9"/>
        <v/>
      </c>
      <c r="W27" s="26" t="str">
        <f t="shared" si="10"/>
        <v/>
      </c>
      <c r="X27" s="128"/>
      <c r="Y27" s="12"/>
      <c r="Z27" s="12"/>
      <c r="AA27" s="13"/>
      <c r="AB27" s="13"/>
      <c r="AC27" s="13"/>
      <c r="AD27" s="13"/>
      <c r="AE27" s="13"/>
    </row>
    <row r="28" spans="1:31" ht="13.8" customHeight="1" x14ac:dyDescent="0.3">
      <c r="A28" s="43"/>
      <c r="B28" s="135">
        <v>11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22" t="str">
        <f t="shared" ref="M28:M37" si="11">IF($C28=0, "", IF(AND(D28=C28, E28=C28, G28=C28, H28=C28, IF(J28, J28=C28, C28=C28), IF(K28, K28=C28, C28=C28)), "Y", "N"))</f>
        <v/>
      </c>
      <c r="N28" s="10"/>
      <c r="O28" s="24" t="str">
        <f t="shared" si="2"/>
        <v/>
      </c>
      <c r="P28" s="25" t="str">
        <f t="shared" si="3"/>
        <v/>
      </c>
      <c r="Q28" s="25" t="str">
        <f t="shared" si="4"/>
        <v/>
      </c>
      <c r="R28" s="25" t="str">
        <f t="shared" si="5"/>
        <v/>
      </c>
      <c r="S28" s="25" t="str">
        <f t="shared" si="6"/>
        <v/>
      </c>
      <c r="T28" s="25" t="str">
        <f t="shared" si="7"/>
        <v/>
      </c>
      <c r="U28" s="25" t="str">
        <f t="shared" si="8"/>
        <v/>
      </c>
      <c r="V28" s="25" t="str">
        <f t="shared" si="9"/>
        <v/>
      </c>
      <c r="W28" s="26" t="str">
        <f t="shared" si="10"/>
        <v/>
      </c>
      <c r="X28" s="128" t="str">
        <f t="shared" ref="X28:X37" si="12">IF(O28="","",SUM(O28:W28)/COUNT(O28:W28))</f>
        <v/>
      </c>
      <c r="Y28" s="12" t="str">
        <f t="shared" ref="Y28:Y37" si="13">IF(X28="","",X28-(1.645*SQRT((X28*(1-X28))/COUNT(O28:W28))))</f>
        <v/>
      </c>
      <c r="Z28" s="12" t="str">
        <f t="shared" ref="Z28:Z37" si="14">IF(X28="","",X28+(1.645*SQRT((X28*(1-X28))/COUNT(O28:W28))))</f>
        <v/>
      </c>
    </row>
    <row r="29" spans="1:31" ht="13.8" customHeight="1" x14ac:dyDescent="0.3">
      <c r="A29" s="43"/>
      <c r="B29" s="135">
        <v>12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22" t="str">
        <f t="shared" si="11"/>
        <v/>
      </c>
      <c r="N29" s="10"/>
      <c r="O29" s="24" t="str">
        <f t="shared" si="2"/>
        <v/>
      </c>
      <c r="P29" s="25" t="str">
        <f t="shared" si="3"/>
        <v/>
      </c>
      <c r="Q29" s="25" t="str">
        <f t="shared" si="4"/>
        <v/>
      </c>
      <c r="R29" s="25" t="str">
        <f t="shared" si="5"/>
        <v/>
      </c>
      <c r="S29" s="25" t="str">
        <f t="shared" si="6"/>
        <v/>
      </c>
      <c r="T29" s="25" t="str">
        <f t="shared" si="7"/>
        <v/>
      </c>
      <c r="U29" s="25" t="str">
        <f t="shared" si="8"/>
        <v/>
      </c>
      <c r="V29" s="25" t="str">
        <f t="shared" si="9"/>
        <v/>
      </c>
      <c r="W29" s="26" t="str">
        <f t="shared" si="10"/>
        <v/>
      </c>
      <c r="X29" s="128" t="str">
        <f t="shared" si="12"/>
        <v/>
      </c>
      <c r="Y29" s="12" t="str">
        <f t="shared" si="13"/>
        <v/>
      </c>
      <c r="Z29" s="12" t="str">
        <f t="shared" si="14"/>
        <v/>
      </c>
    </row>
    <row r="30" spans="1:31" ht="13.8" customHeight="1" x14ac:dyDescent="0.3">
      <c r="A30" s="43"/>
      <c r="B30" s="135">
        <v>13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2" t="str">
        <f t="shared" si="11"/>
        <v/>
      </c>
      <c r="N30" s="10"/>
      <c r="O30" s="24" t="str">
        <f t="shared" si="2"/>
        <v/>
      </c>
      <c r="P30" s="25" t="str">
        <f t="shared" si="3"/>
        <v/>
      </c>
      <c r="Q30" s="25" t="str">
        <f t="shared" si="4"/>
        <v/>
      </c>
      <c r="R30" s="25" t="str">
        <f t="shared" si="5"/>
        <v/>
      </c>
      <c r="S30" s="25" t="str">
        <f t="shared" si="6"/>
        <v/>
      </c>
      <c r="T30" s="25" t="str">
        <f t="shared" si="7"/>
        <v/>
      </c>
      <c r="U30" s="25" t="str">
        <f t="shared" si="8"/>
        <v/>
      </c>
      <c r="V30" s="25" t="str">
        <f t="shared" si="9"/>
        <v/>
      </c>
      <c r="W30" s="26" t="str">
        <f t="shared" si="10"/>
        <v/>
      </c>
      <c r="X30" s="128" t="str">
        <f t="shared" si="12"/>
        <v/>
      </c>
      <c r="Y30" s="12" t="str">
        <f t="shared" si="13"/>
        <v/>
      </c>
      <c r="Z30" s="12" t="str">
        <f t="shared" si="14"/>
        <v/>
      </c>
    </row>
    <row r="31" spans="1:31" ht="13.8" customHeight="1" x14ac:dyDescent="0.3">
      <c r="A31" s="43"/>
      <c r="B31" s="135">
        <v>14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2" t="str">
        <f t="shared" si="11"/>
        <v/>
      </c>
      <c r="N31" s="10"/>
      <c r="O31" s="24" t="str">
        <f t="shared" si="2"/>
        <v/>
      </c>
      <c r="P31" s="25" t="str">
        <f t="shared" si="3"/>
        <v/>
      </c>
      <c r="Q31" s="25" t="str">
        <f t="shared" si="4"/>
        <v/>
      </c>
      <c r="R31" s="25" t="str">
        <f t="shared" si="5"/>
        <v/>
      </c>
      <c r="S31" s="25" t="str">
        <f t="shared" si="6"/>
        <v/>
      </c>
      <c r="T31" s="25" t="str">
        <f t="shared" si="7"/>
        <v/>
      </c>
      <c r="U31" s="25" t="str">
        <f t="shared" si="8"/>
        <v/>
      </c>
      <c r="V31" s="25" t="str">
        <f t="shared" si="9"/>
        <v/>
      </c>
      <c r="W31" s="26" t="str">
        <f t="shared" si="10"/>
        <v/>
      </c>
      <c r="X31" s="128" t="str">
        <f t="shared" si="12"/>
        <v/>
      </c>
      <c r="Y31" s="12" t="str">
        <f t="shared" si="13"/>
        <v/>
      </c>
      <c r="Z31" s="12" t="str">
        <f t="shared" si="14"/>
        <v/>
      </c>
    </row>
    <row r="32" spans="1:31" ht="13.8" customHeight="1" x14ac:dyDescent="0.3">
      <c r="A32" s="43"/>
      <c r="B32" s="135">
        <v>15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22" t="str">
        <f t="shared" si="11"/>
        <v/>
      </c>
      <c r="N32" s="10"/>
      <c r="O32" s="24" t="str">
        <f t="shared" si="2"/>
        <v/>
      </c>
      <c r="P32" s="25" t="str">
        <f t="shared" si="3"/>
        <v/>
      </c>
      <c r="Q32" s="25" t="str">
        <f t="shared" si="4"/>
        <v/>
      </c>
      <c r="R32" s="25" t="str">
        <f t="shared" si="5"/>
        <v/>
      </c>
      <c r="S32" s="25" t="str">
        <f t="shared" si="6"/>
        <v/>
      </c>
      <c r="T32" s="25" t="str">
        <f t="shared" si="7"/>
        <v/>
      </c>
      <c r="U32" s="25" t="str">
        <f t="shared" si="8"/>
        <v/>
      </c>
      <c r="V32" s="25" t="str">
        <f t="shared" si="9"/>
        <v/>
      </c>
      <c r="W32" s="26" t="str">
        <f t="shared" si="10"/>
        <v/>
      </c>
      <c r="X32" s="128" t="str">
        <f t="shared" si="12"/>
        <v/>
      </c>
      <c r="Y32" s="12" t="str">
        <f t="shared" si="13"/>
        <v/>
      </c>
      <c r="Z32" s="12" t="str">
        <f t="shared" si="14"/>
        <v/>
      </c>
    </row>
    <row r="33" spans="1:26" ht="13.8" customHeight="1" x14ac:dyDescent="0.3">
      <c r="A33" s="43"/>
      <c r="B33" s="135">
        <v>16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22" t="str">
        <f t="shared" si="11"/>
        <v/>
      </c>
      <c r="N33" s="10"/>
      <c r="O33" s="24" t="str">
        <f t="shared" si="2"/>
        <v/>
      </c>
      <c r="P33" s="25" t="str">
        <f t="shared" si="3"/>
        <v/>
      </c>
      <c r="Q33" s="25" t="str">
        <f t="shared" si="4"/>
        <v/>
      </c>
      <c r="R33" s="25" t="str">
        <f t="shared" si="5"/>
        <v/>
      </c>
      <c r="S33" s="25" t="str">
        <f t="shared" si="6"/>
        <v/>
      </c>
      <c r="T33" s="25" t="str">
        <f t="shared" si="7"/>
        <v/>
      </c>
      <c r="U33" s="25" t="str">
        <f t="shared" si="8"/>
        <v/>
      </c>
      <c r="V33" s="25" t="str">
        <f t="shared" si="9"/>
        <v/>
      </c>
      <c r="W33" s="26" t="str">
        <f t="shared" si="10"/>
        <v/>
      </c>
      <c r="X33" s="128" t="str">
        <f t="shared" si="12"/>
        <v/>
      </c>
      <c r="Y33" s="12" t="str">
        <f t="shared" si="13"/>
        <v/>
      </c>
      <c r="Z33" s="12" t="str">
        <f t="shared" si="14"/>
        <v/>
      </c>
    </row>
    <row r="34" spans="1:26" ht="13.8" customHeight="1" x14ac:dyDescent="0.3">
      <c r="A34" s="43"/>
      <c r="B34" s="135">
        <v>17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22" t="str">
        <f t="shared" si="11"/>
        <v/>
      </c>
      <c r="N34" s="10"/>
      <c r="O34" s="24" t="str">
        <f t="shared" si="2"/>
        <v/>
      </c>
      <c r="P34" s="25" t="str">
        <f t="shared" si="3"/>
        <v/>
      </c>
      <c r="Q34" s="25" t="str">
        <f t="shared" si="4"/>
        <v/>
      </c>
      <c r="R34" s="25" t="str">
        <f t="shared" si="5"/>
        <v/>
      </c>
      <c r="S34" s="25" t="str">
        <f t="shared" si="6"/>
        <v/>
      </c>
      <c r="T34" s="25" t="str">
        <f t="shared" si="7"/>
        <v/>
      </c>
      <c r="U34" s="25" t="str">
        <f t="shared" si="8"/>
        <v/>
      </c>
      <c r="V34" s="25" t="str">
        <f t="shared" si="9"/>
        <v/>
      </c>
      <c r="W34" s="26" t="str">
        <f t="shared" si="10"/>
        <v/>
      </c>
      <c r="X34" s="128" t="str">
        <f t="shared" si="12"/>
        <v/>
      </c>
      <c r="Y34" s="12" t="str">
        <f t="shared" si="13"/>
        <v/>
      </c>
      <c r="Z34" s="12" t="str">
        <f t="shared" si="14"/>
        <v/>
      </c>
    </row>
    <row r="35" spans="1:26" ht="13.8" customHeight="1" x14ac:dyDescent="0.3">
      <c r="A35" s="43"/>
      <c r="B35" s="135">
        <v>18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2" t="str">
        <f t="shared" si="11"/>
        <v/>
      </c>
      <c r="N35" s="10"/>
      <c r="O35" s="24" t="str">
        <f t="shared" si="2"/>
        <v/>
      </c>
      <c r="P35" s="25" t="str">
        <f t="shared" si="3"/>
        <v/>
      </c>
      <c r="Q35" s="25" t="str">
        <f t="shared" si="4"/>
        <v/>
      </c>
      <c r="R35" s="25" t="str">
        <f t="shared" si="5"/>
        <v/>
      </c>
      <c r="S35" s="25" t="str">
        <f t="shared" si="6"/>
        <v/>
      </c>
      <c r="T35" s="25" t="str">
        <f t="shared" si="7"/>
        <v/>
      </c>
      <c r="U35" s="25" t="str">
        <f t="shared" si="8"/>
        <v/>
      </c>
      <c r="V35" s="25" t="str">
        <f t="shared" si="9"/>
        <v/>
      </c>
      <c r="W35" s="26" t="str">
        <f t="shared" si="10"/>
        <v/>
      </c>
      <c r="X35" s="128" t="str">
        <f t="shared" si="12"/>
        <v/>
      </c>
      <c r="Y35" s="12" t="str">
        <f t="shared" si="13"/>
        <v/>
      </c>
      <c r="Z35" s="12" t="str">
        <f t="shared" si="14"/>
        <v/>
      </c>
    </row>
    <row r="36" spans="1:26" ht="13.8" customHeight="1" x14ac:dyDescent="0.3">
      <c r="A36" s="43"/>
      <c r="B36" s="135">
        <v>19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22" t="str">
        <f t="shared" si="11"/>
        <v/>
      </c>
      <c r="N36" s="10"/>
      <c r="O36" s="24" t="str">
        <f t="shared" si="2"/>
        <v/>
      </c>
      <c r="P36" s="25" t="str">
        <f t="shared" si="3"/>
        <v/>
      </c>
      <c r="Q36" s="25" t="str">
        <f t="shared" si="4"/>
        <v/>
      </c>
      <c r="R36" s="25" t="str">
        <f t="shared" si="5"/>
        <v/>
      </c>
      <c r="S36" s="25" t="str">
        <f t="shared" si="6"/>
        <v/>
      </c>
      <c r="T36" s="25" t="str">
        <f t="shared" si="7"/>
        <v/>
      </c>
      <c r="U36" s="25" t="str">
        <f t="shared" si="8"/>
        <v/>
      </c>
      <c r="V36" s="25" t="str">
        <f t="shared" si="9"/>
        <v/>
      </c>
      <c r="W36" s="26" t="str">
        <f t="shared" si="10"/>
        <v/>
      </c>
      <c r="X36" s="128" t="str">
        <f t="shared" si="12"/>
        <v/>
      </c>
      <c r="Y36" s="12" t="str">
        <f t="shared" si="13"/>
        <v/>
      </c>
      <c r="Z36" s="12" t="str">
        <f t="shared" si="14"/>
        <v/>
      </c>
    </row>
    <row r="37" spans="1:26" ht="13.8" customHeight="1" thickBot="1" x14ac:dyDescent="0.35">
      <c r="A37" s="43"/>
      <c r="B37" s="136">
        <v>20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23" t="str">
        <f t="shared" si="11"/>
        <v/>
      </c>
      <c r="N37" s="10"/>
      <c r="O37" s="27" t="str">
        <f t="shared" si="2"/>
        <v/>
      </c>
      <c r="P37" s="28" t="str">
        <f t="shared" si="3"/>
        <v/>
      </c>
      <c r="Q37" s="28" t="str">
        <f t="shared" si="4"/>
        <v/>
      </c>
      <c r="R37" s="28" t="str">
        <f t="shared" si="5"/>
        <v/>
      </c>
      <c r="S37" s="28" t="str">
        <f t="shared" si="6"/>
        <v/>
      </c>
      <c r="T37" s="28" t="str">
        <f t="shared" si="7"/>
        <v/>
      </c>
      <c r="U37" s="28" t="str">
        <f t="shared" si="8"/>
        <v/>
      </c>
      <c r="V37" s="28" t="str">
        <f t="shared" si="9"/>
        <v/>
      </c>
      <c r="W37" s="29" t="str">
        <f t="shared" si="10"/>
        <v/>
      </c>
      <c r="X37" s="128" t="str">
        <f t="shared" si="12"/>
        <v/>
      </c>
      <c r="Y37" s="12" t="str">
        <f t="shared" si="13"/>
        <v/>
      </c>
      <c r="Z37" s="12" t="str">
        <f t="shared" si="14"/>
        <v/>
      </c>
    </row>
    <row r="38" spans="1:26" ht="14.4" x14ac:dyDescent="0.3">
      <c r="A38" s="43"/>
      <c r="B38" s="153" t="s">
        <v>15</v>
      </c>
      <c r="C38" s="154"/>
      <c r="D38" s="30">
        <f t="shared" ref="D38:L38" si="15">IF(COUNTA($C18:$C37)=0, "", SUM(O18:O37)/COUNTA($C18:$C37))</f>
        <v>0.8</v>
      </c>
      <c r="E38" s="30">
        <f t="shared" si="15"/>
        <v>1</v>
      </c>
      <c r="F38" s="30">
        <f t="shared" si="15"/>
        <v>0</v>
      </c>
      <c r="G38" s="30">
        <f t="shared" si="15"/>
        <v>1</v>
      </c>
      <c r="H38" s="30">
        <f t="shared" si="15"/>
        <v>1</v>
      </c>
      <c r="I38" s="30">
        <f t="shared" si="15"/>
        <v>0</v>
      </c>
      <c r="J38" s="30">
        <f t="shared" si="15"/>
        <v>0</v>
      </c>
      <c r="K38" s="30">
        <f t="shared" si="15"/>
        <v>0</v>
      </c>
      <c r="L38" s="30">
        <f t="shared" si="15"/>
        <v>0</v>
      </c>
      <c r="M38" s="18">
        <f>IF(COUNTA(C18:C37)=0, "", COUNTIF(M18:M37, "=Y")/COUNTA(C18:C37))</f>
        <v>0.8</v>
      </c>
      <c r="N38" s="10"/>
      <c r="O38" s="128"/>
      <c r="P38" s="128"/>
      <c r="Q38" s="128"/>
      <c r="R38" s="128"/>
      <c r="S38" s="128"/>
      <c r="T38" s="128" t="str">
        <f>IF(T18="","",SUM(T18:T37)/COUNT(T18:T37))</f>
        <v/>
      </c>
      <c r="U38" s="128" t="str">
        <f>IF(U18="","",SUM(U18:U37)/COUNT(U18:U37))</f>
        <v/>
      </c>
      <c r="V38" s="128" t="str">
        <f>IF(V18="","",SUM(V18:V37)/COUNT(V18:V37))</f>
        <v/>
      </c>
      <c r="W38" s="129" t="str">
        <f>IF(W18="","",SUM(W18:W37)/COUNT(W18:W37))</f>
        <v/>
      </c>
      <c r="X38" s="43"/>
    </row>
    <row r="39" spans="1:26" ht="14.4" x14ac:dyDescent="0.3">
      <c r="A39" s="43"/>
      <c r="B39" s="137" t="s">
        <v>16</v>
      </c>
      <c r="C39" s="138"/>
      <c r="D39" s="19"/>
      <c r="E39" s="31">
        <f>IF(COUNTA($C18:$C37)=0, "", SUM(O18:Q37)/COUNTA($C18:$C37)/2)</f>
        <v>0.9</v>
      </c>
      <c r="F39" s="20"/>
      <c r="G39" s="19"/>
      <c r="H39" s="31">
        <f>IF(COUNTA($C18:$C37)=0, "", SUM(R18:T37)/COUNTA($C18:$C37)/2)</f>
        <v>1</v>
      </c>
      <c r="I39" s="20"/>
      <c r="J39" s="19"/>
      <c r="K39" s="31">
        <f>IF(COUNTA($C18:$C37)=0, "", SUM(U18:W37)/COUNTA($C18:$C37)/2)</f>
        <v>0</v>
      </c>
      <c r="L39" s="20"/>
      <c r="M39" s="127"/>
      <c r="N39" s="10"/>
      <c r="O39" s="128"/>
      <c r="P39" s="128"/>
      <c r="Q39" s="128"/>
      <c r="R39" s="128"/>
      <c r="S39" s="128"/>
      <c r="T39" s="128" t="str">
        <f>IF(T38="","",T38-(1.645*SQRT((T38*(1-T38))/COUNT(T18:T37))))</f>
        <v/>
      </c>
      <c r="U39" s="128" t="str">
        <f>IF(U38="","",U38-(1.645*SQRT((U38*(1-U38))/COUNT(U18:U37))))</f>
        <v/>
      </c>
      <c r="V39" s="128" t="str">
        <f>IF(V38="","",V38-(1.645*SQRT((V38*(1-V38))/COUNT(V18:V37))))</f>
        <v/>
      </c>
      <c r="W39" s="128" t="str">
        <f>IF(W38="","",W38-(1.645*SQRT((W38*(1-W38))/COUNT(W18:W37))))</f>
        <v/>
      </c>
      <c r="X39" s="43"/>
    </row>
    <row r="40" spans="1:26" s="15" customFormat="1" ht="13.8" customHeight="1" x14ac:dyDescent="0.3">
      <c r="A40" s="43"/>
      <c r="B40" s="141"/>
      <c r="C40" s="131"/>
      <c r="D40" s="142"/>
      <c r="E40" s="143"/>
      <c r="F40" s="143"/>
      <c r="G40" s="142"/>
      <c r="H40" s="143"/>
      <c r="I40" s="143"/>
      <c r="J40" s="142"/>
      <c r="K40" s="143"/>
      <c r="L40" s="143"/>
      <c r="M40" s="144"/>
      <c r="N40" s="10"/>
      <c r="O40" s="128"/>
      <c r="P40" s="128"/>
      <c r="Q40" s="128"/>
      <c r="R40" s="128"/>
      <c r="S40" s="128"/>
      <c r="T40" s="128"/>
      <c r="U40" s="128"/>
      <c r="V40" s="128"/>
      <c r="W40" s="128"/>
      <c r="X40" s="43"/>
    </row>
    <row r="41" spans="1:26" ht="13.8" hidden="1" customHeight="1" x14ac:dyDescent="0.3"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</row>
    <row r="42" spans="1:26" ht="13.8" hidden="1" customHeight="1" x14ac:dyDescent="0.3"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</row>
    <row r="43" spans="1:26" ht="13.8" hidden="1" customHeight="1" x14ac:dyDescent="0.3"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</row>
    <row r="44" spans="1:26" ht="13.8" hidden="1" customHeight="1" x14ac:dyDescent="0.3"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</row>
    <row r="45" spans="1:26" ht="13.8" hidden="1" customHeight="1" x14ac:dyDescent="0.3"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</row>
    <row r="46" spans="1:26" ht="13.8" hidden="1" customHeight="1" x14ac:dyDescent="0.3"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</row>
    <row r="47" spans="1:26" ht="13.8" hidden="1" customHeight="1" x14ac:dyDescent="0.3"/>
    <row r="48" spans="1:26" ht="13.8" hidden="1" customHeight="1" x14ac:dyDescent="0.3"/>
    <row r="49" spans="30:40" ht="13.8" hidden="1" customHeight="1" x14ac:dyDescent="0.3"/>
    <row r="50" spans="30:40" ht="13.8" hidden="1" customHeight="1" x14ac:dyDescent="0.3"/>
    <row r="51" spans="30:40" ht="13.8" hidden="1" customHeight="1" x14ac:dyDescent="0.3"/>
    <row r="52" spans="30:40" ht="13.8" hidden="1" customHeight="1" x14ac:dyDescent="0.3"/>
    <row r="53" spans="30:40" ht="13.8" hidden="1" customHeight="1" x14ac:dyDescent="0.3">
      <c r="AD53" s="4"/>
      <c r="AE53" s="4"/>
    </row>
    <row r="54" spans="30:40" ht="13.8" hidden="1" customHeight="1" x14ac:dyDescent="0.3">
      <c r="AD54" s="4"/>
      <c r="AE54" s="4"/>
    </row>
    <row r="55" spans="30:40" ht="13.8" hidden="1" customHeight="1" x14ac:dyDescent="0.3">
      <c r="AL55" s="4"/>
      <c r="AN55" s="4"/>
    </row>
    <row r="56" spans="30:40" ht="13.8" hidden="1" customHeight="1" x14ac:dyDescent="0.3">
      <c r="AL56" s="4"/>
      <c r="AN56" s="4"/>
    </row>
    <row r="57" spans="30:40" ht="13.8" hidden="1" customHeight="1" x14ac:dyDescent="0.3">
      <c r="AL57" s="4"/>
      <c r="AN57" s="4"/>
    </row>
    <row r="58" spans="30:40" ht="13.8" hidden="1" customHeight="1" x14ac:dyDescent="0.3">
      <c r="AL58" s="4"/>
      <c r="AN58" s="4"/>
    </row>
    <row r="59" spans="30:40" ht="13.8" hidden="1" customHeight="1" x14ac:dyDescent="0.3">
      <c r="AN59" s="4"/>
    </row>
    <row r="60" spans="30:40" ht="13.8" hidden="1" customHeight="1" x14ac:dyDescent="0.3"/>
    <row r="61" spans="30:40" ht="13.8" hidden="1" customHeight="1" x14ac:dyDescent="0.3"/>
    <row r="62" spans="30:40" ht="13.8" hidden="1" customHeight="1" x14ac:dyDescent="0.3"/>
    <row r="63" spans="30:40" ht="13.8" hidden="1" customHeight="1" x14ac:dyDescent="0.3"/>
    <row r="64" spans="30:40" ht="13.8" hidden="1" customHeight="1" x14ac:dyDescent="0.3"/>
    <row r="65" spans="37:38" ht="13.8" hidden="1" customHeight="1" x14ac:dyDescent="0.3"/>
    <row r="66" spans="37:38" ht="13.8" hidden="1" customHeight="1" x14ac:dyDescent="0.3"/>
    <row r="67" spans="37:38" ht="13.8" hidden="1" customHeight="1" x14ac:dyDescent="0.3"/>
    <row r="68" spans="37:38" ht="13.8" hidden="1" customHeight="1" x14ac:dyDescent="0.3"/>
    <row r="69" spans="37:38" ht="13.8" hidden="1" customHeight="1" x14ac:dyDescent="0.3"/>
    <row r="70" spans="37:38" ht="13.8" hidden="1" customHeight="1" x14ac:dyDescent="0.3"/>
    <row r="71" spans="37:38" ht="13.8" hidden="1" customHeight="1" x14ac:dyDescent="0.3"/>
    <row r="72" spans="37:38" ht="13.8" hidden="1" customHeight="1" x14ac:dyDescent="0.3">
      <c r="AK72" s="32"/>
      <c r="AL72" s="32"/>
    </row>
    <row r="73" spans="37:38" ht="13.8" hidden="1" customHeight="1" x14ac:dyDescent="0.3">
      <c r="AK73" s="32"/>
      <c r="AL73" s="32"/>
    </row>
    <row r="74" spans="37:38" ht="13.8" hidden="1" customHeight="1" x14ac:dyDescent="0.3">
      <c r="AK74" s="32"/>
      <c r="AL74" s="32"/>
    </row>
    <row r="75" spans="37:38" ht="13.8" hidden="1" customHeight="1" x14ac:dyDescent="0.3">
      <c r="AK75" s="32"/>
      <c r="AL75" s="32"/>
    </row>
    <row r="76" spans="37:38" ht="13.8" hidden="1" customHeight="1" x14ac:dyDescent="0.3">
      <c r="AK76" s="32"/>
      <c r="AL76" s="32"/>
    </row>
    <row r="77" spans="37:38" ht="13.8" hidden="1" customHeight="1" x14ac:dyDescent="0.3">
      <c r="AK77" s="32"/>
      <c r="AL77" s="32"/>
    </row>
  </sheetData>
  <mergeCells count="19">
    <mergeCell ref="B38:C38"/>
    <mergeCell ref="K4:L4"/>
    <mergeCell ref="K6:L6"/>
    <mergeCell ref="K8:L8"/>
    <mergeCell ref="B15:M15"/>
    <mergeCell ref="B10:D11"/>
    <mergeCell ref="M4:W4"/>
    <mergeCell ref="B12:D12"/>
    <mergeCell ref="O15:W15"/>
    <mergeCell ref="B16:C16"/>
    <mergeCell ref="D16:F16"/>
    <mergeCell ref="G16:I16"/>
    <mergeCell ref="J16:L16"/>
    <mergeCell ref="O16:Q16"/>
    <mergeCell ref="R16:T16"/>
    <mergeCell ref="U16:W16"/>
    <mergeCell ref="M16:M17"/>
    <mergeCell ref="M6:W6"/>
    <mergeCell ref="M8:W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abSelected="1" zoomScaleNormal="100" workbookViewId="0">
      <selection activeCell="C10" sqref="C10"/>
    </sheetView>
  </sheetViews>
  <sheetFormatPr defaultColWidth="0" defaultRowHeight="13.8" customHeight="1" zeroHeight="1" x14ac:dyDescent="0.3"/>
  <cols>
    <col min="1" max="1" width="3.77734375" style="62" customWidth="1"/>
    <col min="2" max="2" width="21.33203125" style="62" bestFit="1" customWidth="1"/>
    <col min="3" max="3" width="11.77734375" style="62" customWidth="1"/>
    <col min="4" max="4" width="13.33203125" style="62" customWidth="1"/>
    <col min="5" max="5" width="12.6640625" style="62" customWidth="1"/>
    <col min="6" max="8" width="3.77734375" style="62" customWidth="1"/>
    <col min="9" max="12" width="11.77734375" style="62" customWidth="1"/>
    <col min="13" max="13" width="7.109375" style="62" customWidth="1"/>
    <col min="14" max="14" width="3.77734375" style="62" customWidth="1"/>
    <col min="15" max="15" width="11.77734375" style="62" hidden="1" customWidth="1"/>
    <col min="16" max="16" width="21.33203125" style="62" hidden="1" customWidth="1"/>
    <col min="17" max="17" width="11.5546875" style="62" hidden="1" customWidth="1"/>
    <col min="18" max="18" width="8.88671875" style="62" hidden="1" customWidth="1"/>
    <col min="19" max="19" width="13.33203125" style="62" hidden="1" customWidth="1"/>
    <col min="20" max="20" width="12.6640625" style="62" hidden="1" customWidth="1"/>
    <col min="21" max="21" width="11.77734375" style="62" hidden="1" customWidth="1"/>
    <col min="22" max="22" width="13.33203125" style="62" hidden="1" customWidth="1"/>
    <col min="23" max="23" width="12.6640625" style="62" hidden="1" customWidth="1"/>
    <col min="24" max="30" width="8.88671875" style="62" hidden="1" customWidth="1"/>
    <col min="31" max="31" width="11.77734375" style="62" hidden="1" customWidth="1"/>
    <col min="32" max="33" width="8.88671875" style="62" hidden="1" customWidth="1"/>
    <col min="34" max="34" width="13.33203125" style="62" hidden="1" customWidth="1"/>
    <col min="35" max="35" width="9.44140625" style="62" hidden="1" customWidth="1"/>
    <col min="36" max="16384" width="8.88671875" style="62" hidden="1"/>
  </cols>
  <sheetData>
    <row r="1" spans="1:23" ht="13.8" customHeight="1" x14ac:dyDescent="0.3">
      <c r="A1" s="41"/>
      <c r="B1" s="82" t="s">
        <v>59</v>
      </c>
      <c r="C1" s="174" t="s">
        <v>60</v>
      </c>
      <c r="D1" s="174"/>
      <c r="E1" s="174"/>
      <c r="F1" s="174"/>
      <c r="G1" s="174"/>
      <c r="H1" s="174"/>
      <c r="I1" s="174"/>
      <c r="J1" s="83"/>
      <c r="K1" s="41"/>
      <c r="L1" s="41"/>
      <c r="M1" s="41"/>
      <c r="N1" s="41"/>
    </row>
    <row r="2" spans="1:23" ht="13.8" customHeight="1" x14ac:dyDescent="0.3">
      <c r="A2" s="83"/>
      <c r="B2" s="83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23" ht="13.8" customHeight="1" thickBot="1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P3" s="62" t="s">
        <v>36</v>
      </c>
      <c r="Q3" s="62" t="s">
        <v>45</v>
      </c>
      <c r="S3" s="62" t="s">
        <v>36</v>
      </c>
      <c r="T3" s="62" t="s">
        <v>42</v>
      </c>
      <c r="V3" s="62" t="s">
        <v>36</v>
      </c>
      <c r="W3" s="62" t="s">
        <v>38</v>
      </c>
    </row>
    <row r="4" spans="1:23" ht="24" thickBot="1" x14ac:dyDescent="0.35">
      <c r="A4" s="41"/>
      <c r="B4" s="178" t="s">
        <v>57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80"/>
      <c r="N4" s="41"/>
      <c r="P4" s="63" t="s">
        <v>22</v>
      </c>
      <c r="Q4" s="64">
        <v>0.1</v>
      </c>
      <c r="S4" s="63"/>
      <c r="T4" s="64">
        <v>0</v>
      </c>
      <c r="U4" s="64"/>
      <c r="V4" s="63"/>
      <c r="W4" s="64">
        <v>0</v>
      </c>
    </row>
    <row r="5" spans="1:23" ht="13.8" customHeight="1" x14ac:dyDescent="0.3">
      <c r="A5" s="41"/>
      <c r="B5" s="41"/>
      <c r="C5" s="41"/>
      <c r="D5" s="41"/>
      <c r="E5" s="41"/>
      <c r="F5" s="42"/>
      <c r="G5" s="42"/>
      <c r="H5" s="41"/>
      <c r="I5" s="41"/>
      <c r="J5" s="41"/>
      <c r="K5" s="41"/>
      <c r="L5" s="41"/>
      <c r="M5" s="41"/>
      <c r="N5" s="41"/>
      <c r="P5" s="63" t="s">
        <v>21</v>
      </c>
      <c r="Q5" s="64">
        <v>0.125</v>
      </c>
      <c r="S5" s="63" t="s">
        <v>1</v>
      </c>
      <c r="T5" s="64">
        <v>0</v>
      </c>
      <c r="U5" s="64"/>
      <c r="V5" s="63" t="s">
        <v>1</v>
      </c>
      <c r="W5" s="64">
        <v>0</v>
      </c>
    </row>
    <row r="6" spans="1:23" ht="15.6" x14ac:dyDescent="0.3">
      <c r="A6" s="41"/>
      <c r="B6" s="175" t="s">
        <v>49</v>
      </c>
      <c r="C6" s="176"/>
      <c r="D6" s="176"/>
      <c r="E6" s="176"/>
      <c r="F6" s="177"/>
      <c r="G6" s="41"/>
      <c r="H6" s="175" t="s">
        <v>50</v>
      </c>
      <c r="I6" s="176"/>
      <c r="J6" s="176"/>
      <c r="K6" s="176"/>
      <c r="L6" s="176"/>
      <c r="M6" s="177"/>
      <c r="N6" s="41"/>
      <c r="P6" s="63" t="s">
        <v>20</v>
      </c>
      <c r="Q6" s="64">
        <v>3.125E-2</v>
      </c>
      <c r="S6" s="63" t="s">
        <v>0</v>
      </c>
      <c r="T6" s="64">
        <v>0.2</v>
      </c>
      <c r="U6" s="64"/>
      <c r="V6" s="63" t="s">
        <v>0</v>
      </c>
      <c r="W6" s="64">
        <v>6.25E-2</v>
      </c>
    </row>
    <row r="7" spans="1:23" ht="13.8" customHeight="1" x14ac:dyDescent="0.3">
      <c r="A7" s="41"/>
      <c r="B7" s="181"/>
      <c r="C7" s="182"/>
      <c r="D7" s="182"/>
      <c r="E7" s="182"/>
      <c r="F7" s="183"/>
      <c r="G7" s="41"/>
      <c r="H7" s="48"/>
      <c r="I7" s="2"/>
      <c r="J7" s="2"/>
      <c r="K7" s="2"/>
      <c r="L7" s="2"/>
      <c r="M7" s="46"/>
      <c r="N7" s="41"/>
      <c r="P7" s="63" t="s">
        <v>25</v>
      </c>
      <c r="Q7" s="64">
        <v>0.05</v>
      </c>
      <c r="S7" s="63" t="s">
        <v>37</v>
      </c>
      <c r="T7" s="64">
        <v>0.2</v>
      </c>
      <c r="U7" s="64"/>
      <c r="V7" s="63" t="s">
        <v>37</v>
      </c>
      <c r="W7" s="64">
        <v>6.25E-2</v>
      </c>
    </row>
    <row r="8" spans="1:23" ht="13.8" customHeight="1" x14ac:dyDescent="0.3">
      <c r="A8" s="41"/>
      <c r="B8" s="54" t="s">
        <v>4</v>
      </c>
      <c r="C8" s="55" t="s">
        <v>44</v>
      </c>
      <c r="D8" s="2"/>
      <c r="E8" s="2"/>
      <c r="F8" s="46"/>
      <c r="G8" s="41"/>
      <c r="H8" s="48"/>
      <c r="I8" s="2"/>
      <c r="J8" s="2"/>
      <c r="K8" s="2"/>
      <c r="L8" s="2"/>
      <c r="M8" s="46"/>
      <c r="N8" s="41"/>
      <c r="P8" s="63" t="s">
        <v>62</v>
      </c>
      <c r="Q8" s="64">
        <v>0.95</v>
      </c>
      <c r="U8" s="64"/>
      <c r="V8" s="64"/>
    </row>
    <row r="9" spans="1:23" ht="13.8" customHeight="1" x14ac:dyDescent="0.3">
      <c r="A9" s="41"/>
      <c r="B9" s="47" t="s">
        <v>61</v>
      </c>
      <c r="C9" s="44">
        <f>'Data Entry'!M38</f>
        <v>0.8</v>
      </c>
      <c r="D9" s="2"/>
      <c r="E9" s="2"/>
      <c r="F9" s="46"/>
      <c r="G9" s="41"/>
      <c r="H9" s="48"/>
      <c r="I9" s="2"/>
      <c r="J9" s="2"/>
      <c r="K9" s="2"/>
      <c r="L9" s="2"/>
      <c r="M9" s="46"/>
      <c r="N9" s="41"/>
      <c r="P9" s="63" t="s">
        <v>61</v>
      </c>
      <c r="Q9" s="64">
        <v>0.8</v>
      </c>
      <c r="U9" s="64"/>
      <c r="V9" s="64"/>
    </row>
    <row r="10" spans="1:23" ht="13.8" customHeight="1" x14ac:dyDescent="0.3">
      <c r="A10" s="41"/>
      <c r="B10" s="47" t="s">
        <v>62</v>
      </c>
      <c r="C10" s="44">
        <f>1-C11</f>
        <v>0.95</v>
      </c>
      <c r="D10" s="2"/>
      <c r="E10" s="2"/>
      <c r="F10" s="46"/>
      <c r="G10" s="41"/>
      <c r="H10" s="48"/>
      <c r="I10" s="2"/>
      <c r="J10" s="2"/>
      <c r="K10" s="2"/>
      <c r="L10" s="2"/>
      <c r="M10" s="46"/>
      <c r="N10" s="41"/>
      <c r="P10" s="63" t="s">
        <v>37</v>
      </c>
      <c r="Q10" s="64">
        <v>2.0562499999999999</v>
      </c>
      <c r="U10" s="64"/>
      <c r="V10" s="64"/>
    </row>
    <row r="11" spans="1:23" ht="13.8" customHeight="1" x14ac:dyDescent="0.3">
      <c r="A11" s="41"/>
      <c r="B11" s="47" t="s">
        <v>25</v>
      </c>
      <c r="C11" s="45">
        <f>(COUNTIFS('Data Entry'!C18:C37,"G",'Data Entry'!E18:E37,"N")+COUNTIFS('Data Entry'!C18:C37,"G",'Data Entry'!F18:F37,"N")+COUNTIFS('Data Entry'!C18:C37,"G",'Data Entry'!D18:D37,"N")+COUNTIFS('Data Entry'!C18:C37,"N",'Data Entry'!E18:E37,"G")+COUNTIFS('Data Entry'!C18:C37,"N",'Data Entry'!F18:F37,"G")+COUNTIFS('Data Entry'!C18:C37,"N",'Data Entry'!D18:D37,"G")+COUNTIFS('Data Entry'!C18:C37,"G",'Data Entry'!H18:H37,"N")+COUNTIFS('Data Entry'!C18:C37,"G",'Data Entry'!I18:I37,"N")+COUNTIFS('Data Entry'!C18:C37,"G",'Data Entry'!G18:G37,"N")+COUNTIFS('Data Entry'!C18:C37,"N",'Data Entry'!H18:H37,"G")+COUNTIFS('Data Entry'!C18:C37,"N",'Data Entry'!I18:I37,"G")+COUNTIFS('Data Entry'!C18:C37,"N",'Data Entry'!G18:G37,"G")+COUNTIFS('Data Entry'!C18:C37,"G",'Data Entry'!K18:K37,"N")+COUNTIFS('Data Entry'!C18:C37,"G",'Data Entry'!L18:L37,"N")+COUNTIFS('Data Entry'!C18:C37,"G",'Data Entry'!J18:J37,"N")+COUNTIFS('Data Entry'!C18:C37,"N",'Data Entry'!K18:K37,"G")+COUNTIFS('Data Entry'!C18:C37,"N",'Data Entry'!L18:L37,"G")+COUNTIFS('Data Entry'!C18:C37,"N",'Data Entry'!J18:J37,"G"))/(COUNTA('Data Entry'!C18:C37)*COUNTA('Data Entry'!D18:L18))</f>
        <v>0.05</v>
      </c>
      <c r="D11" s="2"/>
      <c r="E11" s="2"/>
      <c r="F11" s="46"/>
      <c r="G11" s="41"/>
      <c r="H11" s="48"/>
      <c r="I11" s="2"/>
      <c r="J11" s="2"/>
      <c r="K11" s="2"/>
      <c r="L11" s="2"/>
      <c r="M11" s="46"/>
      <c r="N11" s="41"/>
      <c r="U11" s="64"/>
      <c r="V11" s="64"/>
    </row>
    <row r="12" spans="1:23" ht="13.8" customHeight="1" x14ac:dyDescent="0.3">
      <c r="A12" s="41"/>
      <c r="B12" s="47" t="s">
        <v>20</v>
      </c>
      <c r="C12" s="45">
        <f>(COUNTIFS('Data Entry'!C18:C37,"G",'Data Entry'!E18:E37,"N")+COUNTIFS('Data Entry'!C18:C37,"G",'Data Entry'!F18:F37,"N")+COUNTIFS('Data Entry'!C18:C37,"G",'Data Entry'!D18:D37,"N")+COUNTIFS('Data Entry'!C18:C37,"G",'Data Entry'!H18:H37,"N")+COUNTIFS('Data Entry'!C18:C37,"G",'Data Entry'!I18:I37,"N")+COUNTIFS('Data Entry'!C18:C37,"G",'Data Entry'!G18:G37,"N")+COUNTIFS('Data Entry'!C18:C37,"G",'Data Entry'!K18:K37,"N")+COUNTIFS('Data Entry'!C18:C37,"G",'Data Entry'!L18:L37,"N")+COUNTIFS('Data Entry'!C18:C37,"G",'Data Entry'!J18:J37,"N"))/(COUNTIF('Data Entry'!C18:C37,"G")*COUNTA('Data Entry'!D18:L18))</f>
        <v>3.125E-2</v>
      </c>
      <c r="D12" s="2"/>
      <c r="E12" s="2"/>
      <c r="F12" s="46"/>
      <c r="G12" s="41"/>
      <c r="H12" s="48"/>
      <c r="I12" s="2"/>
      <c r="J12" s="2"/>
      <c r="K12" s="2"/>
      <c r="L12" s="2"/>
      <c r="M12" s="46"/>
      <c r="N12" s="41"/>
    </row>
    <row r="13" spans="1:23" ht="13.8" customHeight="1" x14ac:dyDescent="0.3">
      <c r="A13" s="41"/>
      <c r="B13" s="47" t="s">
        <v>21</v>
      </c>
      <c r="C13" s="45">
        <f>(COUNTIFS('Data Entry'!C18:C37,"N",'Data Entry'!E18:E37,"G")+COUNTIFS('Data Entry'!C18:C37,"N",'Data Entry'!F18:F37,"G")+COUNTIFS('Data Entry'!C18:C37,"N",'Data Entry'!D18:D37,"G")+COUNTIFS('Data Entry'!C18:C37,"N",'Data Entry'!H18:H37,"G")+COUNTIFS('Data Entry'!C18:C37,"N",'Data Entry'!I18:I37,"G")+COUNTIFS('Data Entry'!C18:C37,"N",'Data Entry'!G18:G37,"G")+COUNTIFS('Data Entry'!C18:C37,"N",'Data Entry'!K18:K37,"G")+COUNTIFS('Data Entry'!C18:C37,"N",'Data Entry'!L18:L37,"G")+COUNTIFS('Data Entry'!C18:C37,"N",'Data Entry'!J18:J37,"G"))/(COUNTIF('Data Entry'!C18:C37,"N")*COUNTA('Data Entry'!D18:L18))</f>
        <v>0.125</v>
      </c>
      <c r="D13" s="2"/>
      <c r="E13" s="2"/>
      <c r="F13" s="46"/>
      <c r="G13" s="41"/>
      <c r="H13" s="48"/>
      <c r="I13" s="2"/>
      <c r="J13" s="2"/>
      <c r="K13" s="2"/>
      <c r="L13" s="2"/>
      <c r="M13" s="46"/>
      <c r="N13" s="41"/>
      <c r="P13" s="62" t="s">
        <v>36</v>
      </c>
      <c r="Q13" s="62" t="s">
        <v>47</v>
      </c>
      <c r="S13" s="62" t="s">
        <v>36</v>
      </c>
      <c r="T13" s="62" t="s">
        <v>39</v>
      </c>
    </row>
    <row r="14" spans="1:23" ht="13.8" customHeight="1" x14ac:dyDescent="0.3">
      <c r="A14" s="41"/>
      <c r="B14" s="47" t="s">
        <v>22</v>
      </c>
      <c r="C14" s="44">
        <f>(COUNTIFS('Data Entry'!C18:C37,"G",'Data Entry'!E18:E37,"N")+COUNTIFS('Data Entry'!C18:C37,"G",'Data Entry'!F18:F37,"N")+COUNTIFS('Data Entry'!C18:C37,"G",'Data Entry'!D18:D37,"N")+COUNTIFS('Data Entry'!C18:C37,"N",'Data Entry'!E18:E37,"G")+COUNTIFS('Data Entry'!C18:C37,"N",'Data Entry'!F18:F37,"G")+COUNTIFS('Data Entry'!C18:C37,"N",'Data Entry'!D18:D37,"G")+COUNTIFS('Data Entry'!C18:C37,"G",'Data Entry'!H18:H37,"N")+COUNTIFS('Data Entry'!C18:C37,"G",'Data Entry'!I18:I37,"N")+COUNTIFS('Data Entry'!C18:C37,"G",'Data Entry'!G18:G37,"N")+COUNTIFS('Data Entry'!C18:C37,"N",'Data Entry'!H18:H37,"G")+COUNTIFS('Data Entry'!C18:C37,"N",'Data Entry'!I18:I37,"G")+COUNTIFS('Data Entry'!C18:C37,"N",'Data Entry'!G18:G37,"G")+COUNTIFS('Data Entry'!C18:C37,"G",'Data Entry'!K18:K37,"N")+COUNTIFS('Data Entry'!C18:C37,"G",'Data Entry'!L18:L37,"N")+COUNTIFS('Data Entry'!C18:C37,"G",'Data Entry'!J18:J37,"N")+COUNTIFS('Data Entry'!C18:C37,"N",'Data Entry'!K18:K37,"G")+COUNTIFS('Data Entry'!C18:C37,"N",'Data Entry'!L18:L37,"G")+COUNTIFS('Data Entry'!C18:C37,"N",'Data Entry'!J18:J37,"G"))/(COUNTA('Data Entry'!C18:C37)*COUNTA('Data Entry'!D18,'Data Entry'!G18,'Data Entry'!J18))</f>
        <v>0.1</v>
      </c>
      <c r="D14" s="2"/>
      <c r="E14" s="2"/>
      <c r="F14" s="46"/>
      <c r="G14" s="41"/>
      <c r="H14" s="48"/>
      <c r="I14" s="2"/>
      <c r="J14" s="2"/>
      <c r="K14" s="2"/>
      <c r="L14" s="2"/>
      <c r="M14" s="46"/>
      <c r="N14" s="41"/>
      <c r="P14" s="63" t="s">
        <v>0</v>
      </c>
      <c r="Q14" s="64">
        <v>0.9</v>
      </c>
      <c r="S14" s="63"/>
      <c r="T14" s="64">
        <v>0</v>
      </c>
    </row>
    <row r="15" spans="1:23" ht="13.8" customHeight="1" x14ac:dyDescent="0.3">
      <c r="A15" s="41"/>
      <c r="B15" s="48"/>
      <c r="C15" s="2"/>
      <c r="D15" s="2"/>
      <c r="E15" s="2"/>
      <c r="F15" s="46"/>
      <c r="G15" s="41"/>
      <c r="H15" s="48"/>
      <c r="I15" s="2"/>
      <c r="J15" s="2"/>
      <c r="K15" s="2"/>
      <c r="L15" s="2"/>
      <c r="M15" s="46"/>
      <c r="N15" s="41"/>
      <c r="P15" s="63" t="s">
        <v>1</v>
      </c>
      <c r="Q15" s="64">
        <v>1</v>
      </c>
      <c r="S15" s="63" t="s">
        <v>1</v>
      </c>
      <c r="T15" s="64">
        <v>0</v>
      </c>
      <c r="U15" s="64"/>
      <c r="V15" s="64"/>
    </row>
    <row r="16" spans="1:23" ht="13.8" customHeight="1" x14ac:dyDescent="0.3">
      <c r="A16" s="41"/>
      <c r="B16" s="48"/>
      <c r="C16" s="2"/>
      <c r="D16" s="2"/>
      <c r="E16" s="2"/>
      <c r="F16" s="46"/>
      <c r="G16" s="41"/>
      <c r="H16" s="48"/>
      <c r="I16" s="2"/>
      <c r="J16" s="2"/>
      <c r="K16" s="2"/>
      <c r="L16" s="2"/>
      <c r="M16" s="46"/>
      <c r="N16" s="41"/>
      <c r="P16" s="63"/>
      <c r="Q16" s="64">
        <v>0</v>
      </c>
      <c r="S16" s="63" t="s">
        <v>0</v>
      </c>
      <c r="T16" s="64">
        <v>0.25</v>
      </c>
      <c r="U16" s="64"/>
      <c r="V16" s="64"/>
    </row>
    <row r="17" spans="1:22" ht="13.8" customHeight="1" x14ac:dyDescent="0.3">
      <c r="A17" s="41"/>
      <c r="B17" s="48"/>
      <c r="C17" s="2"/>
      <c r="D17" s="2"/>
      <c r="E17" s="2"/>
      <c r="F17" s="46"/>
      <c r="G17" s="41"/>
      <c r="H17" s="48"/>
      <c r="I17" s="2"/>
      <c r="J17" s="2"/>
      <c r="K17" s="2"/>
      <c r="L17" s="2"/>
      <c r="M17" s="46"/>
      <c r="N17" s="41"/>
      <c r="P17" s="63" t="s">
        <v>37</v>
      </c>
      <c r="Q17" s="64">
        <v>1.9</v>
      </c>
      <c r="S17" s="63" t="s">
        <v>37</v>
      </c>
      <c r="T17" s="64">
        <v>0.25</v>
      </c>
      <c r="U17" s="64"/>
      <c r="V17" s="64"/>
    </row>
    <row r="18" spans="1:22" ht="13.8" customHeight="1" x14ac:dyDescent="0.3">
      <c r="A18" s="41"/>
      <c r="B18" s="48"/>
      <c r="C18" s="2"/>
      <c r="D18" s="2"/>
      <c r="E18" s="2"/>
      <c r="F18" s="46"/>
      <c r="G18" s="41"/>
      <c r="H18" s="48"/>
      <c r="I18" s="2"/>
      <c r="J18" s="2"/>
      <c r="K18" s="2"/>
      <c r="L18" s="2"/>
      <c r="M18" s="46"/>
      <c r="N18" s="41"/>
      <c r="U18" s="64"/>
      <c r="V18" s="64"/>
    </row>
    <row r="19" spans="1:22" ht="13.8" customHeight="1" x14ac:dyDescent="0.3">
      <c r="A19" s="41"/>
      <c r="B19" s="48"/>
      <c r="C19" s="2"/>
      <c r="D19" s="2"/>
      <c r="E19" s="2"/>
      <c r="F19" s="46"/>
      <c r="G19" s="41"/>
      <c r="H19" s="48"/>
      <c r="I19" s="2"/>
      <c r="J19" s="2"/>
      <c r="K19" s="2"/>
      <c r="L19" s="2"/>
      <c r="M19" s="46"/>
      <c r="N19" s="41"/>
    </row>
    <row r="20" spans="1:22" ht="13.8" customHeight="1" x14ac:dyDescent="0.3">
      <c r="A20" s="41"/>
      <c r="B20" s="48"/>
      <c r="C20" s="2"/>
      <c r="D20" s="2"/>
      <c r="E20" s="2"/>
      <c r="F20" s="46"/>
      <c r="G20" s="41"/>
      <c r="H20" s="48"/>
      <c r="I20" s="2"/>
      <c r="J20" s="2"/>
      <c r="K20" s="2"/>
      <c r="L20" s="2"/>
      <c r="M20" s="46"/>
      <c r="N20" s="41"/>
      <c r="P20" s="62" t="s">
        <v>36</v>
      </c>
      <c r="Q20" s="62" t="s">
        <v>38</v>
      </c>
      <c r="S20" s="62" t="s">
        <v>36</v>
      </c>
      <c r="T20" s="62" t="s">
        <v>39</v>
      </c>
    </row>
    <row r="21" spans="1:22" ht="13.8" customHeight="1" x14ac:dyDescent="0.3">
      <c r="A21" s="41"/>
      <c r="B21" s="48"/>
      <c r="C21" s="2"/>
      <c r="D21" s="2"/>
      <c r="E21" s="2"/>
      <c r="F21" s="46"/>
      <c r="G21" s="41"/>
      <c r="H21" s="48"/>
      <c r="I21" s="2"/>
      <c r="J21" s="2"/>
      <c r="K21" s="2"/>
      <c r="L21" s="2"/>
      <c r="M21" s="46"/>
      <c r="N21" s="41"/>
      <c r="P21" s="63"/>
      <c r="Q21" s="64">
        <v>0</v>
      </c>
      <c r="S21" s="63"/>
      <c r="T21" s="64">
        <v>0</v>
      </c>
    </row>
    <row r="22" spans="1:22" ht="13.8" customHeight="1" x14ac:dyDescent="0.3">
      <c r="A22" s="41"/>
      <c r="B22" s="48"/>
      <c r="C22" s="2"/>
      <c r="D22" s="2"/>
      <c r="E22" s="2"/>
      <c r="F22" s="46"/>
      <c r="G22" s="41"/>
      <c r="H22" s="48"/>
      <c r="I22" s="2"/>
      <c r="J22" s="2"/>
      <c r="K22" s="2"/>
      <c r="L22" s="2"/>
      <c r="M22" s="46"/>
      <c r="N22" s="41"/>
      <c r="P22" s="63">
        <v>10</v>
      </c>
      <c r="Q22" s="64">
        <v>0</v>
      </c>
      <c r="S22" s="63">
        <v>9</v>
      </c>
      <c r="T22" s="64">
        <v>0</v>
      </c>
    </row>
    <row r="23" spans="1:22" ht="13.8" customHeight="1" x14ac:dyDescent="0.3">
      <c r="A23" s="41"/>
      <c r="B23" s="48"/>
      <c r="C23" s="2"/>
      <c r="D23" s="2"/>
      <c r="E23" s="2"/>
      <c r="F23" s="46"/>
      <c r="G23" s="41"/>
      <c r="H23" s="48"/>
      <c r="I23" s="2"/>
      <c r="J23" s="2"/>
      <c r="K23" s="2"/>
      <c r="L23" s="2"/>
      <c r="M23" s="46"/>
      <c r="N23" s="41"/>
      <c r="P23" s="63">
        <v>8</v>
      </c>
      <c r="Q23" s="64">
        <v>0</v>
      </c>
      <c r="S23" s="63">
        <v>5</v>
      </c>
      <c r="T23" s="64">
        <v>0.25</v>
      </c>
    </row>
    <row r="24" spans="1:22" ht="13.8" customHeight="1" x14ac:dyDescent="0.3">
      <c r="A24" s="41"/>
      <c r="B24" s="48"/>
      <c r="C24" s="2"/>
      <c r="D24" s="2"/>
      <c r="E24" s="2"/>
      <c r="F24" s="46"/>
      <c r="G24" s="41"/>
      <c r="H24" s="48"/>
      <c r="I24" s="2"/>
      <c r="J24" s="2"/>
      <c r="K24" s="2"/>
      <c r="L24" s="2"/>
      <c r="M24" s="46"/>
      <c r="N24" s="41"/>
      <c r="P24" s="63">
        <v>7</v>
      </c>
      <c r="Q24" s="64">
        <v>0</v>
      </c>
      <c r="S24" s="63" t="s">
        <v>37</v>
      </c>
      <c r="T24" s="64">
        <v>0.25</v>
      </c>
    </row>
    <row r="25" spans="1:22" ht="13.8" customHeight="1" x14ac:dyDescent="0.3">
      <c r="A25" s="41"/>
      <c r="B25" s="48"/>
      <c r="C25" s="2"/>
      <c r="D25" s="2"/>
      <c r="E25" s="2"/>
      <c r="F25" s="46"/>
      <c r="G25" s="41"/>
      <c r="H25" s="48"/>
      <c r="I25" s="2"/>
      <c r="J25" s="2"/>
      <c r="K25" s="2"/>
      <c r="L25" s="2"/>
      <c r="M25" s="46"/>
      <c r="N25" s="41"/>
      <c r="P25" s="63">
        <v>6</v>
      </c>
      <c r="Q25" s="64">
        <v>0</v>
      </c>
    </row>
    <row r="26" spans="1:22" ht="13.8" customHeight="1" x14ac:dyDescent="0.3">
      <c r="A26" s="41"/>
      <c r="B26" s="48"/>
      <c r="C26" s="2"/>
      <c r="D26" s="2"/>
      <c r="E26" s="2"/>
      <c r="F26" s="46"/>
      <c r="G26" s="41"/>
      <c r="H26" s="48"/>
      <c r="I26" s="2"/>
      <c r="J26" s="2"/>
      <c r="K26" s="2"/>
      <c r="L26" s="2"/>
      <c r="M26" s="46"/>
      <c r="N26" s="41"/>
      <c r="P26" s="63">
        <v>4</v>
      </c>
      <c r="Q26" s="64">
        <v>0</v>
      </c>
    </row>
    <row r="27" spans="1:22" ht="13.8" customHeight="1" x14ac:dyDescent="0.3">
      <c r="A27" s="41"/>
      <c r="B27" s="49"/>
      <c r="C27" s="50"/>
      <c r="D27" s="50"/>
      <c r="E27" s="50"/>
      <c r="F27" s="51"/>
      <c r="G27" s="41"/>
      <c r="H27" s="49"/>
      <c r="I27" s="50"/>
      <c r="J27" s="50"/>
      <c r="K27" s="50"/>
      <c r="L27" s="50"/>
      <c r="M27" s="51"/>
      <c r="N27" s="41"/>
      <c r="P27" s="63">
        <v>3</v>
      </c>
      <c r="Q27" s="64">
        <v>0</v>
      </c>
    </row>
    <row r="28" spans="1:22" ht="13.8" customHeight="1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P28" s="63">
        <v>2</v>
      </c>
      <c r="Q28" s="64">
        <v>0.25</v>
      </c>
    </row>
    <row r="29" spans="1:22" ht="13.8" customHeight="1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P29" s="63">
        <v>1</v>
      </c>
      <c r="Q29" s="64">
        <v>0</v>
      </c>
    </row>
    <row r="30" spans="1:22" ht="15.6" x14ac:dyDescent="0.3">
      <c r="A30" s="41"/>
      <c r="B30" s="175" t="s">
        <v>53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7"/>
      <c r="N30" s="41"/>
      <c r="P30" s="63" t="s">
        <v>37</v>
      </c>
      <c r="Q30" s="64">
        <v>0.25</v>
      </c>
    </row>
    <row r="31" spans="1:22" ht="13.8" customHeight="1" x14ac:dyDescent="0.3">
      <c r="A31" s="41"/>
      <c r="B31" s="181" t="s">
        <v>51</v>
      </c>
      <c r="C31" s="182"/>
      <c r="D31" s="182"/>
      <c r="E31" s="182"/>
      <c r="F31" s="53"/>
      <c r="G31" s="53"/>
      <c r="H31" s="53"/>
      <c r="I31" s="182" t="s">
        <v>52</v>
      </c>
      <c r="J31" s="182"/>
      <c r="K31" s="182"/>
      <c r="L31" s="182"/>
      <c r="M31" s="183"/>
      <c r="N31" s="41"/>
    </row>
    <row r="32" spans="1:22" ht="13.8" customHeight="1" x14ac:dyDescent="0.3">
      <c r="A32" s="41"/>
      <c r="B32" s="48"/>
      <c r="C32" s="2"/>
      <c r="D32" s="2"/>
      <c r="E32" s="2"/>
      <c r="F32" s="2"/>
      <c r="G32" s="2"/>
      <c r="H32" s="2"/>
      <c r="I32" s="2"/>
      <c r="J32" s="2"/>
      <c r="K32" s="2"/>
      <c r="L32" s="2"/>
      <c r="M32" s="52"/>
      <c r="N32" s="43"/>
      <c r="O32" s="15"/>
    </row>
    <row r="33" spans="1:22" ht="13.8" customHeight="1" x14ac:dyDescent="0.3">
      <c r="A33" s="41"/>
      <c r="B33" s="48"/>
      <c r="C33" s="2"/>
      <c r="D33" s="2"/>
      <c r="E33" s="2"/>
      <c r="F33" s="2"/>
      <c r="G33" s="2"/>
      <c r="H33" s="2"/>
      <c r="I33" s="2"/>
      <c r="J33" s="2"/>
      <c r="K33" s="2"/>
      <c r="L33" s="2"/>
      <c r="M33" s="52"/>
      <c r="N33" s="43"/>
      <c r="O33" s="15"/>
    </row>
    <row r="34" spans="1:22" ht="13.8" customHeight="1" x14ac:dyDescent="0.3">
      <c r="A34" s="41"/>
      <c r="B34" s="48"/>
      <c r="C34" s="2"/>
      <c r="D34" s="2"/>
      <c r="E34" s="2"/>
      <c r="F34" s="2"/>
      <c r="G34" s="2"/>
      <c r="H34" s="2"/>
      <c r="I34" s="2"/>
      <c r="J34" s="2"/>
      <c r="K34" s="2"/>
      <c r="L34" s="2"/>
      <c r="M34" s="46"/>
      <c r="N34" s="41"/>
    </row>
    <row r="35" spans="1:22" ht="13.8" customHeight="1" x14ac:dyDescent="0.3">
      <c r="A35" s="41"/>
      <c r="B35" s="48"/>
      <c r="C35" s="2"/>
      <c r="D35" s="2"/>
      <c r="E35" s="2"/>
      <c r="F35" s="2"/>
      <c r="G35" s="2"/>
      <c r="H35" s="2"/>
      <c r="I35" s="2"/>
      <c r="J35" s="2"/>
      <c r="K35" s="2"/>
      <c r="L35" s="2"/>
      <c r="M35" s="46"/>
      <c r="N35" s="41"/>
    </row>
    <row r="36" spans="1:22" ht="13.8" customHeight="1" x14ac:dyDescent="0.3">
      <c r="A36" s="41"/>
      <c r="B36" s="48"/>
      <c r="C36" s="2"/>
      <c r="D36" s="2"/>
      <c r="E36" s="2"/>
      <c r="F36" s="2"/>
      <c r="G36" s="2"/>
      <c r="H36" s="2"/>
      <c r="I36" s="2"/>
      <c r="J36" s="2"/>
      <c r="K36" s="2"/>
      <c r="L36" s="2"/>
      <c r="M36" s="46"/>
      <c r="N36" s="41"/>
    </row>
    <row r="37" spans="1:22" ht="13.8" customHeight="1" x14ac:dyDescent="0.3">
      <c r="A37" s="41"/>
      <c r="B37" s="48"/>
      <c r="C37" s="2"/>
      <c r="D37" s="2"/>
      <c r="E37" s="2"/>
      <c r="F37" s="2"/>
      <c r="G37" s="2"/>
      <c r="H37" s="2"/>
      <c r="I37" s="2"/>
      <c r="J37" s="2"/>
      <c r="K37" s="2"/>
      <c r="L37" s="2"/>
      <c r="M37" s="46"/>
      <c r="N37" s="41"/>
    </row>
    <row r="38" spans="1:22" ht="13.8" customHeight="1" x14ac:dyDescent="0.3">
      <c r="A38" s="41"/>
      <c r="B38" s="48"/>
      <c r="C38" s="2"/>
      <c r="D38" s="2"/>
      <c r="E38" s="2"/>
      <c r="F38" s="2"/>
      <c r="G38" s="2"/>
      <c r="H38" s="2"/>
      <c r="I38" s="2"/>
      <c r="J38" s="2"/>
      <c r="K38" s="2"/>
      <c r="L38" s="2"/>
      <c r="M38" s="46"/>
      <c r="N38" s="41"/>
    </row>
    <row r="39" spans="1:22" ht="13.8" customHeight="1" x14ac:dyDescent="0.3">
      <c r="A39" s="41"/>
      <c r="B39" s="48"/>
      <c r="C39" s="2"/>
      <c r="D39" s="2"/>
      <c r="E39" s="2"/>
      <c r="F39" s="2"/>
      <c r="G39" s="2"/>
      <c r="H39" s="2"/>
      <c r="I39" s="2"/>
      <c r="J39" s="2"/>
      <c r="K39" s="2"/>
      <c r="L39" s="2"/>
      <c r="M39" s="46"/>
      <c r="N39" s="41"/>
    </row>
    <row r="40" spans="1:22" ht="13.8" customHeight="1" x14ac:dyDescent="0.3">
      <c r="A40" s="41"/>
      <c r="B40" s="48"/>
      <c r="C40" s="2"/>
      <c r="D40" s="2"/>
      <c r="E40" s="2"/>
      <c r="F40" s="2"/>
      <c r="G40" s="2"/>
      <c r="H40" s="2"/>
      <c r="I40" s="2"/>
      <c r="J40" s="2"/>
      <c r="K40" s="2"/>
      <c r="L40" s="2"/>
      <c r="M40" s="46"/>
      <c r="N40" s="41"/>
    </row>
    <row r="41" spans="1:22" ht="13.8" customHeight="1" x14ac:dyDescent="0.3">
      <c r="A41" s="41"/>
      <c r="B41" s="48"/>
      <c r="C41" s="2"/>
      <c r="D41" s="2"/>
      <c r="E41" s="2"/>
      <c r="F41" s="2"/>
      <c r="G41" s="2"/>
      <c r="H41" s="2"/>
      <c r="I41" s="2"/>
      <c r="J41" s="2"/>
      <c r="K41" s="2"/>
      <c r="L41" s="2"/>
      <c r="M41" s="46"/>
      <c r="N41" s="41"/>
    </row>
    <row r="42" spans="1:22" ht="13.8" customHeight="1" x14ac:dyDescent="0.3">
      <c r="A42" s="41"/>
      <c r="B42" s="48"/>
      <c r="C42" s="2"/>
      <c r="D42" s="2"/>
      <c r="E42" s="2"/>
      <c r="F42" s="2"/>
      <c r="G42" s="2"/>
      <c r="H42" s="2"/>
      <c r="I42" s="2"/>
      <c r="J42" s="2"/>
      <c r="K42" s="2"/>
      <c r="L42" s="2"/>
      <c r="M42" s="46"/>
      <c r="N42" s="41"/>
    </row>
    <row r="43" spans="1:22" ht="13.8" customHeight="1" x14ac:dyDescent="0.3">
      <c r="A43" s="41"/>
      <c r="B43" s="48"/>
      <c r="C43" s="2"/>
      <c r="D43" s="2"/>
      <c r="E43" s="2"/>
      <c r="F43" s="2"/>
      <c r="G43" s="2"/>
      <c r="H43" s="2"/>
      <c r="I43" s="2"/>
      <c r="J43" s="2"/>
      <c r="K43" s="2"/>
      <c r="L43" s="2"/>
      <c r="M43" s="46"/>
      <c r="N43" s="41"/>
    </row>
    <row r="44" spans="1:22" ht="13.8" customHeight="1" x14ac:dyDescent="0.3">
      <c r="A44" s="41"/>
      <c r="B44" s="48"/>
      <c r="C44" s="2"/>
      <c r="D44" s="2"/>
      <c r="E44" s="2"/>
      <c r="F44" s="2"/>
      <c r="G44" s="2"/>
      <c r="H44" s="2"/>
      <c r="I44" s="2"/>
      <c r="J44" s="2"/>
      <c r="K44" s="2"/>
      <c r="L44" s="2"/>
      <c r="M44" s="46"/>
      <c r="N44" s="41"/>
    </row>
    <row r="45" spans="1:22" ht="13.8" customHeight="1" x14ac:dyDescent="0.3">
      <c r="A45" s="41"/>
      <c r="B45" s="48"/>
      <c r="C45" s="2"/>
      <c r="D45" s="2"/>
      <c r="E45" s="2"/>
      <c r="F45" s="2"/>
      <c r="G45" s="2"/>
      <c r="H45" s="2"/>
      <c r="I45" s="2"/>
      <c r="J45" s="2"/>
      <c r="K45" s="2"/>
      <c r="L45" s="2"/>
      <c r="M45" s="46"/>
      <c r="N45" s="41"/>
      <c r="P45" s="65" t="s">
        <v>41</v>
      </c>
      <c r="Q45" s="66" t="s">
        <v>20</v>
      </c>
      <c r="R45" s="66" t="s">
        <v>21</v>
      </c>
      <c r="S45" s="67" t="s">
        <v>22</v>
      </c>
      <c r="T45" s="15"/>
      <c r="U45" s="15"/>
      <c r="V45" s="15"/>
    </row>
    <row r="46" spans="1:22" ht="13.8" customHeight="1" x14ac:dyDescent="0.3">
      <c r="A46" s="41"/>
      <c r="B46" s="48"/>
      <c r="C46" s="2"/>
      <c r="D46" s="2"/>
      <c r="E46" s="2"/>
      <c r="F46" s="2"/>
      <c r="G46" s="2"/>
      <c r="H46" s="2"/>
      <c r="I46" s="2"/>
      <c r="J46" s="2"/>
      <c r="K46" s="2"/>
      <c r="L46" s="2"/>
      <c r="M46" s="46"/>
      <c r="N46" s="41"/>
      <c r="P46" s="68" t="str">
        <f>IF(COUNTBLANK('Data Entry'!D18)=1,"",'Data Entry'!D16)</f>
        <v>Operator A</v>
      </c>
      <c r="Q46" s="69">
        <f>IF(P46="","",(COUNTIFS('Data Entry'!C18:C37,"G",'Data Entry'!E18:E37,"N")+COUNTIFS('Data Entry'!C18:C37,"G",'Data Entry'!F18:F37,"N")+COUNTIFS('Data Entry'!C18:C37,"G",'Data Entry'!D18:D37,"N"))/(COUNTIF('Data Entry'!C18:C37,"G")*COUNTA('Data Entry'!D18:F18)))</f>
        <v>6.25E-2</v>
      </c>
      <c r="R46" s="69">
        <f>IF(P46="","",(COUNTIFS('Data Entry'!C18:C37,"N",'Data Entry'!E18:E37,"G")+COUNTIFS('Data Entry'!C18:C37,"N",'Data Entry'!F18:F37,"G")+COUNTIFS('Data Entry'!C18:C37,"N",'Data Entry'!D18:D37,"G"))/(COUNTIF('Data Entry'!C18:C37,"N")*COUNTA('Data Entry'!D18:F18)))</f>
        <v>0.25</v>
      </c>
      <c r="S46" s="70">
        <f>IF(P46="","",(COUNTIFS('Data Entry'!C18:C37,"G",'Data Entry'!E18:E37,"N")+COUNTIFS('Data Entry'!C18:C37,"G",'Data Entry'!F18:F37,"N")+COUNTIFS('Data Entry'!C18:C37,"G",'Data Entry'!D18:D37,"N")+COUNTIFS('Data Entry'!C18:C37,"N",'Data Entry'!E18:E37,"G")+COUNTIFS('Data Entry'!C18:C37,"N",'Data Entry'!F18:F37,"G")+COUNTIFS('Data Entry'!C18:C37,"N",'Data Entry'!D18:D37,"G"))/(COUNTA('Data Entry'!C18:C37)))</f>
        <v>0.2</v>
      </c>
      <c r="T46" s="15"/>
      <c r="U46" s="15"/>
      <c r="V46" s="15"/>
    </row>
    <row r="47" spans="1:22" ht="13.8" customHeight="1" x14ac:dyDescent="0.3">
      <c r="A47" s="41"/>
      <c r="B47" s="49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N47" s="41"/>
      <c r="P47" s="68" t="str">
        <f>IF(COUNTBLANK('Data Entry'!G18)=1,"",'Data Entry'!G16)</f>
        <v>Operator B</v>
      </c>
      <c r="Q47" s="69">
        <f>IF(P47="","",(COUNTIFS('Data Entry'!C18:C37,"G",'Data Entry'!H18:H37,"N")+COUNTIFS('Data Entry'!C18:C37,"G",'Data Entry'!I18:I37,"N")+COUNTIFS('Data Entry'!C18:C37,"G",'Data Entry'!G18:G37,"N"))/(COUNTIF('Data Entry'!C18:C37,"G")*COUNTA('Data Entry'!G18:I18)))</f>
        <v>0</v>
      </c>
      <c r="R47" s="69">
        <f>IF(P47="","",(COUNTIFS('Data Entry'!C18:C37,"N",'Data Entry'!H18:H37,"G")+COUNTIFS('Data Entry'!C18:C37,"N",'Data Entry'!I18:I37,"G")+COUNTIFS('Data Entry'!C18:C37,"N",'Data Entry'!G18:G37,"G"))/(COUNTIF('Data Entry'!C18:C37,"N")*COUNTA('Data Entry'!G18:I18)))</f>
        <v>0</v>
      </c>
      <c r="S47" s="70">
        <f>IF(P47="","",(COUNTIFS('Data Entry'!C18:C37,"G",'Data Entry'!H18:H37,"N")+COUNTIFS('Data Entry'!C18:C37,"G",'Data Entry'!I18:I37,"N")+COUNTIFS('Data Entry'!C18:C37,"G",'Data Entry'!G18:G37,"N")+COUNTIFS('Data Entry'!C18:C37,"N",'Data Entry'!H18:H37,"G")+COUNTIFS('Data Entry'!C18:C37,"N",'Data Entry'!I18:I37,"G")+COUNTIFS('Data Entry'!C18:C37,"N",'Data Entry'!G18:G37,"G"))/(COUNTIF('Data Entry'!C18:C37,"G")))</f>
        <v>0</v>
      </c>
      <c r="T47" s="15"/>
      <c r="U47" s="15"/>
      <c r="V47" s="15"/>
    </row>
    <row r="48" spans="1:22" ht="13.8" customHeight="1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P48" s="16" t="str">
        <f>IF(COUNTBLANK('Data Entry'!J18)=1,"",'Data Entry'!J16)</f>
        <v/>
      </c>
      <c r="Q48" s="71" t="str">
        <f>IF(P48="","",(COUNTIFS('Data Entry'!C18:C37,"G",'Data Entry'!K18:K37,"N")+COUNTIFS('Data Entry'!C18:C37,"G",'Data Entry'!L18:L37,"N")+COUNTIFS('Data Entry'!C18:C37,"G",'Data Entry'!J18:J37,"N"))/(COUNTIF('Data Entry'!C18:C37,"G")*COUNTA('Data Entry'!J18:L18)))</f>
        <v/>
      </c>
      <c r="R48" s="71" t="str">
        <f>IF(P48="","",(COUNTIFS('Data Entry'!C18:C37,"N",'Data Entry'!K18:K37,"G")+COUNTIFS('Data Entry'!C18:C37,"N",'Data Entry'!L18:L37,"G")+COUNTIFS('Data Entry'!C18:C37,"N",'Data Entry'!J18:J37,"G"))/(COUNTIF('Data Entry'!C18:C37,"N")*COUNTA('Data Entry'!J18:L18)))</f>
        <v/>
      </c>
      <c r="S48" s="72" t="str">
        <f>IF(P48="","",(COUNTIFS('Data Entry'!C18:C37,"G",'Data Entry'!K18:K37,"N")+COUNTIFS('Data Entry'!C18:C37,"G",'Data Entry'!L18:L37,"N")+COUNTIFS('Data Entry'!C18:C37,"G",'Data Entry'!J18:J37,"N")+COUNTIFS('Data Entry'!C18:C37,"N",'Data Entry'!K18:K37,"G")+COUNTIFS('Data Entry'!C18:C37,"N",'Data Entry'!L18:L37,"G")+COUNTIFS('Data Entry'!C18:C37,"N",'Data Entry'!J18:J37,"G"))/(COUNTIF('Data Entry'!C18:C37,"G")))</f>
        <v/>
      </c>
      <c r="T48" s="15"/>
      <c r="U48" s="15"/>
      <c r="V48" s="15"/>
    </row>
    <row r="49" spans="1:22" ht="13.8" customHeight="1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P49" s="73" t="s">
        <v>17</v>
      </c>
      <c r="Q49" s="74"/>
      <c r="R49" s="75">
        <f>COUNTIF('Data Entry'!C18:C37,"G")*COUNTA('Data Entry'!D18,'Data Entry'!G18,'Data Entry'!J18)*COUNTA('Data Entry'!D18:F18)</f>
        <v>32</v>
      </c>
      <c r="S49" s="15"/>
      <c r="T49" s="15"/>
      <c r="U49" s="15"/>
      <c r="V49" s="15"/>
    </row>
    <row r="50" spans="1:22" ht="15.6" x14ac:dyDescent="0.3">
      <c r="A50" s="41"/>
      <c r="B50" s="175" t="s">
        <v>54</v>
      </c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7"/>
      <c r="N50" s="41"/>
      <c r="P50" s="68" t="s">
        <v>18</v>
      </c>
      <c r="Q50" s="6"/>
      <c r="R50" s="76">
        <f>COUNTIF('Data Entry'!C18:C37,"N")*COUNTA('Data Entry'!D18,'Data Entry'!G18,'Data Entry'!J18)*COUNTA('Data Entry'!D18:F18)</f>
        <v>8</v>
      </c>
      <c r="S50" s="15"/>
      <c r="T50" s="15"/>
      <c r="U50" s="15"/>
      <c r="V50" s="15"/>
    </row>
    <row r="51" spans="1:22" ht="13.8" customHeight="1" x14ac:dyDescent="0.3">
      <c r="A51" s="41"/>
      <c r="B51" s="181" t="s">
        <v>51</v>
      </c>
      <c r="C51" s="182"/>
      <c r="D51" s="182"/>
      <c r="E51" s="182" t="s">
        <v>55</v>
      </c>
      <c r="F51" s="182"/>
      <c r="G51" s="182"/>
      <c r="H51" s="182"/>
      <c r="I51" s="182"/>
      <c r="J51" s="182" t="s">
        <v>56</v>
      </c>
      <c r="K51" s="182"/>
      <c r="L51" s="182"/>
      <c r="M51" s="183"/>
      <c r="N51" s="41"/>
      <c r="P51" s="16" t="s">
        <v>19</v>
      </c>
      <c r="Q51" s="17"/>
      <c r="R51" s="77">
        <f>SUM(R49:R50)</f>
        <v>40</v>
      </c>
      <c r="S51" s="15"/>
      <c r="T51" s="15"/>
      <c r="U51" s="15"/>
      <c r="V51" s="15"/>
    </row>
    <row r="52" spans="1:22" ht="13.8" customHeight="1" x14ac:dyDescent="0.3">
      <c r="A52" s="41"/>
      <c r="B52" s="48"/>
      <c r="C52" s="2"/>
      <c r="D52" s="2"/>
      <c r="E52" s="2"/>
      <c r="F52" s="2"/>
      <c r="G52" s="2"/>
      <c r="H52" s="2"/>
      <c r="I52" s="2"/>
      <c r="J52" s="2"/>
      <c r="K52" s="2"/>
      <c r="L52" s="2"/>
      <c r="M52" s="46"/>
      <c r="N52" s="41"/>
      <c r="P52" s="15"/>
      <c r="Q52" s="15"/>
      <c r="R52" s="15"/>
      <c r="S52" s="15"/>
      <c r="T52" s="15"/>
      <c r="U52" s="15"/>
      <c r="V52" s="15"/>
    </row>
    <row r="53" spans="1:22" ht="13.8" customHeight="1" x14ac:dyDescent="0.3">
      <c r="A53" s="41"/>
      <c r="B53" s="48"/>
      <c r="C53" s="2"/>
      <c r="D53" s="2"/>
      <c r="E53" s="2"/>
      <c r="F53" s="2"/>
      <c r="G53" s="2"/>
      <c r="H53" s="2"/>
      <c r="I53" s="2"/>
      <c r="J53" s="2"/>
      <c r="K53" s="2"/>
      <c r="L53" s="2"/>
      <c r="M53" s="46"/>
      <c r="N53" s="41"/>
      <c r="P53" s="34" t="s">
        <v>40</v>
      </c>
      <c r="Q53" s="35" t="s">
        <v>43</v>
      </c>
      <c r="R53" s="15"/>
      <c r="U53" s="33"/>
      <c r="V53" s="33"/>
    </row>
    <row r="54" spans="1:22" ht="13.8" customHeight="1" x14ac:dyDescent="0.3">
      <c r="A54" s="41"/>
      <c r="B54" s="48"/>
      <c r="C54" s="2"/>
      <c r="D54" s="2"/>
      <c r="E54" s="2"/>
      <c r="F54" s="2"/>
      <c r="G54" s="2"/>
      <c r="H54" s="2"/>
      <c r="I54" s="2"/>
      <c r="J54" s="2"/>
      <c r="K54" s="2"/>
      <c r="L54" s="2"/>
      <c r="M54" s="46"/>
      <c r="N54" s="41"/>
      <c r="P54" s="36" t="str">
        <f>IF('Data Entry'!D18="","",'Data Entry'!D16)</f>
        <v>Operator A</v>
      </c>
      <c r="Q54" s="38">
        <f>IF(P54="","",'Data Entry'!E39)</f>
        <v>0.9</v>
      </c>
      <c r="R54" s="15"/>
      <c r="U54" s="40"/>
      <c r="V54" s="40"/>
    </row>
    <row r="55" spans="1:22" ht="13.8" customHeight="1" x14ac:dyDescent="0.3">
      <c r="A55" s="41"/>
      <c r="B55" s="48"/>
      <c r="C55" s="2"/>
      <c r="D55" s="2"/>
      <c r="E55" s="2"/>
      <c r="F55" s="2"/>
      <c r="G55" s="2"/>
      <c r="H55" s="2"/>
      <c r="I55" s="2"/>
      <c r="J55" s="2"/>
      <c r="K55" s="2"/>
      <c r="L55" s="2"/>
      <c r="M55" s="46"/>
      <c r="N55" s="41"/>
      <c r="P55" s="36" t="str">
        <f>IF('Data Entry'!G18="","",'Data Entry'!G16)</f>
        <v>Operator B</v>
      </c>
      <c r="Q55" s="38">
        <f>IF(P55="","",'Data Entry'!H39)</f>
        <v>1</v>
      </c>
      <c r="R55" s="15"/>
      <c r="U55" s="40"/>
      <c r="V55" s="40"/>
    </row>
    <row r="56" spans="1:22" ht="13.8" customHeight="1" x14ac:dyDescent="0.3">
      <c r="A56" s="41"/>
      <c r="B56" s="48"/>
      <c r="C56" s="2"/>
      <c r="D56" s="2"/>
      <c r="E56" s="2"/>
      <c r="F56" s="2"/>
      <c r="G56" s="2"/>
      <c r="H56" s="2"/>
      <c r="I56" s="2"/>
      <c r="J56" s="2"/>
      <c r="K56" s="2"/>
      <c r="L56" s="2"/>
      <c r="M56" s="46"/>
      <c r="N56" s="41"/>
      <c r="P56" s="37" t="str">
        <f>IF('Data Entry'!J18="","",'Data Entry'!J16)</f>
        <v/>
      </c>
      <c r="Q56" s="39" t="str">
        <f>IF(P56="","",'Data Entry'!K39)</f>
        <v/>
      </c>
      <c r="R56" s="15"/>
      <c r="U56" s="40"/>
      <c r="V56" s="40"/>
    </row>
    <row r="57" spans="1:22" ht="13.8" customHeight="1" x14ac:dyDescent="0.3">
      <c r="A57" s="41"/>
      <c r="B57" s="48"/>
      <c r="C57" s="2"/>
      <c r="D57" s="2"/>
      <c r="E57" s="2"/>
      <c r="F57" s="2"/>
      <c r="G57" s="2"/>
      <c r="H57" s="2"/>
      <c r="I57" s="2"/>
      <c r="J57" s="2"/>
      <c r="K57" s="2"/>
      <c r="L57" s="2"/>
      <c r="M57" s="46"/>
      <c r="N57" s="41"/>
      <c r="R57" s="15"/>
      <c r="S57" s="15"/>
      <c r="T57" s="15"/>
      <c r="U57" s="15"/>
      <c r="V57" s="15"/>
    </row>
    <row r="58" spans="1:22" ht="13.8" customHeight="1" x14ac:dyDescent="0.3">
      <c r="A58" s="41"/>
      <c r="B58" s="48"/>
      <c r="C58" s="2"/>
      <c r="D58" s="2"/>
      <c r="E58" s="2"/>
      <c r="F58" s="2"/>
      <c r="G58" s="2"/>
      <c r="H58" s="2"/>
      <c r="I58" s="2"/>
      <c r="J58" s="2"/>
      <c r="K58" s="2"/>
      <c r="L58" s="2"/>
      <c r="M58" s="46"/>
      <c r="N58" s="41"/>
      <c r="P58" s="65" t="s">
        <v>23</v>
      </c>
      <c r="Q58" s="67" t="s">
        <v>20</v>
      </c>
      <c r="T58" s="65" t="s">
        <v>23</v>
      </c>
      <c r="U58" s="67" t="s">
        <v>21</v>
      </c>
      <c r="V58" s="15"/>
    </row>
    <row r="59" spans="1:22" ht="13.8" customHeight="1" x14ac:dyDescent="0.3">
      <c r="A59" s="41"/>
      <c r="B59" s="48"/>
      <c r="C59" s="2"/>
      <c r="D59" s="2"/>
      <c r="E59" s="2"/>
      <c r="F59" s="2"/>
      <c r="G59" s="2"/>
      <c r="H59" s="2"/>
      <c r="I59" s="2"/>
      <c r="J59" s="2"/>
      <c r="K59" s="2"/>
      <c r="L59" s="2"/>
      <c r="M59" s="46"/>
      <c r="N59" s="41"/>
      <c r="P59" s="68">
        <f>IF(COUNTBLANK('Data Entry'!C18)=1,"",IF('Data Entry'!C18="G",'Data Entry'!B18,""))</f>
        <v>1</v>
      </c>
      <c r="Q59" s="70">
        <f>IF(ISERROR(IF('Data Entry'!C18="G",COUNTIF('Data Entry'!D18:L18,"N"),0)/COUNTA('Data Entry'!D18:L18)),"",IF('Data Entry'!C18="G",COUNTIF('Data Entry'!D18:L18,"N"),0)/COUNTA('Data Entry'!D18:L18))</f>
        <v>0</v>
      </c>
      <c r="T59" s="78" t="str">
        <f>IF(COUNTBLANK('Data Entry'!C18)=1,"",IF('Data Entry'!C18="N",'Data Entry'!B18,""))</f>
        <v/>
      </c>
      <c r="U59" s="70">
        <f>IF(ISERROR(IF('Data Entry'!C18="N",COUNTIF('Data Entry'!D18:L18,"G"),0)/COUNTA('Data Entry'!D18:L18)),"",IF('Data Entry'!C18="N",COUNTIF('Data Entry'!D18:L18,"G"),0)/COUNTA('Data Entry'!D18:L18))</f>
        <v>0</v>
      </c>
      <c r="V59" s="15"/>
    </row>
    <row r="60" spans="1:22" ht="13.8" customHeight="1" x14ac:dyDescent="0.3">
      <c r="A60" s="41"/>
      <c r="B60" s="48"/>
      <c r="C60" s="2"/>
      <c r="D60" s="2"/>
      <c r="E60" s="2"/>
      <c r="F60" s="2"/>
      <c r="G60" s="2"/>
      <c r="H60" s="2"/>
      <c r="I60" s="2"/>
      <c r="J60" s="2"/>
      <c r="K60" s="2"/>
      <c r="L60" s="2"/>
      <c r="M60" s="46"/>
      <c r="N60" s="41"/>
      <c r="P60" s="68">
        <f>IF(COUNTBLANK('Data Entry'!C19)=1,"",IF('Data Entry'!C19="G",'Data Entry'!B19,""))</f>
        <v>2</v>
      </c>
      <c r="Q60" s="70">
        <f>IF(ISERROR(IF('Data Entry'!C19="G",COUNTIF('Data Entry'!D19:L19,"N"),0)/COUNTA('Data Entry'!D19:L19)),"",IF('Data Entry'!C19="G",COUNTIF('Data Entry'!D19:L19,"N"),0)/COUNTA('Data Entry'!D19:L19))</f>
        <v>0.25</v>
      </c>
      <c r="T60" s="78" t="str">
        <f>IF(COUNTBLANK('Data Entry'!C19)=1,"",IF('Data Entry'!C19="N",'Data Entry'!B19,""))</f>
        <v/>
      </c>
      <c r="U60" s="70">
        <f>IF(ISERROR(IF('Data Entry'!C19="N",COUNTIF('Data Entry'!D19:L19,"G"),0)/COUNTA('Data Entry'!D19:L19)),"",IF('Data Entry'!C19="N",COUNTIF('Data Entry'!D19:L19,"G"),0)/COUNTA('Data Entry'!D19:L19))</f>
        <v>0</v>
      </c>
      <c r="V60" s="15"/>
    </row>
    <row r="61" spans="1:22" ht="13.8" customHeight="1" x14ac:dyDescent="0.3">
      <c r="A61" s="41"/>
      <c r="B61" s="48"/>
      <c r="C61" s="2"/>
      <c r="D61" s="2"/>
      <c r="E61" s="2"/>
      <c r="F61" s="2"/>
      <c r="G61" s="2"/>
      <c r="H61" s="2"/>
      <c r="I61" s="2"/>
      <c r="J61" s="2"/>
      <c r="K61" s="2"/>
      <c r="L61" s="2"/>
      <c r="M61" s="46"/>
      <c r="N61" s="41"/>
      <c r="P61" s="68">
        <f>IF(COUNTBLANK('Data Entry'!C20)=1,"",IF('Data Entry'!C20="G",'Data Entry'!B20,""))</f>
        <v>3</v>
      </c>
      <c r="Q61" s="70">
        <f>IF(ISERROR(IF('Data Entry'!C20="G",COUNTIF('Data Entry'!D20:L20,"N"),0)/COUNTA('Data Entry'!D20:L20)),"",IF('Data Entry'!C20="G",COUNTIF('Data Entry'!D20:L20,"N"),0)/COUNTA('Data Entry'!D20:L20))</f>
        <v>0</v>
      </c>
      <c r="T61" s="78" t="str">
        <f>IF(COUNTBLANK('Data Entry'!C20)=1,"",IF('Data Entry'!C20="N",'Data Entry'!B20,""))</f>
        <v/>
      </c>
      <c r="U61" s="70">
        <f>IF(ISERROR(IF('Data Entry'!C20="N",COUNTIF('Data Entry'!D20:L20,"G"),0)/COUNTA('Data Entry'!D20:L20)),"",IF('Data Entry'!C20="N",COUNTIF('Data Entry'!D20:L20,"G"),0)/COUNTA('Data Entry'!D20:L20))</f>
        <v>0</v>
      </c>
    </row>
    <row r="62" spans="1:22" ht="13.8" customHeight="1" x14ac:dyDescent="0.3">
      <c r="A62" s="41"/>
      <c r="B62" s="48"/>
      <c r="C62" s="2"/>
      <c r="D62" s="2"/>
      <c r="E62" s="2"/>
      <c r="F62" s="2"/>
      <c r="G62" s="2"/>
      <c r="H62" s="2"/>
      <c r="I62" s="2"/>
      <c r="J62" s="2"/>
      <c r="K62" s="2"/>
      <c r="L62" s="2"/>
      <c r="M62" s="46"/>
      <c r="N62" s="41"/>
      <c r="P62" s="68">
        <f>IF(COUNTBLANK('Data Entry'!C21)=1,"",IF('Data Entry'!C21="G",'Data Entry'!B21,""))</f>
        <v>4</v>
      </c>
      <c r="Q62" s="70">
        <f>IF(ISERROR(IF('Data Entry'!C21="G",COUNTIF('Data Entry'!D21:L21,"N"),0)/COUNTA('Data Entry'!D21:L21)),"",IF('Data Entry'!C21="G",COUNTIF('Data Entry'!D21:L21,"N"),0)/COUNTA('Data Entry'!D21:L21))</f>
        <v>0</v>
      </c>
      <c r="T62" s="78" t="str">
        <f>IF(COUNTBLANK('Data Entry'!C21)=1,"",IF('Data Entry'!C21="N",'Data Entry'!B21,""))</f>
        <v/>
      </c>
      <c r="U62" s="70">
        <f>IF(ISERROR(IF('Data Entry'!C21="N",COUNTIF('Data Entry'!D21:L21,"G"),0)/COUNTA('Data Entry'!D21:L21)),"",IF('Data Entry'!C21="N",COUNTIF('Data Entry'!D21:L21,"G"),0)/COUNTA('Data Entry'!D21:L21))</f>
        <v>0</v>
      </c>
    </row>
    <row r="63" spans="1:22" ht="13.8" customHeight="1" x14ac:dyDescent="0.3">
      <c r="A63" s="41"/>
      <c r="B63" s="48"/>
      <c r="C63" s="2"/>
      <c r="D63" s="2"/>
      <c r="E63" s="2"/>
      <c r="F63" s="2"/>
      <c r="G63" s="2"/>
      <c r="H63" s="2"/>
      <c r="I63" s="2"/>
      <c r="J63" s="2"/>
      <c r="K63" s="2"/>
      <c r="L63" s="2"/>
      <c r="M63" s="46"/>
      <c r="N63" s="41"/>
      <c r="P63" s="68" t="str">
        <f>IF(COUNTBLANK('Data Entry'!C22)=1,"",IF('Data Entry'!C22="G",'Data Entry'!B22,""))</f>
        <v/>
      </c>
      <c r="Q63" s="70">
        <f>IF(ISERROR(IF('Data Entry'!C22="G",COUNTIF('Data Entry'!D22:L22,"N"),0)/COUNTA('Data Entry'!D22:L22)),"",IF('Data Entry'!C22="G",COUNTIF('Data Entry'!D22:L22,"N"),0)/COUNTA('Data Entry'!D22:L22))</f>
        <v>0</v>
      </c>
      <c r="T63" s="78">
        <f>IF(COUNTBLANK('Data Entry'!C22)=1,"",IF('Data Entry'!C22="N",'Data Entry'!B22,""))</f>
        <v>5</v>
      </c>
      <c r="U63" s="70">
        <f>IF(ISERROR(IF('Data Entry'!C22="N",COUNTIF('Data Entry'!D22:L22,"G"),0)/COUNTA('Data Entry'!D22:L22)),"",IF('Data Entry'!C22="N",COUNTIF('Data Entry'!D22:L22,"G"),0)/COUNTA('Data Entry'!D22:L22))</f>
        <v>0.25</v>
      </c>
    </row>
    <row r="64" spans="1:22" ht="13.8" customHeight="1" x14ac:dyDescent="0.3">
      <c r="A64" s="41"/>
      <c r="B64" s="48"/>
      <c r="C64" s="2"/>
      <c r="D64" s="2"/>
      <c r="E64" s="2"/>
      <c r="F64" s="2"/>
      <c r="G64" s="2"/>
      <c r="H64" s="2"/>
      <c r="I64" s="2"/>
      <c r="J64" s="2"/>
      <c r="K64" s="2"/>
      <c r="L64" s="2"/>
      <c r="M64" s="46"/>
      <c r="N64" s="41"/>
      <c r="P64" s="68">
        <f>IF(COUNTBLANK('Data Entry'!C23)=1,"",IF('Data Entry'!C23="G",'Data Entry'!B23,""))</f>
        <v>6</v>
      </c>
      <c r="Q64" s="70">
        <f>IF(ISERROR(IF('Data Entry'!C23="G",COUNTIF('Data Entry'!D23:L23,"N"),0)/COUNTA('Data Entry'!D23:L23)),"",IF('Data Entry'!C23="G",COUNTIF('Data Entry'!D23:L23,"N"),0)/COUNTA('Data Entry'!D23:L23))</f>
        <v>0</v>
      </c>
      <c r="T64" s="78" t="str">
        <f>IF(COUNTBLANK('Data Entry'!C23)=1,"",IF('Data Entry'!C23="N",'Data Entry'!B23,""))</f>
        <v/>
      </c>
      <c r="U64" s="70">
        <f>IF(ISERROR(IF('Data Entry'!C23="N",COUNTIF('Data Entry'!D23:L23,"G"),0)/COUNTA('Data Entry'!D23:L23)),"",IF('Data Entry'!C23="N",COUNTIF('Data Entry'!D23:L23,"G"),0)/COUNTA('Data Entry'!D23:L23))</f>
        <v>0</v>
      </c>
    </row>
    <row r="65" spans="1:21" ht="13.8" customHeight="1" x14ac:dyDescent="0.3">
      <c r="A65" s="41"/>
      <c r="B65" s="48"/>
      <c r="C65" s="2"/>
      <c r="D65" s="2"/>
      <c r="E65" s="2"/>
      <c r="F65" s="2"/>
      <c r="G65" s="2"/>
      <c r="H65" s="2"/>
      <c r="I65" s="2"/>
      <c r="J65" s="2"/>
      <c r="K65" s="2"/>
      <c r="L65" s="2"/>
      <c r="M65" s="46"/>
      <c r="N65" s="41"/>
      <c r="P65" s="68">
        <f>IF(COUNTBLANK('Data Entry'!C24)=1,"",IF('Data Entry'!C24="G",'Data Entry'!B24,""))</f>
        <v>7</v>
      </c>
      <c r="Q65" s="70">
        <f>IF(ISERROR(IF('Data Entry'!C24="G",COUNTIF('Data Entry'!D24:L24,"N"),0)/COUNTA('Data Entry'!D24:L24)),"",IF('Data Entry'!C24="G",COUNTIF('Data Entry'!D24:L24,"N"),0)/COUNTA('Data Entry'!D24:L24))</f>
        <v>0</v>
      </c>
      <c r="T65" s="78" t="str">
        <f>IF(COUNTBLANK('Data Entry'!C24)=1,"",IF('Data Entry'!C24="N",'Data Entry'!B24,""))</f>
        <v/>
      </c>
      <c r="U65" s="70">
        <f>IF(ISERROR(IF('Data Entry'!C24="N",COUNTIF('Data Entry'!D24:L24,"G"),0)/COUNTA('Data Entry'!D24:L24)),"",IF('Data Entry'!C24="N",COUNTIF('Data Entry'!D24:L24,"G"),0)/COUNTA('Data Entry'!D24:L24))</f>
        <v>0</v>
      </c>
    </row>
    <row r="66" spans="1:21" ht="13.8" customHeight="1" x14ac:dyDescent="0.3">
      <c r="A66" s="41"/>
      <c r="B66" s="48"/>
      <c r="C66" s="2"/>
      <c r="D66" s="2"/>
      <c r="E66" s="2"/>
      <c r="F66" s="2"/>
      <c r="G66" s="2"/>
      <c r="H66" s="2"/>
      <c r="I66" s="2"/>
      <c r="J66" s="2"/>
      <c r="K66" s="2"/>
      <c r="L66" s="2"/>
      <c r="M66" s="46"/>
      <c r="N66" s="41"/>
      <c r="P66" s="68">
        <f>IF(COUNTBLANK('Data Entry'!C25)=1,"",IF('Data Entry'!C25="G",'Data Entry'!B25,""))</f>
        <v>8</v>
      </c>
      <c r="Q66" s="70">
        <f>IF(ISERROR(IF('Data Entry'!C25="G",COUNTIF('Data Entry'!D25:L25,"N"),0)/COUNTA('Data Entry'!D25:L25)),"",IF('Data Entry'!C25="G",COUNTIF('Data Entry'!D25:L25,"N"),0)/COUNTA('Data Entry'!D25:L25))</f>
        <v>0</v>
      </c>
      <c r="T66" s="78" t="str">
        <f>IF(COUNTBLANK('Data Entry'!C25)=1,"",IF('Data Entry'!C25="N",'Data Entry'!B25,""))</f>
        <v/>
      </c>
      <c r="U66" s="70">
        <f>IF(ISERROR(IF('Data Entry'!C25="N",COUNTIF('Data Entry'!D25:L25,"G"),0)/COUNTA('Data Entry'!D25:L25)),"",IF('Data Entry'!C25="N",COUNTIF('Data Entry'!D25:L25,"G"),0)/COUNTA('Data Entry'!D25:L25))</f>
        <v>0</v>
      </c>
    </row>
    <row r="67" spans="1:21" ht="13.8" customHeight="1" x14ac:dyDescent="0.3">
      <c r="A67" s="41"/>
      <c r="B67" s="49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1"/>
      <c r="N67" s="41"/>
      <c r="P67" s="68" t="str">
        <f>IF(COUNTBLANK('Data Entry'!C26)=1,"",IF('Data Entry'!C26="G",'Data Entry'!B26,""))</f>
        <v/>
      </c>
      <c r="Q67" s="70">
        <f>IF(ISERROR(IF('Data Entry'!C26="G",COUNTIF('Data Entry'!D26:L26,"N"),0)/COUNTA('Data Entry'!D26:L26)),"",IF('Data Entry'!C26="G",COUNTIF('Data Entry'!D26:L26,"N"),0)/COUNTA('Data Entry'!D26:L26))</f>
        <v>0</v>
      </c>
      <c r="T67" s="78">
        <f>IF(COUNTBLANK('Data Entry'!C26)=1,"",IF('Data Entry'!C26="N",'Data Entry'!B26,""))</f>
        <v>9</v>
      </c>
      <c r="U67" s="70">
        <f>IF(ISERROR(IF('Data Entry'!C26="N",COUNTIF('Data Entry'!D26:L26,"G"),0)/COUNTA('Data Entry'!D26:L26)),"",IF('Data Entry'!C26="N",COUNTIF('Data Entry'!D26:L26,"G"),0)/COUNTA('Data Entry'!D26:L26))</f>
        <v>0</v>
      </c>
    </row>
    <row r="68" spans="1:21" ht="13.8" customHeight="1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P68" s="68">
        <f>IF(COUNTBLANK('Data Entry'!C27)=1,"",IF('Data Entry'!C27="G",'Data Entry'!B27,""))</f>
        <v>10</v>
      </c>
      <c r="Q68" s="70">
        <f>IF(ISERROR(IF('Data Entry'!C27="G",COUNTIF('Data Entry'!D27:L27,"N"),0)/COUNTA('Data Entry'!D27:L27)),"",IF('Data Entry'!C27="G",COUNTIF('Data Entry'!D27:L27,"N"),0)/COUNTA('Data Entry'!D27:L27))</f>
        <v>0</v>
      </c>
      <c r="T68" s="78" t="str">
        <f>IF(COUNTBLANK('Data Entry'!C27)=1,"",IF('Data Entry'!C27="N",'Data Entry'!B27,""))</f>
        <v/>
      </c>
      <c r="U68" s="70">
        <f>IF(ISERROR(IF('Data Entry'!C27="N",COUNTIF('Data Entry'!D27:L27,"G"),0)/COUNTA('Data Entry'!D27:L27)),"",IF('Data Entry'!C27="N",COUNTIF('Data Entry'!D27:L27,"G"),0)/COUNTA('Data Entry'!D27:L27))</f>
        <v>0</v>
      </c>
    </row>
    <row r="69" spans="1:21" ht="13.8" customHeight="1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P69" s="68" t="str">
        <f>IF(COUNTBLANK('Data Entry'!C28)=1,"",IF('Data Entry'!C28="G",'Data Entry'!B28,""))</f>
        <v/>
      </c>
      <c r="Q69" s="70" t="str">
        <f>IF(ISERROR(IF('Data Entry'!C28="G",COUNTIF('Data Entry'!D28:L28,"N"),0)/COUNTA('Data Entry'!D28:L28)),"",IF('Data Entry'!C28="G",COUNTIF('Data Entry'!D28:L28,"N"),0)/COUNTA('Data Entry'!D28:L28))</f>
        <v/>
      </c>
      <c r="T69" s="78" t="str">
        <f>IF(COUNTBLANK('Data Entry'!C28)=1,"",IF('Data Entry'!C28="N",'Data Entry'!B28,""))</f>
        <v/>
      </c>
      <c r="U69" s="70" t="str">
        <f>IF(ISERROR(IF('Data Entry'!C28="N",COUNTIF('Data Entry'!D28:L28,"G"),0)/COUNTA('Data Entry'!D28:L28)),"",IF('Data Entry'!C28="N",COUNTIF('Data Entry'!D28:L28,"G"),0)/COUNTA('Data Entry'!D28:L28))</f>
        <v/>
      </c>
    </row>
    <row r="70" spans="1:21" ht="15.6" x14ac:dyDescent="0.3">
      <c r="A70" s="41"/>
      <c r="B70" s="171" t="s">
        <v>58</v>
      </c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3"/>
      <c r="N70" s="41"/>
      <c r="P70" s="68" t="str">
        <f>IF(COUNTBLANK('Data Entry'!C29)=1,"",IF('Data Entry'!C29="G",'Data Entry'!B29,""))</f>
        <v/>
      </c>
      <c r="Q70" s="70" t="str">
        <f>IF(ISERROR(IF('Data Entry'!C29="G",COUNTIF('Data Entry'!D29:L29,"N"),0)/COUNTA('Data Entry'!D29:L29)),"",IF('Data Entry'!C29="G",COUNTIF('Data Entry'!D29:L29,"N"),0)/COUNTA('Data Entry'!D29:L29))</f>
        <v/>
      </c>
      <c r="T70" s="78" t="str">
        <f>IF(COUNTBLANK('Data Entry'!C29)=1,"",IF('Data Entry'!C29="N",'Data Entry'!B29,""))</f>
        <v/>
      </c>
      <c r="U70" s="70" t="str">
        <f>IF(ISERROR(IF('Data Entry'!C29="N",COUNTIF('Data Entry'!D29:L29,"G"),0)/COUNTA('Data Entry'!D29:L29)),"",IF('Data Entry'!C29="N",COUNTIF('Data Entry'!D29:L29,"G"),0)/COUNTA('Data Entry'!D29:L29))</f>
        <v/>
      </c>
    </row>
    <row r="71" spans="1:21" ht="13.8" customHeight="1" x14ac:dyDescent="0.3">
      <c r="A71" s="41"/>
      <c r="B71" s="80"/>
      <c r="C71" s="81"/>
      <c r="D71" s="2"/>
      <c r="E71" s="2"/>
      <c r="F71" s="2"/>
      <c r="G71" s="2"/>
      <c r="H71" s="2"/>
      <c r="I71" s="2"/>
      <c r="J71" s="2"/>
      <c r="K71" s="2"/>
      <c r="L71" s="2"/>
      <c r="M71" s="46"/>
      <c r="N71" s="41"/>
      <c r="P71" s="68" t="str">
        <f>IF(COUNTBLANK('Data Entry'!C30)=1,"",IF('Data Entry'!C30="G",'Data Entry'!B30,""))</f>
        <v/>
      </c>
      <c r="Q71" s="70" t="str">
        <f>IF(ISERROR(IF('Data Entry'!C30="G",COUNTIF('Data Entry'!D30:L30,"N"),0)/COUNTA('Data Entry'!D30:L30)),"",IF('Data Entry'!C30="G",COUNTIF('Data Entry'!D30:L30,"N"),0)/COUNTA('Data Entry'!D30:L30))</f>
        <v/>
      </c>
      <c r="T71" s="78" t="str">
        <f>IF(COUNTBLANK('Data Entry'!C30)=1,"",IF('Data Entry'!C30="N",'Data Entry'!B30,""))</f>
        <v/>
      </c>
      <c r="U71" s="70" t="str">
        <f>IF(ISERROR(IF('Data Entry'!C30="N",COUNTIF('Data Entry'!D30:L30,"G"),0)/COUNTA('Data Entry'!D30:L30)),"",IF('Data Entry'!C30="N",COUNTIF('Data Entry'!D30:L30,"G"),0)/COUNTA('Data Entry'!D30:L30))</f>
        <v/>
      </c>
    </row>
    <row r="72" spans="1:21" ht="13.8" customHeight="1" x14ac:dyDescent="0.3">
      <c r="A72" s="41"/>
      <c r="B72" s="48"/>
      <c r="C72" s="2"/>
      <c r="D72" s="2"/>
      <c r="E72" s="2"/>
      <c r="F72" s="2"/>
      <c r="G72" s="2"/>
      <c r="H72" s="2"/>
      <c r="I72" s="2"/>
      <c r="J72" s="2"/>
      <c r="K72" s="2"/>
      <c r="L72" s="2"/>
      <c r="M72" s="46"/>
      <c r="N72" s="41"/>
      <c r="P72" s="68" t="str">
        <f>IF(COUNTBLANK('Data Entry'!C31)=1,"",IF('Data Entry'!C31="G",'Data Entry'!B31,""))</f>
        <v/>
      </c>
      <c r="Q72" s="70" t="str">
        <f>IF(ISERROR(IF('Data Entry'!C31="G",COUNTIF('Data Entry'!D31:L31,"N"),0)/COUNTA('Data Entry'!D31:L31)),"",IF('Data Entry'!C31="G",COUNTIF('Data Entry'!D31:L31,"N"),0)/COUNTA('Data Entry'!D31:L31))</f>
        <v/>
      </c>
      <c r="T72" s="78" t="str">
        <f>IF(COUNTBLANK('Data Entry'!C31)=1,"",IF('Data Entry'!C31="N",'Data Entry'!B31,""))</f>
        <v/>
      </c>
      <c r="U72" s="70" t="str">
        <f>IF(ISERROR(IF('Data Entry'!C31="N",COUNTIF('Data Entry'!D31:L31,"G"),0)/COUNTA('Data Entry'!D31:L31)),"",IF('Data Entry'!C31="N",COUNTIF('Data Entry'!D31:L31,"G"),0)/COUNTA('Data Entry'!D31:L31))</f>
        <v/>
      </c>
    </row>
    <row r="73" spans="1:21" ht="13.8" customHeight="1" x14ac:dyDescent="0.3">
      <c r="A73" s="41"/>
      <c r="B73" s="48"/>
      <c r="C73" s="2"/>
      <c r="D73" s="2"/>
      <c r="E73" s="2"/>
      <c r="F73" s="2"/>
      <c r="G73" s="2"/>
      <c r="H73" s="2"/>
      <c r="I73" s="2"/>
      <c r="J73" s="2"/>
      <c r="K73" s="2"/>
      <c r="L73" s="2"/>
      <c r="M73" s="46"/>
      <c r="N73" s="41"/>
      <c r="P73" s="68" t="str">
        <f>IF(COUNTBLANK('Data Entry'!C32)=1,"",IF('Data Entry'!C32="G",'Data Entry'!B32,""))</f>
        <v/>
      </c>
      <c r="Q73" s="70" t="str">
        <f>IF(ISERROR(IF('Data Entry'!C32="G",COUNTIF('Data Entry'!D32:L32,"N"),0)/COUNTA('Data Entry'!D32:L32)),"",IF('Data Entry'!C32="G",COUNTIF('Data Entry'!D32:L32,"N"),0)/COUNTA('Data Entry'!D32:L32))</f>
        <v/>
      </c>
      <c r="T73" s="78" t="str">
        <f>IF(COUNTBLANK('Data Entry'!C32)=1,"",IF('Data Entry'!C32="N",'Data Entry'!B32,""))</f>
        <v/>
      </c>
      <c r="U73" s="70" t="str">
        <f>IF(ISERROR(IF('Data Entry'!C32="N",COUNTIF('Data Entry'!D32:L32,"G"),0)/COUNTA('Data Entry'!D32:L32)),"",IF('Data Entry'!C32="N",COUNTIF('Data Entry'!D32:L32,"G"),0)/COUNTA('Data Entry'!D32:L32))</f>
        <v/>
      </c>
    </row>
    <row r="74" spans="1:21" ht="13.8" customHeight="1" x14ac:dyDescent="0.3">
      <c r="A74" s="41"/>
      <c r="B74" s="48"/>
      <c r="C74" s="2"/>
      <c r="D74" s="2"/>
      <c r="E74" s="2"/>
      <c r="F74" s="2"/>
      <c r="G74" s="2"/>
      <c r="H74" s="2"/>
      <c r="I74" s="2"/>
      <c r="J74" s="2"/>
      <c r="K74" s="2"/>
      <c r="L74" s="2"/>
      <c r="M74" s="46"/>
      <c r="N74" s="41"/>
      <c r="P74" s="68" t="str">
        <f>IF(COUNTBLANK('Data Entry'!C33)=1,"",IF('Data Entry'!C33="G",'Data Entry'!B33,""))</f>
        <v/>
      </c>
      <c r="Q74" s="70" t="str">
        <f>IF(ISERROR(IF('Data Entry'!C33="G",COUNTIF('Data Entry'!D33:L33,"N"),0)/COUNTA('Data Entry'!D33:L33)),"",IF('Data Entry'!C33="G",COUNTIF('Data Entry'!D33:L33,"N"),0)/COUNTA('Data Entry'!D33:L33))</f>
        <v/>
      </c>
      <c r="T74" s="78" t="str">
        <f>IF(COUNTBLANK('Data Entry'!C33)=1,"",IF('Data Entry'!C33="N",'Data Entry'!B33,""))</f>
        <v/>
      </c>
      <c r="U74" s="70" t="str">
        <f>IF(ISERROR(IF('Data Entry'!C33="N",COUNTIF('Data Entry'!D33:L33,"G"),0)/COUNTA('Data Entry'!D33:L33)),"",IF('Data Entry'!C33="N",COUNTIF('Data Entry'!D33:L33,"G"),0)/COUNTA('Data Entry'!D33:L33))</f>
        <v/>
      </c>
    </row>
    <row r="75" spans="1:21" ht="13.8" customHeight="1" x14ac:dyDescent="0.3">
      <c r="A75" s="41"/>
      <c r="B75" s="48"/>
      <c r="C75" s="2"/>
      <c r="D75" s="2"/>
      <c r="E75" s="2"/>
      <c r="F75" s="2"/>
      <c r="G75" s="2"/>
      <c r="H75" s="2"/>
      <c r="I75" s="2"/>
      <c r="J75" s="2"/>
      <c r="K75" s="2"/>
      <c r="L75" s="2"/>
      <c r="M75" s="46"/>
      <c r="N75" s="41"/>
      <c r="P75" s="68" t="str">
        <f>IF(COUNTBLANK('Data Entry'!C34)=1,"",IF('Data Entry'!C34="G",'Data Entry'!B34,""))</f>
        <v/>
      </c>
      <c r="Q75" s="70" t="str">
        <f>IF(ISERROR(IF('Data Entry'!C34="G",COUNTIF('Data Entry'!D34:L34,"N"),0)/COUNTA('Data Entry'!D34:L34)),"",IF('Data Entry'!C34="G",COUNTIF('Data Entry'!D34:L34,"N"),0)/COUNTA('Data Entry'!D34:L34))</f>
        <v/>
      </c>
      <c r="T75" s="78" t="str">
        <f>IF(COUNTBLANK('Data Entry'!C34)=1,"",IF('Data Entry'!C34="N",'Data Entry'!B34,""))</f>
        <v/>
      </c>
      <c r="U75" s="70" t="str">
        <f>IF(ISERROR(IF('Data Entry'!C34="N",COUNTIF('Data Entry'!D34:L34,"G"),0)/COUNTA('Data Entry'!D34:L34)),"",IF('Data Entry'!C34="N",COUNTIF('Data Entry'!D34:L34,"G"),0)/COUNTA('Data Entry'!D34:L34))</f>
        <v/>
      </c>
    </row>
    <row r="76" spans="1:21" ht="13.8" customHeight="1" x14ac:dyDescent="0.3">
      <c r="A76" s="41"/>
      <c r="B76" s="48"/>
      <c r="C76" s="2"/>
      <c r="D76" s="2"/>
      <c r="E76" s="2"/>
      <c r="F76" s="2"/>
      <c r="G76" s="2"/>
      <c r="H76" s="2"/>
      <c r="I76" s="2"/>
      <c r="J76" s="2"/>
      <c r="K76" s="2"/>
      <c r="L76" s="2"/>
      <c r="M76" s="46"/>
      <c r="N76" s="41"/>
      <c r="P76" s="68" t="str">
        <f>IF(COUNTBLANK('Data Entry'!C35)=1,"",IF('Data Entry'!C35="G",'Data Entry'!B35,""))</f>
        <v/>
      </c>
      <c r="Q76" s="70" t="str">
        <f>IF(ISERROR(IF('Data Entry'!C35="G",COUNTIF('Data Entry'!D35:L35,"N"),0)/COUNTA('Data Entry'!D35:L35)),"",IF('Data Entry'!C35="G",COUNTIF('Data Entry'!D35:L35,"N"),0)/COUNTA('Data Entry'!D35:L35))</f>
        <v/>
      </c>
      <c r="T76" s="78" t="str">
        <f>IF(COUNTBLANK('Data Entry'!C35)=1,"",IF('Data Entry'!C35="N",'Data Entry'!B35,""))</f>
        <v/>
      </c>
      <c r="U76" s="70" t="str">
        <f>IF(ISERROR(IF('Data Entry'!C35="N",COUNTIF('Data Entry'!D35:L35,"G"),0)/COUNTA('Data Entry'!D35:L35)),"",IF('Data Entry'!C35="N",COUNTIF('Data Entry'!D35:L35,"G"),0)/COUNTA('Data Entry'!D35:L35))</f>
        <v/>
      </c>
    </row>
    <row r="77" spans="1:21" ht="13.8" customHeight="1" x14ac:dyDescent="0.3">
      <c r="A77" s="41"/>
      <c r="B77" s="48"/>
      <c r="C77" s="2"/>
      <c r="D77" s="2"/>
      <c r="E77" s="2"/>
      <c r="F77" s="2"/>
      <c r="G77" s="2"/>
      <c r="H77" s="2"/>
      <c r="I77" s="2"/>
      <c r="J77" s="2"/>
      <c r="K77" s="2"/>
      <c r="L77" s="2"/>
      <c r="M77" s="46"/>
      <c r="N77" s="41"/>
      <c r="P77" s="68" t="str">
        <f>IF(COUNTBLANK('Data Entry'!C36)=1,"",IF('Data Entry'!C36="G",'Data Entry'!B36,""))</f>
        <v/>
      </c>
      <c r="Q77" s="70" t="str">
        <f>IF(ISERROR(IF('Data Entry'!C36="G",COUNTIF('Data Entry'!D36:L36,"N"),0)/COUNTA('Data Entry'!D36:L36)),"",IF('Data Entry'!C36="G",COUNTIF('Data Entry'!D36:L36,"N"),0)/COUNTA('Data Entry'!D36:L36))</f>
        <v/>
      </c>
      <c r="T77" s="78" t="str">
        <f>IF(COUNTBLANK('Data Entry'!C36)=1,"",IF('Data Entry'!C36="N",'Data Entry'!B36,""))</f>
        <v/>
      </c>
      <c r="U77" s="70" t="str">
        <f>IF(ISERROR(IF('Data Entry'!C36="N",COUNTIF('Data Entry'!D36:L36,"G"),0)/COUNTA('Data Entry'!D36:L36)),"",IF('Data Entry'!C36="N",COUNTIF('Data Entry'!D36:L36,"G"),0)/COUNTA('Data Entry'!D36:L36))</f>
        <v/>
      </c>
    </row>
    <row r="78" spans="1:21" ht="13.8" customHeight="1" x14ac:dyDescent="0.3">
      <c r="A78" s="41"/>
      <c r="B78" s="48"/>
      <c r="C78" s="2"/>
      <c r="D78" s="2"/>
      <c r="E78" s="2"/>
      <c r="F78" s="2"/>
      <c r="G78" s="2"/>
      <c r="H78" s="2"/>
      <c r="I78" s="2"/>
      <c r="J78" s="2"/>
      <c r="K78" s="2"/>
      <c r="L78" s="2"/>
      <c r="M78" s="46"/>
      <c r="N78" s="41"/>
      <c r="P78" s="16" t="str">
        <f>IF(COUNTBLANK('Data Entry'!C37)=1,"",IF('Data Entry'!C37="G",'Data Entry'!B37,""))</f>
        <v/>
      </c>
      <c r="Q78" s="72" t="str">
        <f>IF(ISERROR(IF('Data Entry'!C37="G",COUNTIF('Data Entry'!D37:L37,"N"),0)/COUNTA('Data Entry'!D37:L37)),"",IF('Data Entry'!C37="G",COUNTIF('Data Entry'!D37:L37,"N"),0)/COUNTA('Data Entry'!D37:L37))</f>
        <v/>
      </c>
      <c r="T78" s="79" t="str">
        <f>IF(COUNTBLANK('Data Entry'!C37)=1,"",IF('Data Entry'!C37="N",'Data Entry'!B37,""))</f>
        <v/>
      </c>
      <c r="U78" s="72" t="str">
        <f>IF(ISERROR(IF('Data Entry'!C37="N",COUNTIF('Data Entry'!D37:L37,"G"),0)/COUNTA('Data Entry'!D37:L37)),"",IF('Data Entry'!C37="N",COUNTIF('Data Entry'!D37:L37,"G"),0)/COUNTA('Data Entry'!D37:L37))</f>
        <v/>
      </c>
    </row>
    <row r="79" spans="1:21" ht="13.8" customHeight="1" x14ac:dyDescent="0.3">
      <c r="A79" s="41"/>
      <c r="B79" s="48"/>
      <c r="C79" s="2"/>
      <c r="D79" s="2"/>
      <c r="E79" s="2"/>
      <c r="F79" s="2"/>
      <c r="G79" s="2"/>
      <c r="H79" s="2"/>
      <c r="I79" s="2"/>
      <c r="J79" s="2"/>
      <c r="K79" s="2"/>
      <c r="L79" s="2"/>
      <c r="M79" s="46"/>
      <c r="N79" s="41"/>
    </row>
    <row r="80" spans="1:21" ht="13.8" customHeight="1" x14ac:dyDescent="0.3">
      <c r="A80" s="41"/>
      <c r="B80" s="48"/>
      <c r="C80" s="2"/>
      <c r="D80" s="2"/>
      <c r="E80" s="2"/>
      <c r="F80" s="2"/>
      <c r="G80" s="2"/>
      <c r="H80" s="2"/>
      <c r="I80" s="2"/>
      <c r="J80" s="2"/>
      <c r="K80" s="2"/>
      <c r="L80" s="2"/>
      <c r="M80" s="46"/>
      <c r="N80" s="41"/>
    </row>
    <row r="81" spans="1:14" ht="13.8" customHeight="1" x14ac:dyDescent="0.3">
      <c r="A81" s="41"/>
      <c r="B81" s="48"/>
      <c r="C81" s="2"/>
      <c r="D81" s="2"/>
      <c r="E81" s="2"/>
      <c r="F81" s="2"/>
      <c r="G81" s="2"/>
      <c r="H81" s="2"/>
      <c r="I81" s="2"/>
      <c r="J81" s="2"/>
      <c r="K81" s="2"/>
      <c r="L81" s="2"/>
      <c r="M81" s="46"/>
      <c r="N81" s="41"/>
    </row>
    <row r="82" spans="1:14" ht="13.8" customHeight="1" x14ac:dyDescent="0.3">
      <c r="A82" s="41"/>
      <c r="B82" s="48"/>
      <c r="C82" s="2"/>
      <c r="D82" s="2"/>
      <c r="E82" s="2"/>
      <c r="F82" s="2"/>
      <c r="G82" s="2"/>
      <c r="H82" s="2"/>
      <c r="I82" s="2"/>
      <c r="J82" s="2"/>
      <c r="K82" s="2"/>
      <c r="L82" s="2"/>
      <c r="M82" s="46"/>
      <c r="N82" s="41"/>
    </row>
    <row r="83" spans="1:14" ht="13.8" customHeight="1" x14ac:dyDescent="0.3">
      <c r="A83" s="41"/>
      <c r="B83" s="48"/>
      <c r="C83" s="2"/>
      <c r="D83" s="2"/>
      <c r="E83" s="2"/>
      <c r="F83" s="2"/>
      <c r="G83" s="2"/>
      <c r="H83" s="2"/>
      <c r="I83" s="2"/>
      <c r="J83" s="2"/>
      <c r="K83" s="2"/>
      <c r="L83" s="2"/>
      <c r="M83" s="46"/>
      <c r="N83" s="41"/>
    </row>
    <row r="84" spans="1:14" ht="13.8" customHeight="1" x14ac:dyDescent="0.3">
      <c r="A84" s="41"/>
      <c r="B84" s="48"/>
      <c r="C84" s="2"/>
      <c r="D84" s="2"/>
      <c r="E84" s="2"/>
      <c r="F84" s="2"/>
      <c r="G84" s="2"/>
      <c r="H84" s="2"/>
      <c r="I84" s="2"/>
      <c r="J84" s="2"/>
      <c r="K84" s="2"/>
      <c r="L84" s="2"/>
      <c r="M84" s="46"/>
      <c r="N84" s="41"/>
    </row>
    <row r="85" spans="1:14" ht="13.8" customHeight="1" x14ac:dyDescent="0.3">
      <c r="A85" s="41"/>
      <c r="B85" s="48"/>
      <c r="C85" s="2"/>
      <c r="D85" s="2"/>
      <c r="E85" s="2"/>
      <c r="F85" s="2"/>
      <c r="G85" s="2"/>
      <c r="H85" s="2"/>
      <c r="I85" s="2"/>
      <c r="J85" s="2"/>
      <c r="K85" s="2"/>
      <c r="L85" s="2"/>
      <c r="M85" s="46"/>
      <c r="N85" s="41"/>
    </row>
    <row r="86" spans="1:14" ht="13.8" customHeight="1" x14ac:dyDescent="0.3">
      <c r="A86" s="41"/>
      <c r="B86" s="49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1"/>
      <c r="N86" s="41"/>
    </row>
    <row r="87" spans="1:14" ht="13.8" customHeight="1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1:14" ht="13.8" customHeight="1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</row>
  </sheetData>
  <mergeCells count="13">
    <mergeCell ref="B70:M70"/>
    <mergeCell ref="C1:I1"/>
    <mergeCell ref="H6:M6"/>
    <mergeCell ref="B6:F6"/>
    <mergeCell ref="B4:M4"/>
    <mergeCell ref="B7:F7"/>
    <mergeCell ref="B30:M30"/>
    <mergeCell ref="B50:M50"/>
    <mergeCell ref="B31:E31"/>
    <mergeCell ref="I31:M31"/>
    <mergeCell ref="B51:D51"/>
    <mergeCell ref="E51:I51"/>
    <mergeCell ref="J51:M51"/>
  </mergeCell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2014-10-02T18:48:11Z</dcterms:created>
  <dcterms:modified xsi:type="dcterms:W3CDTF">2014-10-09T14:48:20Z</dcterms:modified>
</cp:coreProperties>
</file>