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Nick Morris\Downloads\LM\supplier selection\"/>
    </mc:Choice>
  </mc:AlternateContent>
  <xr:revisionPtr revIDLastSave="0" documentId="13_ncr:1_{B2708FAB-AF1B-4CAE-8BB9-4DC3509E76CC}" xr6:coauthVersionLast="40" xr6:coauthVersionMax="40" xr10:uidLastSave="{00000000-0000-0000-0000-000000000000}"/>
  <bookViews>
    <workbookView xWindow="0" yWindow="0" windowWidth="23040" windowHeight="9576" tabRatio="780" xr2:uid="{00000000-000D-0000-FFFF-FFFF00000000}"/>
  </bookViews>
  <sheets>
    <sheet name="Data" sheetId="1" r:id="rId1"/>
    <sheet name="Criteria SGF" sheetId="3" r:id="rId2"/>
    <sheet name="Quality SGF" sheetId="4" r:id="rId3"/>
    <sheet name="Service SGF" sheetId="5" r:id="rId4"/>
    <sheet name="Insert SGF" sheetId="8" r:id="rId5"/>
    <sheet name="Supplier Weights" sheetId="9" r:id="rId6"/>
    <sheet name="Example Criteria SGF" sheetId="2" r:id="rId7"/>
    <sheet name="Example Quality SGF" sheetId="6" r:id="rId8"/>
    <sheet name="Example Service SGF" sheetId="7" r:id="rId9"/>
    <sheet name="Insert SGF EXAMPLE" sheetId="10" r:id="rId10"/>
    <sheet name="Supplier Weights Ex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1" l="1"/>
  <c r="P19" i="11" s="1"/>
  <c r="O18" i="11"/>
  <c r="P18" i="11" s="1"/>
  <c r="O17" i="11"/>
  <c r="P17" i="11" s="1"/>
  <c r="O16" i="11"/>
  <c r="P16" i="11" s="1"/>
  <c r="O15" i="11"/>
  <c r="P15" i="11" s="1"/>
  <c r="K15" i="11"/>
  <c r="J15" i="11"/>
  <c r="I15" i="11"/>
  <c r="H15" i="11"/>
  <c r="G15" i="11"/>
  <c r="F15" i="11"/>
  <c r="E15" i="11"/>
  <c r="E23" i="11" s="1"/>
  <c r="D15" i="11"/>
  <c r="D23" i="11" s="1"/>
  <c r="O14" i="11"/>
  <c r="P14" i="11" s="1"/>
  <c r="K14" i="11"/>
  <c r="J14" i="11"/>
  <c r="I14" i="11"/>
  <c r="H14" i="11"/>
  <c r="G14" i="11"/>
  <c r="F14" i="11"/>
  <c r="F22" i="11" s="1"/>
  <c r="E14" i="11"/>
  <c r="E22" i="11" s="1"/>
  <c r="D14" i="11"/>
  <c r="O13" i="11"/>
  <c r="P13" i="11" s="1"/>
  <c r="K13" i="11"/>
  <c r="J13" i="11"/>
  <c r="I13" i="11"/>
  <c r="H13" i="11"/>
  <c r="G13" i="11"/>
  <c r="F13" i="11"/>
  <c r="E13" i="11"/>
  <c r="E21" i="11" s="1"/>
  <c r="D13" i="11"/>
  <c r="P12" i="11"/>
  <c r="O12" i="11"/>
  <c r="K12" i="11"/>
  <c r="J12" i="11"/>
  <c r="J20" i="11" s="1"/>
  <c r="I12" i="11"/>
  <c r="H12" i="11"/>
  <c r="G12" i="11"/>
  <c r="F12" i="11"/>
  <c r="E12" i="11"/>
  <c r="D12" i="11"/>
  <c r="D20" i="11" s="1"/>
  <c r="N19" i="9"/>
  <c r="O19" i="9" s="1"/>
  <c r="K23" i="9" s="1"/>
  <c r="N18" i="9"/>
  <c r="O18" i="9" s="1"/>
  <c r="N17" i="9"/>
  <c r="O17" i="9" s="1"/>
  <c r="N16" i="9"/>
  <c r="O16" i="9" s="1"/>
  <c r="N15" i="9"/>
  <c r="O15" i="9" s="1"/>
  <c r="K15" i="9"/>
  <c r="J15" i="9"/>
  <c r="I15" i="9"/>
  <c r="H15" i="9"/>
  <c r="G15" i="9"/>
  <c r="F15" i="9"/>
  <c r="E15" i="9"/>
  <c r="D15" i="9"/>
  <c r="N14" i="9"/>
  <c r="O14" i="9" s="1"/>
  <c r="K14" i="9"/>
  <c r="J14" i="9"/>
  <c r="I14" i="9"/>
  <c r="H14" i="9"/>
  <c r="G14" i="9"/>
  <c r="F14" i="9"/>
  <c r="E14" i="9"/>
  <c r="D14" i="9"/>
  <c r="N13" i="9"/>
  <c r="O13" i="9" s="1"/>
  <c r="K13" i="9"/>
  <c r="J13" i="9"/>
  <c r="I13" i="9"/>
  <c r="H13" i="9"/>
  <c r="G13" i="9"/>
  <c r="F13" i="9"/>
  <c r="E13" i="9"/>
  <c r="D13" i="9"/>
  <c r="O12" i="9"/>
  <c r="D23" i="9" s="1"/>
  <c r="N12" i="9"/>
  <c r="K12" i="9"/>
  <c r="J12" i="9"/>
  <c r="I12" i="9"/>
  <c r="H12" i="9"/>
  <c r="G12" i="9"/>
  <c r="F12" i="9"/>
  <c r="F20" i="9" s="1"/>
  <c r="E12" i="9"/>
  <c r="D12" i="9"/>
  <c r="E21" i="9" l="1"/>
  <c r="H20" i="9"/>
  <c r="D22" i="11"/>
  <c r="D21" i="11"/>
  <c r="D21" i="9"/>
  <c r="D22" i="9"/>
  <c r="I20" i="9"/>
  <c r="D20" i="9"/>
  <c r="D26" i="9" s="1"/>
  <c r="I20" i="11"/>
  <c r="G20" i="9"/>
  <c r="F21" i="9"/>
  <c r="E22" i="9"/>
  <c r="J20" i="9"/>
  <c r="G22" i="9"/>
  <c r="F23" i="9"/>
  <c r="E20" i="11"/>
  <c r="E24" i="11" s="1"/>
  <c r="F22" i="9"/>
  <c r="E23" i="9"/>
  <c r="K20" i="9"/>
  <c r="G23" i="9"/>
  <c r="G21" i="9"/>
  <c r="K20" i="11"/>
  <c r="E20" i="9"/>
  <c r="H20" i="11"/>
  <c r="J23" i="11"/>
  <c r="J21" i="11"/>
  <c r="J22" i="11"/>
  <c r="J24" i="11" s="1"/>
  <c r="D24" i="11"/>
  <c r="D27" i="11" s="1"/>
  <c r="I22" i="11"/>
  <c r="H23" i="11"/>
  <c r="K23" i="11"/>
  <c r="K22" i="11"/>
  <c r="K21" i="11"/>
  <c r="I23" i="11"/>
  <c r="F20" i="11"/>
  <c r="D26" i="11"/>
  <c r="G23" i="11"/>
  <c r="G21" i="11"/>
  <c r="H21" i="11"/>
  <c r="G22" i="11"/>
  <c r="I21" i="11"/>
  <c r="H22" i="11"/>
  <c r="G20" i="11"/>
  <c r="F21" i="11"/>
  <c r="F23" i="11"/>
  <c r="I21" i="9"/>
  <c r="J21" i="9"/>
  <c r="J23" i="9"/>
  <c r="H23" i="9"/>
  <c r="H22" i="9"/>
  <c r="H21" i="9"/>
  <c r="I23" i="9"/>
  <c r="I22" i="9"/>
  <c r="J22" i="9"/>
  <c r="K22" i="9"/>
  <c r="K21" i="9"/>
  <c r="D27" i="9" l="1"/>
  <c r="D25" i="9"/>
  <c r="G27" i="9"/>
  <c r="D24" i="9"/>
  <c r="D28" i="9" s="1"/>
  <c r="F27" i="9"/>
  <c r="G24" i="9"/>
  <c r="J24" i="9"/>
  <c r="E26" i="9"/>
  <c r="H25" i="9"/>
  <c r="E29" i="11"/>
  <c r="E28" i="11"/>
  <c r="F24" i="9"/>
  <c r="J26" i="9"/>
  <c r="F26" i="9"/>
  <c r="E27" i="9"/>
  <c r="F25" i="9"/>
  <c r="I25" i="9"/>
  <c r="G25" i="9"/>
  <c r="G26" i="9"/>
  <c r="E24" i="9"/>
  <c r="H24" i="9"/>
  <c r="K25" i="9"/>
  <c r="E25" i="9"/>
  <c r="J29" i="11"/>
  <c r="J25" i="11"/>
  <c r="F24" i="11"/>
  <c r="I24" i="11"/>
  <c r="I26" i="11" s="1"/>
  <c r="F28" i="11"/>
  <c r="G27" i="11"/>
  <c r="D25" i="11"/>
  <c r="E26" i="11"/>
  <c r="E25" i="11"/>
  <c r="E27" i="11"/>
  <c r="G24" i="11"/>
  <c r="G29" i="11" s="1"/>
  <c r="J26" i="11"/>
  <c r="H24" i="11"/>
  <c r="G28" i="11"/>
  <c r="K24" i="11"/>
  <c r="K28" i="11" s="1"/>
  <c r="D28" i="11"/>
  <c r="J27" i="11"/>
  <c r="J28" i="11"/>
  <c r="I26" i="9"/>
  <c r="K26" i="9"/>
  <c r="I27" i="9"/>
  <c r="H26" i="9"/>
  <c r="J25" i="9"/>
  <c r="K27" i="9"/>
  <c r="K24" i="9"/>
  <c r="J27" i="9"/>
  <c r="H27" i="9"/>
  <c r="I24" i="9"/>
  <c r="G28" i="9" l="1"/>
  <c r="H28" i="9"/>
  <c r="J28" i="9"/>
  <c r="L26" i="9"/>
  <c r="L27" i="9"/>
  <c r="K28" i="9"/>
  <c r="E28" i="9"/>
  <c r="F28" i="9"/>
  <c r="L25" i="9"/>
  <c r="G26" i="11"/>
  <c r="G25" i="11"/>
  <c r="K29" i="11"/>
  <c r="K25" i="11"/>
  <c r="I29" i="11"/>
  <c r="I25" i="11"/>
  <c r="I27" i="11"/>
  <c r="K27" i="11"/>
  <c r="H29" i="11"/>
  <c r="H25" i="11"/>
  <c r="D29" i="11"/>
  <c r="F29" i="11"/>
  <c r="F27" i="11"/>
  <c r="H26" i="11"/>
  <c r="F25" i="11"/>
  <c r="H27" i="11"/>
  <c r="K26" i="11"/>
  <c r="F26" i="11"/>
  <c r="H28" i="11"/>
  <c r="I28" i="11"/>
  <c r="I28" i="9"/>
  <c r="L24" i="9"/>
  <c r="L28" i="11" l="1"/>
  <c r="L26" i="11"/>
  <c r="L25" i="11"/>
  <c r="L27" i="11"/>
  <c r="D30" i="5" l="1"/>
  <c r="E7" i="5"/>
  <c r="D7" i="5"/>
  <c r="F7" i="5" s="1"/>
  <c r="H7" i="5" s="1"/>
  <c r="F48" i="5"/>
  <c r="H48" i="5" s="1"/>
  <c r="F47" i="5"/>
  <c r="H47" i="5" s="1"/>
  <c r="F46" i="5"/>
  <c r="H46" i="5" s="1"/>
  <c r="F45" i="5"/>
  <c r="H45" i="5" s="1"/>
  <c r="F44" i="5"/>
  <c r="H44" i="5" s="1"/>
  <c r="F43" i="5"/>
  <c r="H43" i="5" s="1"/>
  <c r="F42" i="5"/>
  <c r="H42" i="5" s="1"/>
  <c r="F36" i="5"/>
  <c r="H36" i="5" s="1"/>
  <c r="F35" i="5"/>
  <c r="H35" i="5" s="1"/>
  <c r="F34" i="5"/>
  <c r="H34" i="5" s="1"/>
  <c r="F33" i="5"/>
  <c r="H33" i="5" s="1"/>
  <c r="F32" i="5"/>
  <c r="H32" i="5" s="1"/>
  <c r="F31" i="5"/>
  <c r="H31" i="5" s="1"/>
  <c r="F30" i="5"/>
  <c r="H30" i="5" s="1"/>
  <c r="F29" i="5"/>
  <c r="H29" i="5" s="1"/>
  <c r="F23" i="5"/>
  <c r="F22" i="5"/>
  <c r="H22" i="5" s="1"/>
  <c r="F21" i="5"/>
  <c r="H21" i="5" s="1"/>
  <c r="F20" i="5"/>
  <c r="H20" i="5" s="1"/>
  <c r="F19" i="5"/>
  <c r="F18" i="5"/>
  <c r="H18" i="5" s="1"/>
  <c r="F17" i="5"/>
  <c r="H17" i="5" s="1"/>
  <c r="F16" i="5"/>
  <c r="H16" i="5" s="1"/>
  <c r="F10" i="5"/>
  <c r="F9" i="5"/>
  <c r="H9" i="5" s="1"/>
  <c r="F8" i="5"/>
  <c r="H8" i="5" s="1"/>
  <c r="F6" i="5"/>
  <c r="H6" i="5" s="1"/>
  <c r="F5" i="5"/>
  <c r="H5" i="5" s="1"/>
  <c r="F4" i="5"/>
  <c r="H4" i="5" s="1"/>
  <c r="F3" i="5"/>
  <c r="H3" i="5" s="1"/>
  <c r="C76" i="7"/>
  <c r="C75" i="7"/>
  <c r="C74" i="7"/>
  <c r="C73" i="7"/>
  <c r="C72" i="7"/>
  <c r="C71" i="7"/>
  <c r="H71" i="7" s="1"/>
  <c r="C70" i="7"/>
  <c r="C69" i="7"/>
  <c r="C68" i="7"/>
  <c r="C67" i="7"/>
  <c r="C66" i="7"/>
  <c r="C65" i="7"/>
  <c r="C64" i="7"/>
  <c r="H64" i="7" s="1"/>
  <c r="C63" i="7"/>
  <c r="C62" i="7"/>
  <c r="C61" i="7"/>
  <c r="C46" i="7"/>
  <c r="C45" i="7"/>
  <c r="C44" i="7"/>
  <c r="C43" i="7"/>
  <c r="C55" i="7"/>
  <c r="C54" i="7"/>
  <c r="C53" i="7"/>
  <c r="C52" i="7"/>
  <c r="C51" i="7"/>
  <c r="C50" i="7"/>
  <c r="C49" i="7"/>
  <c r="C48" i="7"/>
  <c r="C47" i="7"/>
  <c r="C42" i="7"/>
  <c r="C41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16" i="7"/>
  <c r="C15" i="7"/>
  <c r="C14" i="7"/>
  <c r="C13" i="7"/>
  <c r="C12" i="7"/>
  <c r="H12" i="7" s="1"/>
  <c r="C11" i="7"/>
  <c r="H11" i="7" s="1"/>
  <c r="C10" i="7"/>
  <c r="H10" i="7" s="1"/>
  <c r="C9" i="7"/>
  <c r="C8" i="7"/>
  <c r="C7" i="7"/>
  <c r="C6" i="7"/>
  <c r="C5" i="7"/>
  <c r="C4" i="7"/>
  <c r="H4" i="7" s="1"/>
  <c r="C3" i="7"/>
  <c r="H3" i="7" s="1"/>
  <c r="F73" i="7"/>
  <c r="H73" i="7" s="1"/>
  <c r="F61" i="7"/>
  <c r="H29" i="7"/>
  <c r="F11" i="7"/>
  <c r="F67" i="7"/>
  <c r="F68" i="7"/>
  <c r="F69" i="7"/>
  <c r="F70" i="7"/>
  <c r="F71" i="7"/>
  <c r="F72" i="7"/>
  <c r="F74" i="7"/>
  <c r="F75" i="7"/>
  <c r="F76" i="7"/>
  <c r="H76" i="7" s="1"/>
  <c r="H48" i="7"/>
  <c r="F47" i="7"/>
  <c r="F48" i="7"/>
  <c r="F49" i="7"/>
  <c r="F50" i="7"/>
  <c r="F51" i="7"/>
  <c r="F52" i="7"/>
  <c r="H52" i="7" s="1"/>
  <c r="F53" i="7"/>
  <c r="F54" i="7"/>
  <c r="F55" i="7"/>
  <c r="H55" i="7" s="1"/>
  <c r="F46" i="7"/>
  <c r="F23" i="7"/>
  <c r="H23" i="7" s="1"/>
  <c r="F24" i="7"/>
  <c r="F25" i="7"/>
  <c r="H25" i="7" s="1"/>
  <c r="F26" i="7"/>
  <c r="H26" i="7" s="1"/>
  <c r="F27" i="7"/>
  <c r="H27" i="7" s="1"/>
  <c r="F28" i="7"/>
  <c r="F29" i="7"/>
  <c r="F30" i="7"/>
  <c r="F31" i="7"/>
  <c r="F32" i="7"/>
  <c r="F33" i="7"/>
  <c r="F34" i="7"/>
  <c r="F35" i="7"/>
  <c r="H35" i="7" s="1"/>
  <c r="F4" i="7"/>
  <c r="F5" i="7"/>
  <c r="H5" i="7" s="1"/>
  <c r="F6" i="7"/>
  <c r="F7" i="7"/>
  <c r="H7" i="7" s="1"/>
  <c r="F8" i="7"/>
  <c r="H8" i="7" s="1"/>
  <c r="F9" i="7"/>
  <c r="F10" i="7"/>
  <c r="F12" i="7"/>
  <c r="F13" i="7"/>
  <c r="H13" i="7" s="1"/>
  <c r="F14" i="7"/>
  <c r="F15" i="7"/>
  <c r="F16" i="7"/>
  <c r="F3" i="7"/>
  <c r="F66" i="7"/>
  <c r="F65" i="7"/>
  <c r="H65" i="7" s="1"/>
  <c r="F64" i="7"/>
  <c r="F63" i="7"/>
  <c r="F62" i="7"/>
  <c r="F21" i="4"/>
  <c r="H21" i="4" s="1"/>
  <c r="E3" i="4"/>
  <c r="D3" i="4"/>
  <c r="F3" i="4" s="1"/>
  <c r="H3" i="4" s="1"/>
  <c r="F4" i="4"/>
  <c r="F5" i="4"/>
  <c r="H5" i="4" s="1"/>
  <c r="F6" i="4"/>
  <c r="H6" i="4" s="1"/>
  <c r="F7" i="4"/>
  <c r="H7" i="4" s="1"/>
  <c r="F8" i="4"/>
  <c r="H8" i="4" s="1"/>
  <c r="F9" i="4"/>
  <c r="H9" i="4" s="1"/>
  <c r="F22" i="7"/>
  <c r="F45" i="7"/>
  <c r="H45" i="7" s="1"/>
  <c r="F44" i="7"/>
  <c r="H44" i="7" s="1"/>
  <c r="F43" i="7"/>
  <c r="F42" i="7"/>
  <c r="F41" i="7"/>
  <c r="F20" i="4"/>
  <c r="H20" i="4" s="1"/>
  <c r="F19" i="4"/>
  <c r="H19" i="4" s="1"/>
  <c r="F18" i="4"/>
  <c r="H18" i="4" s="1"/>
  <c r="F17" i="4"/>
  <c r="F16" i="4"/>
  <c r="H16" i="4" s="1"/>
  <c r="F15" i="4"/>
  <c r="H15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H4" i="4"/>
  <c r="E15" i="6"/>
  <c r="F13" i="6"/>
  <c r="H13" i="6" s="1"/>
  <c r="H5" i="6"/>
  <c r="G15" i="2"/>
  <c r="G16" i="2"/>
  <c r="G17" i="2"/>
  <c r="G18" i="2"/>
  <c r="G19" i="2"/>
  <c r="G20" i="2"/>
  <c r="G21" i="2"/>
  <c r="G28" i="2"/>
  <c r="G29" i="2"/>
  <c r="G31" i="2"/>
  <c r="G32" i="2"/>
  <c r="G33" i="2"/>
  <c r="G34" i="2"/>
  <c r="G35" i="2"/>
  <c r="G27" i="2"/>
  <c r="E3" i="6"/>
  <c r="F14" i="6"/>
  <c r="H14" i="6" s="1"/>
  <c r="F16" i="6"/>
  <c r="H16" i="6" s="1"/>
  <c r="F17" i="6"/>
  <c r="H17" i="6" s="1"/>
  <c r="F18" i="6"/>
  <c r="H18" i="6" s="1"/>
  <c r="F29" i="6"/>
  <c r="H29" i="6" s="1"/>
  <c r="F25" i="6"/>
  <c r="H25" i="6" s="1"/>
  <c r="F26" i="6"/>
  <c r="H26" i="6" s="1"/>
  <c r="F27" i="6"/>
  <c r="H27" i="6" s="1"/>
  <c r="F28" i="6"/>
  <c r="H28" i="6" s="1"/>
  <c r="F30" i="6"/>
  <c r="H30" i="6" s="1"/>
  <c r="F24" i="6"/>
  <c r="H24" i="6" s="1"/>
  <c r="F4" i="6"/>
  <c r="H4" i="6" s="1"/>
  <c r="F5" i="6"/>
  <c r="F6" i="6"/>
  <c r="H6" i="6" s="1"/>
  <c r="F7" i="6"/>
  <c r="H7" i="6" s="1"/>
  <c r="D15" i="6"/>
  <c r="D3" i="6"/>
  <c r="D17" i="3"/>
  <c r="H42" i="7" l="1"/>
  <c r="H63" i="7"/>
  <c r="H32" i="7"/>
  <c r="H24" i="7"/>
  <c r="H31" i="7"/>
  <c r="C11" i="4"/>
  <c r="D14" i="8" s="1"/>
  <c r="H53" i="7"/>
  <c r="H62" i="7"/>
  <c r="H30" i="7"/>
  <c r="H72" i="7"/>
  <c r="H22" i="7"/>
  <c r="H49" i="7"/>
  <c r="H14" i="7"/>
  <c r="H41" i="7"/>
  <c r="H16" i="7"/>
  <c r="H66" i="7"/>
  <c r="H9" i="7"/>
  <c r="H28" i="7"/>
  <c r="H15" i="7"/>
  <c r="H69" i="7"/>
  <c r="H23" i="5"/>
  <c r="H19" i="5"/>
  <c r="H10" i="5"/>
  <c r="C12" i="5" s="1"/>
  <c r="D25" i="8" s="1"/>
  <c r="C38" i="5"/>
  <c r="D27" i="8" s="1"/>
  <c r="C50" i="5"/>
  <c r="D28" i="8" s="1"/>
  <c r="H70" i="7"/>
  <c r="H67" i="7"/>
  <c r="H61" i="7"/>
  <c r="H75" i="7"/>
  <c r="H74" i="7"/>
  <c r="H68" i="7"/>
  <c r="H54" i="7"/>
  <c r="H51" i="7"/>
  <c r="H50" i="7"/>
  <c r="H47" i="7"/>
  <c r="H46" i="7"/>
  <c r="H43" i="7"/>
  <c r="H34" i="7"/>
  <c r="H33" i="7"/>
  <c r="H6" i="7"/>
  <c r="C18" i="7" s="1"/>
  <c r="D25" i="10" s="1"/>
  <c r="F15" i="6"/>
  <c r="H15" i="6" s="1"/>
  <c r="C20" i="6" s="1"/>
  <c r="D15" i="10" s="1"/>
  <c r="F3" i="6"/>
  <c r="H3" i="6" s="1"/>
  <c r="C9" i="6" s="1"/>
  <c r="D14" i="10" s="1"/>
  <c r="C35" i="4"/>
  <c r="D16" i="8" s="1"/>
  <c r="H17" i="4"/>
  <c r="C23" i="4" s="1"/>
  <c r="D15" i="8" s="1"/>
  <c r="C32" i="6"/>
  <c r="D16" i="10" s="1"/>
  <c r="E9" i="3"/>
  <c r="G9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4" i="3"/>
  <c r="G4" i="3" s="1"/>
  <c r="E5" i="3"/>
  <c r="G5" i="3" s="1"/>
  <c r="E6" i="3"/>
  <c r="G6" i="3" s="1"/>
  <c r="E7" i="3"/>
  <c r="G7" i="3" s="1"/>
  <c r="E8" i="3"/>
  <c r="G8" i="3" s="1"/>
  <c r="E3" i="3"/>
  <c r="G3" i="3" s="1"/>
  <c r="E14" i="2"/>
  <c r="D14" i="2"/>
  <c r="E30" i="2"/>
  <c r="D30" i="2"/>
  <c r="G30" i="2" s="1"/>
  <c r="C37" i="2" s="1"/>
  <c r="D5" i="10" s="1"/>
  <c r="E8" i="2"/>
  <c r="E5" i="2"/>
  <c r="E4" i="2"/>
  <c r="E3" i="2"/>
  <c r="D8" i="2"/>
  <c r="D7" i="2"/>
  <c r="D6" i="2"/>
  <c r="D5" i="2"/>
  <c r="D4" i="2"/>
  <c r="D3" i="2"/>
  <c r="C8" i="2"/>
  <c r="C7" i="2"/>
  <c r="G7" i="2" s="1"/>
  <c r="C6" i="2"/>
  <c r="C5" i="2"/>
  <c r="C4" i="2"/>
  <c r="C3" i="2"/>
  <c r="D31" i="10" l="1"/>
  <c r="F10" i="10"/>
  <c r="G31" i="8"/>
  <c r="F31" i="8"/>
  <c r="D31" i="8"/>
  <c r="D19" i="8"/>
  <c r="E19" i="8"/>
  <c r="E21" i="10"/>
  <c r="D21" i="10"/>
  <c r="F21" i="10"/>
  <c r="E20" i="8"/>
  <c r="D20" i="8"/>
  <c r="F19" i="10"/>
  <c r="E19" i="10"/>
  <c r="D19" i="10"/>
  <c r="E21" i="8"/>
  <c r="D21" i="8"/>
  <c r="E20" i="10"/>
  <c r="D20" i="10"/>
  <c r="F20" i="10"/>
  <c r="G34" i="8"/>
  <c r="D34" i="8"/>
  <c r="F34" i="8"/>
  <c r="G33" i="8"/>
  <c r="F33" i="8"/>
  <c r="E33" i="8"/>
  <c r="D33" i="8"/>
  <c r="C25" i="5"/>
  <c r="D26" i="8" s="1"/>
  <c r="C78" i="7"/>
  <c r="D28" i="10" s="1"/>
  <c r="C57" i="7"/>
  <c r="D27" i="10" s="1"/>
  <c r="C37" i="7"/>
  <c r="D26" i="10" s="1"/>
  <c r="G6" i="2"/>
  <c r="G8" i="2"/>
  <c r="G3" i="2"/>
  <c r="G4" i="2"/>
  <c r="G5" i="2"/>
  <c r="G14" i="2"/>
  <c r="C23" i="2" s="1"/>
  <c r="D4" i="10" s="1"/>
  <c r="E10" i="10" s="1"/>
  <c r="C36" i="3"/>
  <c r="D5" i="8" s="1"/>
  <c r="C23" i="3"/>
  <c r="D4" i="8" s="1"/>
  <c r="C11" i="3"/>
  <c r="D3" i="8" s="1"/>
  <c r="F9" i="8" l="1"/>
  <c r="D9" i="8"/>
  <c r="E9" i="8"/>
  <c r="F19" i="8"/>
  <c r="D10" i="8"/>
  <c r="F10" i="8"/>
  <c r="E10" i="8"/>
  <c r="I21" i="10"/>
  <c r="F34" i="10"/>
  <c r="D34" i="10"/>
  <c r="G34" i="10"/>
  <c r="E34" i="10"/>
  <c r="D22" i="10"/>
  <c r="I20" i="10" s="1"/>
  <c r="I19" i="10"/>
  <c r="F9" i="10"/>
  <c r="E9" i="10"/>
  <c r="F32" i="8"/>
  <c r="E32" i="8"/>
  <c r="D32" i="8"/>
  <c r="D35" i="8" s="1"/>
  <c r="G32" i="8"/>
  <c r="E34" i="8"/>
  <c r="E22" i="10"/>
  <c r="J19" i="10" s="1"/>
  <c r="E22" i="8"/>
  <c r="J21" i="8" s="1"/>
  <c r="J19" i="8"/>
  <c r="G35" i="8"/>
  <c r="L34" i="8" s="1"/>
  <c r="AB11" i="8" s="1"/>
  <c r="L31" i="8"/>
  <c r="AB8" i="8" s="1"/>
  <c r="K20" i="10"/>
  <c r="F32" i="10"/>
  <c r="E32" i="10"/>
  <c r="D32" i="10"/>
  <c r="G32" i="10"/>
  <c r="G33" i="10"/>
  <c r="F33" i="10"/>
  <c r="D33" i="10"/>
  <c r="E33" i="10"/>
  <c r="F22" i="10"/>
  <c r="K21" i="10" s="1"/>
  <c r="K19" i="10"/>
  <c r="D22" i="8"/>
  <c r="I21" i="8" s="1"/>
  <c r="E31" i="10"/>
  <c r="I20" i="8"/>
  <c r="F35" i="8"/>
  <c r="K33" i="8" s="1"/>
  <c r="K31" i="8"/>
  <c r="F31" i="10"/>
  <c r="F20" i="8"/>
  <c r="D8" i="8"/>
  <c r="F8" i="8"/>
  <c r="E8" i="8"/>
  <c r="L33" i="8"/>
  <c r="AB10" i="8" s="1"/>
  <c r="F21" i="8"/>
  <c r="J20" i="8"/>
  <c r="E31" i="8"/>
  <c r="G31" i="10"/>
  <c r="C10" i="2"/>
  <c r="D3" i="10" s="1"/>
  <c r="I33" i="8" l="1"/>
  <c r="I34" i="8"/>
  <c r="I31" i="8"/>
  <c r="F22" i="8"/>
  <c r="K19" i="8" s="1"/>
  <c r="I19" i="8"/>
  <c r="L32" i="8"/>
  <c r="AB9" i="8" s="1"/>
  <c r="I34" i="10"/>
  <c r="I32" i="8"/>
  <c r="K32" i="8"/>
  <c r="E35" i="10"/>
  <c r="J34" i="10" s="1"/>
  <c r="I33" i="10"/>
  <c r="D35" i="10"/>
  <c r="J21" i="10"/>
  <c r="F8" i="10"/>
  <c r="D8" i="10"/>
  <c r="E8" i="10"/>
  <c r="D10" i="10"/>
  <c r="K34" i="8"/>
  <c r="L21" i="10"/>
  <c r="F11" i="8"/>
  <c r="K10" i="8" s="1"/>
  <c r="F35" i="10"/>
  <c r="K31" i="10" s="1"/>
  <c r="D9" i="10"/>
  <c r="L20" i="10"/>
  <c r="L32" i="10"/>
  <c r="AB9" i="10" s="1"/>
  <c r="J32" i="8"/>
  <c r="J20" i="10"/>
  <c r="L19" i="10"/>
  <c r="G35" i="10"/>
  <c r="L34" i="10" s="1"/>
  <c r="AB11" i="10" s="1"/>
  <c r="L31" i="10"/>
  <c r="AB8" i="10" s="1"/>
  <c r="E35" i="8"/>
  <c r="J33" i="8" s="1"/>
  <c r="J31" i="8"/>
  <c r="D11" i="8"/>
  <c r="I10" i="8" s="1"/>
  <c r="I8" i="8"/>
  <c r="E11" i="8"/>
  <c r="J8" i="8" s="1"/>
  <c r="K34" i="10" l="1"/>
  <c r="M32" i="8"/>
  <c r="L19" i="8"/>
  <c r="D11" i="10"/>
  <c r="I9" i="10" s="1"/>
  <c r="I8" i="10"/>
  <c r="L8" i="10" s="1"/>
  <c r="K9" i="8"/>
  <c r="AB6" i="10"/>
  <c r="P19" i="10"/>
  <c r="P20" i="10"/>
  <c r="P21" i="10"/>
  <c r="J9" i="8"/>
  <c r="K32" i="10"/>
  <c r="Q19" i="10"/>
  <c r="AB7" i="10"/>
  <c r="Q20" i="10"/>
  <c r="Q21" i="10"/>
  <c r="K33" i="10"/>
  <c r="J34" i="8"/>
  <c r="M34" i="8" s="1"/>
  <c r="M31" i="8"/>
  <c r="J32" i="10"/>
  <c r="I10" i="10"/>
  <c r="O10" i="10"/>
  <c r="K20" i="8"/>
  <c r="L20" i="8" s="1"/>
  <c r="F11" i="10"/>
  <c r="K8" i="10"/>
  <c r="M34" i="10"/>
  <c r="K8" i="8"/>
  <c r="O9" i="10"/>
  <c r="AB5" i="10"/>
  <c r="O20" i="10"/>
  <c r="O21" i="10"/>
  <c r="O19" i="10"/>
  <c r="J33" i="10"/>
  <c r="M33" i="10" s="1"/>
  <c r="L33" i="10"/>
  <c r="AB10" i="10" s="1"/>
  <c r="L8" i="8"/>
  <c r="J10" i="8"/>
  <c r="L10" i="8"/>
  <c r="E11" i="10"/>
  <c r="J8" i="10"/>
  <c r="I32" i="10"/>
  <c r="M32" i="10" s="1"/>
  <c r="I31" i="10"/>
  <c r="J31" i="10"/>
  <c r="I9" i="8"/>
  <c r="L9" i="8" s="1"/>
  <c r="K21" i="8"/>
  <c r="L21" i="8" s="1"/>
  <c r="M33" i="8"/>
  <c r="R34" i="8" l="1"/>
  <c r="R31" i="8"/>
  <c r="R33" i="8"/>
  <c r="R32" i="8"/>
  <c r="Q33" i="10"/>
  <c r="Q31" i="10"/>
  <c r="Q32" i="10"/>
  <c r="Q34" i="10"/>
  <c r="R31" i="10"/>
  <c r="R33" i="10"/>
  <c r="R34" i="10"/>
  <c r="R32" i="10"/>
  <c r="AB7" i="8"/>
  <c r="Q19" i="8"/>
  <c r="Q21" i="8"/>
  <c r="Q20" i="8"/>
  <c r="Z8" i="8"/>
  <c r="Q10" i="8"/>
  <c r="Q9" i="8"/>
  <c r="Q8" i="8"/>
  <c r="P10" i="8"/>
  <c r="Z5" i="8"/>
  <c r="P8" i="8"/>
  <c r="P9" i="8"/>
  <c r="O8" i="10"/>
  <c r="Z4" i="10"/>
  <c r="AC4" i="10" s="1"/>
  <c r="M31" i="10"/>
  <c r="P34" i="10"/>
  <c r="P31" i="10"/>
  <c r="P32" i="10"/>
  <c r="P33" i="10"/>
  <c r="O33" i="8"/>
  <c r="O31" i="8"/>
  <c r="O34" i="8"/>
  <c r="S34" i="8" s="1"/>
  <c r="T34" i="8" s="1"/>
  <c r="O32" i="8"/>
  <c r="S32" i="8" s="1"/>
  <c r="T32" i="8" s="1"/>
  <c r="AB5" i="8"/>
  <c r="O19" i="8"/>
  <c r="R19" i="8" s="1"/>
  <c r="S19" i="8" s="1"/>
  <c r="O21" i="8"/>
  <c r="O20" i="8"/>
  <c r="Z4" i="8"/>
  <c r="AC4" i="8" s="1"/>
  <c r="O10" i="8"/>
  <c r="R10" i="8" s="1"/>
  <c r="S10" i="8" s="1"/>
  <c r="O9" i="8"/>
  <c r="R9" i="8" s="1"/>
  <c r="S9" i="8" s="1"/>
  <c r="O8" i="8"/>
  <c r="R19" i="10"/>
  <c r="S19" i="10" s="1"/>
  <c r="V19" i="10" s="1"/>
  <c r="W19" i="10" s="1"/>
  <c r="P32" i="8"/>
  <c r="P33" i="8"/>
  <c r="S33" i="8" s="1"/>
  <c r="T33" i="8" s="1"/>
  <c r="P31" i="8"/>
  <c r="P34" i="8"/>
  <c r="R21" i="10"/>
  <c r="S21" i="10" s="1"/>
  <c r="K10" i="10"/>
  <c r="K9" i="10"/>
  <c r="Q31" i="8"/>
  <c r="Q33" i="8"/>
  <c r="Q34" i="8"/>
  <c r="Q32" i="8"/>
  <c r="J10" i="10"/>
  <c r="L10" i="10" s="1"/>
  <c r="J9" i="10"/>
  <c r="L9" i="10" s="1"/>
  <c r="R20" i="10"/>
  <c r="S20" i="10" s="1"/>
  <c r="P19" i="8"/>
  <c r="AB6" i="8"/>
  <c r="P21" i="8"/>
  <c r="P20" i="8"/>
  <c r="R20" i="8" s="1"/>
  <c r="S20" i="8" s="1"/>
  <c r="Q9" i="10" l="1"/>
  <c r="Z8" i="10"/>
  <c r="Q10" i="10"/>
  <c r="Q8" i="10"/>
  <c r="Z5" i="10"/>
  <c r="P10" i="10"/>
  <c r="P9" i="10"/>
  <c r="R9" i="10" s="1"/>
  <c r="S9" i="10" s="1"/>
  <c r="P8" i="10"/>
  <c r="AC5" i="8"/>
  <c r="AC7" i="8"/>
  <c r="AC6" i="8"/>
  <c r="O31" i="10"/>
  <c r="S31" i="10" s="1"/>
  <c r="T31" i="10" s="1"/>
  <c r="O34" i="10"/>
  <c r="S34" i="10" s="1"/>
  <c r="T34" i="10" s="1"/>
  <c r="O32" i="10"/>
  <c r="S32" i="10" s="1"/>
  <c r="T32" i="10" s="1"/>
  <c r="O33" i="10"/>
  <c r="S33" i="10" s="1"/>
  <c r="T33" i="10" s="1"/>
  <c r="S31" i="8"/>
  <c r="T31" i="8" s="1"/>
  <c r="V31" i="8" s="1"/>
  <c r="W31" i="8" s="1"/>
  <c r="V19" i="8"/>
  <c r="W19" i="8" s="1"/>
  <c r="R8" i="8"/>
  <c r="S8" i="8" s="1"/>
  <c r="V8" i="8" s="1"/>
  <c r="W8" i="8" s="1"/>
  <c r="AC10" i="8"/>
  <c r="AC11" i="8"/>
  <c r="AC8" i="8"/>
  <c r="AD8" i="8" s="1"/>
  <c r="AC9" i="8"/>
  <c r="AD9" i="8" s="1"/>
  <c r="AD4" i="8"/>
  <c r="R21" i="8"/>
  <c r="S21" i="8" s="1"/>
  <c r="AC5" i="10" l="1"/>
  <c r="AC6" i="10"/>
  <c r="AC7" i="10"/>
  <c r="V31" i="10"/>
  <c r="W31" i="10" s="1"/>
  <c r="R8" i="10"/>
  <c r="S8" i="10" s="1"/>
  <c r="V8" i="10" s="1"/>
  <c r="W8" i="10" s="1"/>
  <c r="AD10" i="8"/>
  <c r="AD5" i="8"/>
  <c r="AD6" i="8"/>
  <c r="R10" i="10"/>
  <c r="S10" i="10" s="1"/>
  <c r="AC10" i="10"/>
  <c r="AC9" i="10"/>
  <c r="AC11" i="10"/>
  <c r="AC8" i="10"/>
  <c r="AD11" i="8"/>
  <c r="AD7" i="8"/>
  <c r="AD9" i="10" l="1"/>
  <c r="AD10" i="10"/>
  <c r="AD6" i="10"/>
  <c r="AD8" i="10"/>
  <c r="AD11" i="10"/>
  <c r="AD7" i="10"/>
  <c r="AD5" i="10"/>
  <c r="AD4" i="10"/>
</calcChain>
</file>

<file path=xl/sharedStrings.xml><?xml version="1.0" encoding="utf-8"?>
<sst xmlns="http://schemas.openxmlformats.org/spreadsheetml/2006/main" count="435" uniqueCount="85">
  <si>
    <t>Metric</t>
  </si>
  <si>
    <t>Value</t>
  </si>
  <si>
    <t>Units</t>
  </si>
  <si>
    <t>Products</t>
  </si>
  <si>
    <t>NA</t>
  </si>
  <si>
    <t>Suppliers</t>
  </si>
  <si>
    <t>Demand</t>
  </si>
  <si>
    <t>[units]</t>
  </si>
  <si>
    <t>Defects</t>
  </si>
  <si>
    <t>On-Time Delivery</t>
  </si>
  <si>
    <t>Defect Rate</t>
  </si>
  <si>
    <t>U</t>
  </si>
  <si>
    <t>Price</t>
  </si>
  <si>
    <t>Quality</t>
  </si>
  <si>
    <t>Service</t>
  </si>
  <si>
    <t>Decision</t>
  </si>
  <si>
    <t>Reliability</t>
  </si>
  <si>
    <t>M</t>
  </si>
  <si>
    <t>G</t>
  </si>
  <si>
    <t>P</t>
  </si>
  <si>
    <t>Warranty.Period</t>
  </si>
  <si>
    <t>Repair.Turnaround.Time</t>
  </si>
  <si>
    <t>Supply.Capacity</t>
  </si>
  <si>
    <t>On.Time.Delivery</t>
  </si>
  <si>
    <t>Technical.Level</t>
  </si>
  <si>
    <t>From</t>
  </si>
  <si>
    <t>Under</t>
  </si>
  <si>
    <t>Discount(%)</t>
  </si>
  <si>
    <t>Volume($)</t>
  </si>
  <si>
    <t>Inf</t>
  </si>
  <si>
    <t>DATA SETS</t>
  </si>
  <si>
    <t>BASIC INFORMATION</t>
  </si>
  <si>
    <t>Supplier</t>
  </si>
  <si>
    <t>A</t>
  </si>
  <si>
    <t>B</t>
  </si>
  <si>
    <t>C</t>
  </si>
  <si>
    <t>D</t>
  </si>
  <si>
    <t xml:space="preserve">Technical.level </t>
  </si>
  <si>
    <t>Repair.Turnaround</t>
  </si>
  <si>
    <t>P(X_i)</t>
  </si>
  <si>
    <t>i</t>
  </si>
  <si>
    <t>P(Y_1|X_i)</t>
  </si>
  <si>
    <t>P(Y_2|X_i)</t>
  </si>
  <si>
    <t>SGF(a,{b,c},{d})</t>
  </si>
  <si>
    <t>SGF(c,{a,b},{d})</t>
  </si>
  <si>
    <t>SGF(b,{a,c},{d})</t>
  </si>
  <si>
    <t>Criteria</t>
  </si>
  <si>
    <t>Service Subcriteria</t>
  </si>
  <si>
    <t>Quality Subcriteria</t>
  </si>
  <si>
    <t>P(Y_3|X_i)</t>
  </si>
  <si>
    <t>SGF(a,{b,c,d},{e})</t>
  </si>
  <si>
    <t>SGF(c,{a,b,d},{e})</t>
  </si>
  <si>
    <t>SGF(b,{a,c,d},{e})</t>
  </si>
  <si>
    <t>SGF(d,{a,b,c},{e})</t>
  </si>
  <si>
    <t>SGF</t>
  </si>
  <si>
    <t>Local</t>
  </si>
  <si>
    <t>Sub-criteria</t>
  </si>
  <si>
    <t>Global Weights</t>
  </si>
  <si>
    <t>Priority Order</t>
  </si>
  <si>
    <t>Technical Level</t>
  </si>
  <si>
    <t>Weights</t>
  </si>
  <si>
    <t>Sum</t>
  </si>
  <si>
    <t>Sum/Weight</t>
  </si>
  <si>
    <t>Eigen Value</t>
  </si>
  <si>
    <t>On-time delivery</t>
  </si>
  <si>
    <t>CI:</t>
  </si>
  <si>
    <t>Supply Capacity</t>
  </si>
  <si>
    <t>Repair Turnaround Time</t>
  </si>
  <si>
    <t>Totals</t>
  </si>
  <si>
    <t>Warranty Period</t>
  </si>
  <si>
    <t>Sub-Criteria:QUALITY</t>
  </si>
  <si>
    <t>Sub-Criteria:Service</t>
  </si>
  <si>
    <t>Totals:</t>
  </si>
  <si>
    <t>Supplier's Quantitative Information</t>
  </si>
  <si>
    <t xml:space="preserve">Technical level </t>
  </si>
  <si>
    <t>Supply capacity</t>
  </si>
  <si>
    <t>Repair turnaround</t>
  </si>
  <si>
    <t>Warranty period</t>
  </si>
  <si>
    <t>Supplier's Normalized Rating</t>
  </si>
  <si>
    <t>Min</t>
  </si>
  <si>
    <t>Max</t>
  </si>
  <si>
    <t>Supplier's Final Weights</t>
  </si>
  <si>
    <t>Supplier Weights</t>
  </si>
  <si>
    <t>Total:</t>
  </si>
  <si>
    <t>Global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</si>
</sst>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0.0000000000000000000"/>
    <numFmt numFmtId="167" formatCode="0.00000"/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b/>
      <sz val="16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2"/>
      <color rgb="FFFF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0" fontId="3" fillId="0" borderId="7" xfId="0" applyFont="1" applyFill="1" applyBorder="1" applyAlignment="1">
      <alignment horizontal="center" vertical="center" wrapText="1" readingOrder="1"/>
    </xf>
    <xf numFmtId="0" fontId="3" fillId="0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vertical="top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2" fillId="4" borderId="9" xfId="0" applyFont="1" applyFill="1" applyBorder="1" applyAlignment="1">
      <alignment horizontal="center" vertical="center" wrapText="1" readingOrder="1"/>
    </xf>
    <xf numFmtId="0" fontId="2" fillId="4" borderId="10" xfId="0" applyFont="1" applyFill="1" applyBorder="1" applyAlignment="1">
      <alignment horizontal="center" vertical="center" wrapText="1" readingOrder="1"/>
    </xf>
    <xf numFmtId="0" fontId="2" fillId="4" borderId="11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readingOrder="1"/>
    </xf>
    <xf numFmtId="0" fontId="3" fillId="0" borderId="4" xfId="0" applyFont="1" applyFill="1" applyBorder="1" applyAlignment="1">
      <alignment horizontal="center" vertical="center" readingOrder="1"/>
    </xf>
    <xf numFmtId="0" fontId="3" fillId="0" borderId="5" xfId="0" applyFont="1" applyFill="1" applyBorder="1" applyAlignment="1">
      <alignment horizontal="center" vertical="center" readingOrder="1"/>
    </xf>
    <xf numFmtId="0" fontId="3" fillId="0" borderId="6" xfId="0" applyFont="1" applyFill="1" applyBorder="1" applyAlignment="1">
      <alignment horizontal="center" vertical="center" readingOrder="1"/>
    </xf>
    <xf numFmtId="0" fontId="3" fillId="0" borderId="7" xfId="0" applyFont="1" applyFill="1" applyBorder="1" applyAlignment="1">
      <alignment horizontal="center" vertical="center" readingOrder="1"/>
    </xf>
    <xf numFmtId="0" fontId="3" fillId="0" borderId="8" xfId="0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vertical="center" wrapText="1" readingOrder="1"/>
    </xf>
    <xf numFmtId="0" fontId="2" fillId="6" borderId="10" xfId="0" applyFont="1" applyFill="1" applyBorder="1" applyAlignment="1">
      <alignment horizontal="center" vertical="center" wrapText="1" readingOrder="1"/>
    </xf>
    <xf numFmtId="0" fontId="2" fillId="6" borderId="11" xfId="0" applyFont="1" applyFill="1" applyBorder="1" applyAlignment="1">
      <alignment horizontal="center" vertical="center" wrapText="1" readingOrder="1"/>
    </xf>
    <xf numFmtId="0" fontId="3" fillId="7" borderId="0" xfId="0" applyFont="1" applyFill="1" applyBorder="1" applyAlignment="1">
      <alignment vertical="top" wrapText="1" readingOrder="1"/>
    </xf>
    <xf numFmtId="0" fontId="3" fillId="7" borderId="0" xfId="0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3" fillId="7" borderId="0" xfId="0" applyFont="1" applyFill="1"/>
    <xf numFmtId="2" fontId="3" fillId="0" borderId="5" xfId="0" applyNumberFormat="1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0" borderId="0" xfId="0" applyFont="1" applyBorder="1"/>
    <xf numFmtId="0" fontId="3" fillId="7" borderId="7" xfId="0" applyFont="1" applyFill="1" applyBorder="1"/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6" xfId="1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68" fontId="7" fillId="0" borderId="26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67" fontId="7" fillId="0" borderId="26" xfId="0" applyNumberFormat="1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top" wrapText="1"/>
    </xf>
    <xf numFmtId="0" fontId="2" fillId="5" borderId="12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m2868/Downloads/Logistics%20Assignment%20(IMPLIMENTATION_Find%20Weight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sert SGF"/>
      <sheetName val="Supplier Weights"/>
      <sheetName val="Insert SGF EXAMPLE"/>
      <sheetName val="Supplier Weights Ex"/>
    </sheetNames>
    <sheetDataSet>
      <sheetData sheetId="0"/>
      <sheetData sheetId="1">
        <row r="3">
          <cell r="V3" t="str">
            <v>Price</v>
          </cell>
          <cell r="Z3">
            <v>0.29608191096586522</v>
          </cell>
        </row>
        <row r="4">
          <cell r="X4" t="str">
            <v>Technical Level</v>
          </cell>
          <cell r="Z4">
            <v>0.1867101664963238</v>
          </cell>
        </row>
        <row r="5">
          <cell r="X5" t="str">
            <v>Defects</v>
          </cell>
          <cell r="Z5">
            <v>0.16584450867895931</v>
          </cell>
        </row>
        <row r="6">
          <cell r="X6" t="str">
            <v>Reliability</v>
          </cell>
          <cell r="Z6">
            <v>5.5281502892986431E-2</v>
          </cell>
        </row>
        <row r="7">
          <cell r="X7" t="str">
            <v>On-time delivery</v>
          </cell>
          <cell r="Z7">
            <v>8.0402870837596202E-2</v>
          </cell>
        </row>
        <row r="8">
          <cell r="X8" t="str">
            <v>Supply Capacity</v>
          </cell>
          <cell r="Z8">
            <v>6.7638084645336397E-2</v>
          </cell>
        </row>
        <row r="9">
          <cell r="X9" t="str">
            <v>Repair Turnaround Time</v>
          </cell>
          <cell r="Z9">
            <v>4.6583828514928011E-2</v>
          </cell>
        </row>
        <row r="10">
          <cell r="X10" t="str">
            <v>Warranty Period</v>
          </cell>
          <cell r="Z10">
            <v>0.10145712696800462</v>
          </cell>
        </row>
      </sheetData>
      <sheetData sheetId="2"/>
      <sheetData sheetId="3">
        <row r="3">
          <cell r="Z3">
            <v>0.43202730856288274</v>
          </cell>
        </row>
        <row r="4">
          <cell r="X4" t="str">
            <v>Technical Level</v>
          </cell>
          <cell r="Z4">
            <v>6.3717767063402E-2</v>
          </cell>
        </row>
        <row r="5">
          <cell r="X5" t="str">
            <v>Defects</v>
          </cell>
          <cell r="Z5">
            <v>0.11731968049198299</v>
          </cell>
        </row>
        <row r="6">
          <cell r="X6" t="str">
            <v>Reliability</v>
          </cell>
          <cell r="Z6">
            <v>5.3601913428581019E-2</v>
          </cell>
        </row>
        <row r="7">
          <cell r="X7" t="str">
            <v>On-time delivery</v>
          </cell>
          <cell r="Z7">
            <v>0.13333333218126051</v>
          </cell>
        </row>
        <row r="8">
          <cell r="X8" t="str">
            <v>Supply Capacity</v>
          </cell>
          <cell r="Z8">
            <v>9.9999999135945386E-2</v>
          </cell>
        </row>
        <row r="9">
          <cell r="X9" t="str">
            <v>Repair Turnaround Time</v>
          </cell>
          <cell r="Z9">
            <v>6.6666666090630253E-2</v>
          </cell>
        </row>
        <row r="10">
          <cell r="X10" t="str">
            <v>Warranty Period</v>
          </cell>
          <cell r="Z10">
            <v>3.3333333045315126E-2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/>
  </sheetViews>
  <sheetFormatPr defaultColWidth="9.109375" defaultRowHeight="15.6" x14ac:dyDescent="0.3"/>
  <cols>
    <col min="1" max="1" width="3.6640625" style="30" customWidth="1"/>
    <col min="2" max="2" width="22.33203125" style="31" bestFit="1" customWidth="1"/>
    <col min="3" max="4" width="9.109375" style="31"/>
    <col min="5" max="5" width="3.6640625" style="30" customWidth="1"/>
    <col min="6" max="14" width="11.6640625" style="31" customWidth="1"/>
    <col min="15" max="15" width="3.6640625" style="30" customWidth="1"/>
    <col min="16" max="16" width="11.5546875" style="31" bestFit="1" customWidth="1"/>
    <col min="17" max="18" width="9.109375" style="31"/>
    <col min="19" max="19" width="22.33203125" style="31" bestFit="1" customWidth="1"/>
    <col min="20" max="20" width="20.88671875" style="31" bestFit="1" customWidth="1"/>
    <col min="21" max="21" width="28.88671875" style="31" bestFit="1" customWidth="1"/>
    <col min="22" max="22" width="20.88671875" style="31" bestFit="1" customWidth="1"/>
    <col min="23" max="23" width="11.5546875" style="31" bestFit="1" customWidth="1"/>
    <col min="24" max="16384" width="9.109375" style="31"/>
  </cols>
  <sheetData>
    <row r="1" spans="1:17" s="30" customFormat="1" ht="16.2" thickBot="1" x14ac:dyDescent="0.35"/>
    <row r="2" spans="1:17" ht="15.75" customHeight="1" x14ac:dyDescent="0.3">
      <c r="B2" s="115" t="s">
        <v>31</v>
      </c>
      <c r="C2" s="116"/>
      <c r="D2" s="117"/>
      <c r="F2" s="115" t="s">
        <v>30</v>
      </c>
      <c r="G2" s="116"/>
      <c r="H2" s="116"/>
      <c r="I2" s="116"/>
      <c r="J2" s="116"/>
      <c r="K2" s="116"/>
      <c r="L2" s="116"/>
      <c r="M2" s="116"/>
      <c r="N2" s="117"/>
    </row>
    <row r="3" spans="1:17" ht="15.75" customHeight="1" thickBot="1" x14ac:dyDescent="0.35">
      <c r="B3" s="118"/>
      <c r="C3" s="119"/>
      <c r="D3" s="120"/>
      <c r="F3" s="118"/>
      <c r="G3" s="119"/>
      <c r="H3" s="119"/>
      <c r="I3" s="119"/>
      <c r="J3" s="119"/>
      <c r="K3" s="119"/>
      <c r="L3" s="119"/>
      <c r="M3" s="119"/>
      <c r="N3" s="120"/>
    </row>
    <row r="4" spans="1:17" s="30" customFormat="1" x14ac:dyDescent="0.3">
      <c r="F4" s="70" t="s">
        <v>46</v>
      </c>
    </row>
    <row r="5" spans="1:17" s="75" customFormat="1" ht="30" customHeight="1" x14ac:dyDescent="0.3">
      <c r="A5" s="71"/>
      <c r="B5" s="72" t="s">
        <v>0</v>
      </c>
      <c r="C5" s="73" t="s">
        <v>1</v>
      </c>
      <c r="D5" s="74" t="s">
        <v>2</v>
      </c>
      <c r="E5" s="71"/>
      <c r="F5" s="15" t="s">
        <v>11</v>
      </c>
      <c r="G5" s="16" t="s">
        <v>12</v>
      </c>
      <c r="H5" s="16" t="s">
        <v>13</v>
      </c>
      <c r="I5" s="16" t="s">
        <v>14</v>
      </c>
      <c r="J5" s="17" t="s">
        <v>15</v>
      </c>
      <c r="K5" s="27"/>
      <c r="L5" s="71"/>
      <c r="M5" s="71"/>
      <c r="N5" s="71"/>
      <c r="O5" s="71"/>
      <c r="Q5" s="8"/>
    </row>
    <row r="6" spans="1:17" x14ac:dyDescent="0.3">
      <c r="B6" s="37" t="s">
        <v>3</v>
      </c>
      <c r="C6" s="38">
        <v>1</v>
      </c>
      <c r="D6" s="39" t="s">
        <v>4</v>
      </c>
      <c r="F6" s="3">
        <v>1</v>
      </c>
      <c r="G6" s="2">
        <v>1</v>
      </c>
      <c r="H6" s="2">
        <v>2</v>
      </c>
      <c r="I6" s="2">
        <v>1</v>
      </c>
      <c r="J6" s="4">
        <v>1</v>
      </c>
      <c r="K6" s="28"/>
      <c r="L6" s="30"/>
      <c r="M6" s="30"/>
      <c r="N6" s="30"/>
      <c r="Q6" s="1"/>
    </row>
    <row r="7" spans="1:17" x14ac:dyDescent="0.3">
      <c r="B7" s="37" t="s">
        <v>5</v>
      </c>
      <c r="C7" s="38">
        <v>4</v>
      </c>
      <c r="D7" s="39" t="s">
        <v>4</v>
      </c>
      <c r="F7" s="3">
        <v>2</v>
      </c>
      <c r="G7" s="2">
        <v>3</v>
      </c>
      <c r="H7" s="2">
        <v>2</v>
      </c>
      <c r="I7" s="2">
        <v>1</v>
      </c>
      <c r="J7" s="4">
        <v>1</v>
      </c>
      <c r="K7" s="28"/>
      <c r="L7" s="30"/>
      <c r="M7" s="30"/>
      <c r="N7" s="30"/>
      <c r="Q7" s="1"/>
    </row>
    <row r="8" spans="1:17" x14ac:dyDescent="0.3">
      <c r="B8" s="37" t="s">
        <v>6</v>
      </c>
      <c r="C8" s="38">
        <v>800</v>
      </c>
      <c r="D8" s="39" t="s">
        <v>7</v>
      </c>
      <c r="F8" s="3">
        <v>3</v>
      </c>
      <c r="G8" s="2">
        <v>3</v>
      </c>
      <c r="H8" s="2">
        <v>1</v>
      </c>
      <c r="I8" s="2">
        <v>2</v>
      </c>
      <c r="J8" s="4">
        <v>1</v>
      </c>
      <c r="K8" s="28"/>
      <c r="L8" s="30"/>
      <c r="M8" s="30"/>
      <c r="N8" s="30"/>
      <c r="Q8" s="1"/>
    </row>
    <row r="9" spans="1:17" x14ac:dyDescent="0.3">
      <c r="B9" s="37" t="s">
        <v>10</v>
      </c>
      <c r="C9" s="76">
        <v>0.05</v>
      </c>
      <c r="D9" s="39" t="s">
        <v>4</v>
      </c>
      <c r="F9" s="3">
        <v>4</v>
      </c>
      <c r="G9" s="2">
        <v>3</v>
      </c>
      <c r="H9" s="2">
        <v>2</v>
      </c>
      <c r="I9" s="2">
        <v>2</v>
      </c>
      <c r="J9" s="4">
        <v>0</v>
      </c>
      <c r="K9" s="28"/>
      <c r="L9" s="30"/>
      <c r="M9" s="30"/>
      <c r="N9" s="30"/>
      <c r="Q9" s="1"/>
    </row>
    <row r="10" spans="1:17" x14ac:dyDescent="0.3">
      <c r="B10" s="43" t="s">
        <v>9</v>
      </c>
      <c r="C10" s="77">
        <v>0.9</v>
      </c>
      <c r="D10" s="45" t="s">
        <v>4</v>
      </c>
      <c r="F10" s="3">
        <v>5</v>
      </c>
      <c r="G10" s="2">
        <v>3</v>
      </c>
      <c r="H10" s="2">
        <v>3</v>
      </c>
      <c r="I10" s="2">
        <v>2</v>
      </c>
      <c r="J10" s="4">
        <v>0</v>
      </c>
      <c r="K10" s="28"/>
      <c r="L10" s="30"/>
      <c r="M10" s="30"/>
      <c r="N10" s="30"/>
      <c r="Q10" s="1"/>
    </row>
    <row r="11" spans="1:17" x14ac:dyDescent="0.3">
      <c r="B11" s="30"/>
      <c r="C11" s="30"/>
      <c r="D11" s="30"/>
      <c r="F11" s="3">
        <v>6</v>
      </c>
      <c r="G11" s="2">
        <v>2</v>
      </c>
      <c r="H11" s="2">
        <v>2</v>
      </c>
      <c r="I11" s="2">
        <v>2</v>
      </c>
      <c r="J11" s="4">
        <v>1</v>
      </c>
      <c r="K11" s="28"/>
      <c r="L11" s="30"/>
      <c r="M11" s="30"/>
      <c r="N11" s="30"/>
      <c r="Q11" s="1"/>
    </row>
    <row r="12" spans="1:17" x14ac:dyDescent="0.3">
      <c r="B12" s="30"/>
      <c r="C12" s="30"/>
      <c r="D12" s="30"/>
      <c r="F12" s="3">
        <v>7</v>
      </c>
      <c r="G12" s="2">
        <v>2</v>
      </c>
      <c r="H12" s="2">
        <v>1</v>
      </c>
      <c r="I12" s="2">
        <v>1</v>
      </c>
      <c r="J12" s="4">
        <v>1</v>
      </c>
      <c r="K12" s="28"/>
      <c r="L12" s="30"/>
      <c r="M12" s="30"/>
      <c r="N12" s="30"/>
      <c r="Q12" s="1"/>
    </row>
    <row r="13" spans="1:17" x14ac:dyDescent="0.3">
      <c r="B13" s="30"/>
      <c r="C13" s="30"/>
      <c r="D13" s="30"/>
      <c r="F13" s="3">
        <v>8</v>
      </c>
      <c r="G13" s="2">
        <v>2</v>
      </c>
      <c r="H13" s="2">
        <v>3</v>
      </c>
      <c r="I13" s="2">
        <v>3</v>
      </c>
      <c r="J13" s="4">
        <v>0</v>
      </c>
      <c r="K13" s="28"/>
      <c r="L13" s="30"/>
      <c r="M13" s="30"/>
      <c r="N13" s="30"/>
      <c r="Q13" s="1"/>
    </row>
    <row r="14" spans="1:17" x14ac:dyDescent="0.3">
      <c r="B14" s="30"/>
      <c r="C14" s="30"/>
      <c r="D14" s="30"/>
      <c r="F14" s="3">
        <v>9</v>
      </c>
      <c r="G14" s="2">
        <v>1</v>
      </c>
      <c r="H14" s="2">
        <v>1</v>
      </c>
      <c r="I14" s="2">
        <v>3</v>
      </c>
      <c r="J14" s="4">
        <v>1</v>
      </c>
      <c r="K14" s="28"/>
      <c r="L14" s="30"/>
      <c r="M14" s="30"/>
      <c r="N14" s="30"/>
      <c r="Q14" s="1"/>
    </row>
    <row r="15" spans="1:17" x14ac:dyDescent="0.3">
      <c r="B15" s="30"/>
      <c r="C15" s="30"/>
      <c r="D15" s="30"/>
      <c r="F15" s="5">
        <v>10</v>
      </c>
      <c r="G15" s="6">
        <v>3</v>
      </c>
      <c r="H15" s="6">
        <v>1</v>
      </c>
      <c r="I15" s="6">
        <v>1</v>
      </c>
      <c r="J15" s="7">
        <v>1</v>
      </c>
      <c r="K15" s="28"/>
      <c r="L15" s="30"/>
      <c r="M15" s="30"/>
      <c r="N15" s="30"/>
      <c r="Q15" s="1"/>
    </row>
    <row r="16" spans="1:17" s="30" customFormat="1" x14ac:dyDescent="0.3">
      <c r="F16" s="70" t="s">
        <v>48</v>
      </c>
    </row>
    <row r="17" spans="1:15" s="75" customFormat="1" ht="30" customHeight="1" x14ac:dyDescent="0.3">
      <c r="A17" s="71"/>
      <c r="B17" s="71"/>
      <c r="C17" s="71"/>
      <c r="D17" s="71"/>
      <c r="E17" s="71"/>
      <c r="F17" s="12" t="s">
        <v>11</v>
      </c>
      <c r="G17" s="13" t="s">
        <v>24</v>
      </c>
      <c r="H17" s="13" t="s">
        <v>8</v>
      </c>
      <c r="I17" s="13" t="s">
        <v>16</v>
      </c>
      <c r="J17" s="14" t="s">
        <v>15</v>
      </c>
      <c r="K17" s="71"/>
      <c r="L17" s="71"/>
      <c r="M17" s="71"/>
      <c r="N17" s="71"/>
      <c r="O17" s="71"/>
    </row>
    <row r="18" spans="1:15" x14ac:dyDescent="0.3">
      <c r="B18" s="30"/>
      <c r="C18" s="30"/>
      <c r="D18" s="30"/>
      <c r="F18" s="3">
        <v>1</v>
      </c>
      <c r="G18" s="2">
        <v>2</v>
      </c>
      <c r="H18" s="2">
        <v>2</v>
      </c>
      <c r="I18" s="2">
        <v>3</v>
      </c>
      <c r="J18" s="4" t="s">
        <v>17</v>
      </c>
      <c r="K18" s="30"/>
      <c r="L18" s="30"/>
      <c r="M18" s="30"/>
      <c r="N18" s="30"/>
    </row>
    <row r="19" spans="1:15" x14ac:dyDescent="0.3">
      <c r="B19" s="30"/>
      <c r="C19" s="30"/>
      <c r="D19" s="30"/>
      <c r="F19" s="3">
        <v>2</v>
      </c>
      <c r="G19" s="2">
        <v>1</v>
      </c>
      <c r="H19" s="2">
        <v>1</v>
      </c>
      <c r="I19" s="2">
        <v>1</v>
      </c>
      <c r="J19" s="4" t="s">
        <v>18</v>
      </c>
      <c r="K19" s="30"/>
      <c r="L19" s="30"/>
      <c r="M19" s="30"/>
      <c r="N19" s="30"/>
    </row>
    <row r="20" spans="1:15" x14ac:dyDescent="0.3">
      <c r="B20" s="30"/>
      <c r="C20" s="30"/>
      <c r="D20" s="30"/>
      <c r="F20" s="3">
        <v>3</v>
      </c>
      <c r="G20" s="2">
        <v>1</v>
      </c>
      <c r="H20" s="2">
        <v>2</v>
      </c>
      <c r="I20" s="2">
        <v>2</v>
      </c>
      <c r="J20" s="4" t="s">
        <v>18</v>
      </c>
      <c r="K20" s="30"/>
      <c r="L20" s="30"/>
      <c r="M20" s="30"/>
      <c r="N20" s="30"/>
    </row>
    <row r="21" spans="1:15" x14ac:dyDescent="0.3">
      <c r="B21" s="30"/>
      <c r="C21" s="30"/>
      <c r="D21" s="30"/>
      <c r="F21" s="3">
        <v>4</v>
      </c>
      <c r="G21" s="2">
        <v>3</v>
      </c>
      <c r="H21" s="2">
        <v>2</v>
      </c>
      <c r="I21" s="2">
        <v>3</v>
      </c>
      <c r="J21" s="4" t="s">
        <v>19</v>
      </c>
      <c r="K21" s="30"/>
      <c r="L21" s="30"/>
      <c r="M21" s="30"/>
      <c r="N21" s="30"/>
    </row>
    <row r="22" spans="1:15" x14ac:dyDescent="0.3">
      <c r="B22" s="30"/>
      <c r="C22" s="30"/>
      <c r="D22" s="30"/>
      <c r="F22" s="3">
        <v>5</v>
      </c>
      <c r="G22" s="2">
        <v>1</v>
      </c>
      <c r="H22" s="2">
        <v>3</v>
      </c>
      <c r="I22" s="2">
        <v>2</v>
      </c>
      <c r="J22" s="4" t="s">
        <v>17</v>
      </c>
      <c r="K22" s="30"/>
      <c r="L22" s="30"/>
      <c r="M22" s="30"/>
      <c r="N22" s="30"/>
    </row>
    <row r="23" spans="1:15" x14ac:dyDescent="0.3">
      <c r="B23" s="30"/>
      <c r="C23" s="30"/>
      <c r="D23" s="30"/>
      <c r="F23" s="3">
        <v>6</v>
      </c>
      <c r="G23" s="2">
        <v>1</v>
      </c>
      <c r="H23" s="2">
        <v>3</v>
      </c>
      <c r="I23" s="2">
        <v>1</v>
      </c>
      <c r="J23" s="4" t="s">
        <v>17</v>
      </c>
      <c r="K23" s="30"/>
      <c r="L23" s="30"/>
      <c r="M23" s="30"/>
      <c r="N23" s="30"/>
    </row>
    <row r="24" spans="1:15" x14ac:dyDescent="0.3">
      <c r="B24" s="30"/>
      <c r="C24" s="30"/>
      <c r="D24" s="30"/>
      <c r="F24" s="3">
        <v>7</v>
      </c>
      <c r="G24" s="2">
        <v>3</v>
      </c>
      <c r="H24" s="2">
        <v>3</v>
      </c>
      <c r="I24" s="2">
        <v>2</v>
      </c>
      <c r="J24" s="4" t="s">
        <v>19</v>
      </c>
      <c r="K24" s="30"/>
      <c r="L24" s="30"/>
      <c r="M24" s="30"/>
      <c r="N24" s="30"/>
    </row>
    <row r="25" spans="1:15" x14ac:dyDescent="0.3">
      <c r="B25" s="30"/>
      <c r="C25" s="30"/>
      <c r="D25" s="30"/>
      <c r="F25" s="3">
        <v>8</v>
      </c>
      <c r="G25" s="2">
        <v>2</v>
      </c>
      <c r="H25" s="2">
        <v>2</v>
      </c>
      <c r="I25" s="2">
        <v>1</v>
      </c>
      <c r="J25" s="4" t="s">
        <v>18</v>
      </c>
      <c r="K25" s="30"/>
      <c r="L25" s="30"/>
      <c r="M25" s="30"/>
      <c r="N25" s="30"/>
    </row>
    <row r="26" spans="1:15" x14ac:dyDescent="0.3">
      <c r="B26" s="30"/>
      <c r="C26" s="30"/>
      <c r="D26" s="30"/>
      <c r="F26" s="3">
        <v>9</v>
      </c>
      <c r="G26" s="2">
        <v>1</v>
      </c>
      <c r="H26" s="2">
        <v>2</v>
      </c>
      <c r="I26" s="2">
        <v>3</v>
      </c>
      <c r="J26" s="4" t="s">
        <v>18</v>
      </c>
      <c r="K26" s="30"/>
      <c r="L26" s="30"/>
      <c r="M26" s="30"/>
      <c r="N26" s="30"/>
    </row>
    <row r="27" spans="1:15" x14ac:dyDescent="0.3">
      <c r="B27" s="30"/>
      <c r="C27" s="30"/>
      <c r="D27" s="30"/>
      <c r="F27" s="5">
        <v>10</v>
      </c>
      <c r="G27" s="6">
        <v>2</v>
      </c>
      <c r="H27" s="6">
        <v>3</v>
      </c>
      <c r="I27" s="6">
        <v>3</v>
      </c>
      <c r="J27" s="7" t="s">
        <v>19</v>
      </c>
      <c r="K27" s="30"/>
      <c r="L27" s="30"/>
      <c r="M27" s="30"/>
      <c r="N27" s="30"/>
    </row>
    <row r="28" spans="1:15" s="30" customFormat="1" x14ac:dyDescent="0.3">
      <c r="F28" s="70" t="s">
        <v>47</v>
      </c>
    </row>
    <row r="29" spans="1:15" s="75" customFormat="1" ht="30" customHeight="1" x14ac:dyDescent="0.3">
      <c r="A29" s="71"/>
      <c r="B29" s="71"/>
      <c r="C29" s="71"/>
      <c r="D29" s="71"/>
      <c r="E29" s="71"/>
      <c r="F29" s="9" t="s">
        <v>11</v>
      </c>
      <c r="G29" s="10" t="s">
        <v>23</v>
      </c>
      <c r="H29" s="10" t="s">
        <v>22</v>
      </c>
      <c r="I29" s="10" t="s">
        <v>21</v>
      </c>
      <c r="J29" s="10" t="s">
        <v>20</v>
      </c>
      <c r="K29" s="11" t="s">
        <v>15</v>
      </c>
      <c r="L29" s="71"/>
      <c r="M29" s="71"/>
      <c r="N29" s="71"/>
      <c r="O29" s="71"/>
    </row>
    <row r="30" spans="1:15" x14ac:dyDescent="0.3">
      <c r="B30" s="30"/>
      <c r="C30" s="30"/>
      <c r="D30" s="30"/>
      <c r="F30" s="3">
        <v>1</v>
      </c>
      <c r="G30" s="2">
        <v>1</v>
      </c>
      <c r="H30" s="2">
        <v>2</v>
      </c>
      <c r="I30" s="2">
        <v>2</v>
      </c>
      <c r="J30" s="2">
        <v>1</v>
      </c>
      <c r="K30" s="4" t="s">
        <v>18</v>
      </c>
      <c r="L30" s="30"/>
      <c r="M30" s="30"/>
      <c r="N30" s="30"/>
    </row>
    <row r="31" spans="1:15" x14ac:dyDescent="0.3">
      <c r="B31" s="30"/>
      <c r="C31" s="30"/>
      <c r="D31" s="30"/>
      <c r="F31" s="3">
        <v>2</v>
      </c>
      <c r="G31" s="2">
        <v>2</v>
      </c>
      <c r="H31" s="2">
        <v>3</v>
      </c>
      <c r="I31" s="2">
        <v>1</v>
      </c>
      <c r="J31" s="2">
        <v>2</v>
      </c>
      <c r="K31" s="4" t="s">
        <v>17</v>
      </c>
      <c r="L31" s="30"/>
      <c r="M31" s="30"/>
      <c r="N31" s="30"/>
    </row>
    <row r="32" spans="1:15" x14ac:dyDescent="0.3">
      <c r="B32" s="30"/>
      <c r="C32" s="30"/>
      <c r="D32" s="30"/>
      <c r="F32" s="3">
        <v>3</v>
      </c>
      <c r="G32" s="2">
        <v>2</v>
      </c>
      <c r="H32" s="2">
        <v>3</v>
      </c>
      <c r="I32" s="2">
        <v>3</v>
      </c>
      <c r="J32" s="2">
        <v>1</v>
      </c>
      <c r="K32" s="4" t="s">
        <v>17</v>
      </c>
      <c r="L32" s="30"/>
      <c r="M32" s="30"/>
      <c r="N32" s="30"/>
    </row>
    <row r="33" spans="2:14" x14ac:dyDescent="0.3">
      <c r="B33" s="30"/>
      <c r="C33" s="30"/>
      <c r="D33" s="30"/>
      <c r="F33" s="3">
        <v>4</v>
      </c>
      <c r="G33" s="2">
        <v>1</v>
      </c>
      <c r="H33" s="2">
        <v>2</v>
      </c>
      <c r="I33" s="2">
        <v>2</v>
      </c>
      <c r="J33" s="2">
        <v>2</v>
      </c>
      <c r="K33" s="4" t="s">
        <v>17</v>
      </c>
      <c r="L33" s="30"/>
      <c r="M33" s="30"/>
      <c r="N33" s="30"/>
    </row>
    <row r="34" spans="2:14" x14ac:dyDescent="0.3">
      <c r="B34" s="30"/>
      <c r="C34" s="30"/>
      <c r="D34" s="30"/>
      <c r="F34" s="3">
        <v>5</v>
      </c>
      <c r="G34" s="2">
        <v>2</v>
      </c>
      <c r="H34" s="2">
        <v>3</v>
      </c>
      <c r="I34" s="2">
        <v>2</v>
      </c>
      <c r="J34" s="2">
        <v>2</v>
      </c>
      <c r="K34" s="4" t="s">
        <v>19</v>
      </c>
      <c r="L34" s="30"/>
      <c r="M34" s="30"/>
      <c r="N34" s="30"/>
    </row>
    <row r="35" spans="2:14" x14ac:dyDescent="0.3">
      <c r="B35" s="30"/>
      <c r="C35" s="30"/>
      <c r="D35" s="30"/>
      <c r="F35" s="3">
        <v>6</v>
      </c>
      <c r="G35" s="2">
        <v>2</v>
      </c>
      <c r="H35" s="2">
        <v>1</v>
      </c>
      <c r="I35" s="2">
        <v>2</v>
      </c>
      <c r="J35" s="2">
        <v>3</v>
      </c>
      <c r="K35" s="4" t="s">
        <v>17</v>
      </c>
      <c r="L35" s="30"/>
      <c r="M35" s="30"/>
      <c r="N35" s="30"/>
    </row>
    <row r="36" spans="2:14" x14ac:dyDescent="0.3">
      <c r="B36" s="30"/>
      <c r="C36" s="30"/>
      <c r="D36" s="30"/>
      <c r="F36" s="3">
        <v>7</v>
      </c>
      <c r="G36" s="2">
        <v>1</v>
      </c>
      <c r="H36" s="2">
        <v>3</v>
      </c>
      <c r="I36" s="2">
        <v>2</v>
      </c>
      <c r="J36" s="2">
        <v>2</v>
      </c>
      <c r="K36" s="4" t="s">
        <v>18</v>
      </c>
      <c r="L36" s="30"/>
      <c r="M36" s="30"/>
      <c r="N36" s="30"/>
    </row>
    <row r="37" spans="2:14" x14ac:dyDescent="0.3">
      <c r="B37" s="30"/>
      <c r="C37" s="30"/>
      <c r="D37" s="30"/>
      <c r="F37" s="3">
        <v>8</v>
      </c>
      <c r="G37" s="2">
        <v>2</v>
      </c>
      <c r="H37" s="2">
        <v>3</v>
      </c>
      <c r="I37" s="2">
        <v>2</v>
      </c>
      <c r="J37" s="2">
        <v>2</v>
      </c>
      <c r="K37" s="4" t="s">
        <v>17</v>
      </c>
      <c r="L37" s="30"/>
      <c r="M37" s="30"/>
      <c r="N37" s="30"/>
    </row>
    <row r="38" spans="2:14" x14ac:dyDescent="0.3">
      <c r="B38" s="30"/>
      <c r="C38" s="30"/>
      <c r="D38" s="30"/>
      <c r="F38" s="3">
        <v>9</v>
      </c>
      <c r="G38" s="2">
        <v>2</v>
      </c>
      <c r="H38" s="2">
        <v>2</v>
      </c>
      <c r="I38" s="2">
        <v>1</v>
      </c>
      <c r="J38" s="2">
        <v>1</v>
      </c>
      <c r="K38" s="4" t="s">
        <v>18</v>
      </c>
      <c r="L38" s="30"/>
      <c r="M38" s="30"/>
      <c r="N38" s="30"/>
    </row>
    <row r="39" spans="2:14" x14ac:dyDescent="0.3">
      <c r="B39" s="30"/>
      <c r="C39" s="30"/>
      <c r="D39" s="30"/>
      <c r="F39" s="5">
        <v>10</v>
      </c>
      <c r="G39" s="6">
        <v>2</v>
      </c>
      <c r="H39" s="6">
        <v>3</v>
      </c>
      <c r="I39" s="6">
        <v>3</v>
      </c>
      <c r="J39" s="6">
        <v>3</v>
      </c>
      <c r="K39" s="7" t="s">
        <v>19</v>
      </c>
      <c r="L39" s="30"/>
      <c r="M39" s="30"/>
      <c r="N39" s="30"/>
    </row>
    <row r="40" spans="2:14" s="30" customFormat="1" x14ac:dyDescent="0.3"/>
    <row r="41" spans="2:14" x14ac:dyDescent="0.3">
      <c r="B41" s="30"/>
      <c r="C41" s="30"/>
      <c r="D41" s="30"/>
      <c r="F41" s="111" t="s">
        <v>28</v>
      </c>
      <c r="G41" s="112"/>
      <c r="H41" s="113" t="s">
        <v>27</v>
      </c>
      <c r="I41" s="30"/>
      <c r="J41" s="30"/>
      <c r="K41" s="30"/>
      <c r="L41" s="30"/>
      <c r="M41" s="30"/>
      <c r="N41" s="30"/>
    </row>
    <row r="42" spans="2:14" x14ac:dyDescent="0.3">
      <c r="B42" s="30"/>
      <c r="C42" s="30"/>
      <c r="D42" s="30"/>
      <c r="F42" s="78" t="s">
        <v>25</v>
      </c>
      <c r="G42" s="79" t="s">
        <v>26</v>
      </c>
      <c r="H42" s="114"/>
      <c r="I42" s="30"/>
      <c r="J42" s="30"/>
      <c r="K42" s="30"/>
      <c r="L42" s="30"/>
      <c r="M42" s="30"/>
      <c r="N42" s="30"/>
    </row>
    <row r="43" spans="2:14" x14ac:dyDescent="0.3">
      <c r="B43" s="30"/>
      <c r="C43" s="30"/>
      <c r="D43" s="30"/>
      <c r="F43" s="80">
        <v>0</v>
      </c>
      <c r="G43" s="81">
        <v>10000</v>
      </c>
      <c r="H43" s="82">
        <v>0</v>
      </c>
      <c r="I43" s="30"/>
      <c r="J43" s="30"/>
      <c r="K43" s="30"/>
      <c r="L43" s="30"/>
      <c r="M43" s="30"/>
      <c r="N43" s="30"/>
    </row>
    <row r="44" spans="2:14" x14ac:dyDescent="0.3">
      <c r="B44" s="30"/>
      <c r="C44" s="30"/>
      <c r="D44" s="30"/>
      <c r="F44" s="80">
        <v>10000</v>
      </c>
      <c r="G44" s="81">
        <v>20000</v>
      </c>
      <c r="H44" s="82">
        <v>0.1</v>
      </c>
      <c r="I44" s="30"/>
      <c r="J44" s="30"/>
      <c r="K44" s="30"/>
      <c r="L44" s="30"/>
      <c r="M44" s="30"/>
      <c r="N44" s="30"/>
    </row>
    <row r="45" spans="2:14" x14ac:dyDescent="0.3">
      <c r="B45" s="30"/>
      <c r="C45" s="30"/>
      <c r="D45" s="30"/>
      <c r="F45" s="83">
        <v>20000</v>
      </c>
      <c r="G45" s="84" t="s">
        <v>29</v>
      </c>
      <c r="H45" s="85">
        <v>0.2</v>
      </c>
      <c r="I45" s="30"/>
      <c r="J45" s="30"/>
      <c r="K45" s="30"/>
      <c r="L45" s="30"/>
      <c r="M45" s="30"/>
      <c r="N45" s="30"/>
    </row>
    <row r="46" spans="2:14" s="30" customFormat="1" x14ac:dyDescent="0.3"/>
    <row r="47" spans="2:14" ht="30" customHeight="1" x14ac:dyDescent="0.3">
      <c r="B47" s="30"/>
      <c r="C47" s="30"/>
      <c r="D47" s="30"/>
      <c r="F47" s="24" t="s">
        <v>32</v>
      </c>
      <c r="G47" s="25" t="s">
        <v>12</v>
      </c>
      <c r="H47" s="25" t="s">
        <v>37</v>
      </c>
      <c r="I47" s="25" t="s">
        <v>8</v>
      </c>
      <c r="J47" s="25" t="s">
        <v>16</v>
      </c>
      <c r="K47" s="25" t="s">
        <v>23</v>
      </c>
      <c r="L47" s="25" t="s">
        <v>22</v>
      </c>
      <c r="M47" s="25" t="s">
        <v>38</v>
      </c>
      <c r="N47" s="26" t="s">
        <v>20</v>
      </c>
    </row>
    <row r="48" spans="2:14" x14ac:dyDescent="0.3">
      <c r="B48" s="30"/>
      <c r="C48" s="30"/>
      <c r="D48" s="30"/>
      <c r="F48" s="19" t="s">
        <v>33</v>
      </c>
      <c r="G48" s="18">
        <v>411</v>
      </c>
      <c r="H48" s="18">
        <v>3</v>
      </c>
      <c r="I48" s="18">
        <v>0.08</v>
      </c>
      <c r="J48" s="18">
        <v>70</v>
      </c>
      <c r="K48" s="18">
        <v>0.83</v>
      </c>
      <c r="L48" s="18">
        <v>648</v>
      </c>
      <c r="M48" s="18">
        <v>3</v>
      </c>
      <c r="N48" s="20">
        <v>2</v>
      </c>
    </row>
    <row r="49" spans="2:14" x14ac:dyDescent="0.3">
      <c r="B49" s="30"/>
      <c r="C49" s="30"/>
      <c r="D49" s="30"/>
      <c r="F49" s="19" t="s">
        <v>34</v>
      </c>
      <c r="G49" s="18">
        <v>555</v>
      </c>
      <c r="H49" s="18">
        <v>3</v>
      </c>
      <c r="I49" s="18">
        <v>0.04</v>
      </c>
      <c r="J49" s="18">
        <v>74</v>
      </c>
      <c r="K49" s="18">
        <v>0.83</v>
      </c>
      <c r="L49" s="18">
        <v>456</v>
      </c>
      <c r="M49" s="18">
        <v>3</v>
      </c>
      <c r="N49" s="20">
        <v>4</v>
      </c>
    </row>
    <row r="50" spans="2:14" x14ac:dyDescent="0.3">
      <c r="B50" s="30"/>
      <c r="C50" s="30"/>
      <c r="D50" s="30"/>
      <c r="F50" s="19" t="s">
        <v>35</v>
      </c>
      <c r="G50" s="18">
        <v>629</v>
      </c>
      <c r="H50" s="18">
        <v>2</v>
      </c>
      <c r="I50" s="18">
        <v>0.03</v>
      </c>
      <c r="J50" s="18">
        <v>90</v>
      </c>
      <c r="K50" s="18">
        <v>0.95</v>
      </c>
      <c r="L50" s="18">
        <v>510</v>
      </c>
      <c r="M50" s="18">
        <v>4</v>
      </c>
      <c r="N50" s="20">
        <v>3</v>
      </c>
    </row>
    <row r="51" spans="2:14" x14ac:dyDescent="0.3">
      <c r="B51" s="30"/>
      <c r="C51" s="30"/>
      <c r="D51" s="30"/>
      <c r="F51" s="21" t="s">
        <v>36</v>
      </c>
      <c r="G51" s="22">
        <v>728</v>
      </c>
      <c r="H51" s="22">
        <v>2</v>
      </c>
      <c r="I51" s="22">
        <v>0.01</v>
      </c>
      <c r="J51" s="22">
        <v>96</v>
      </c>
      <c r="K51" s="22">
        <v>0.86</v>
      </c>
      <c r="L51" s="22">
        <v>913</v>
      </c>
      <c r="M51" s="22">
        <v>2</v>
      </c>
      <c r="N51" s="23">
        <v>2</v>
      </c>
    </row>
    <row r="52" spans="2:14" s="30" customFormat="1" x14ac:dyDescent="0.3"/>
  </sheetData>
  <mergeCells count="4">
    <mergeCell ref="F41:G41"/>
    <mergeCell ref="H41:H42"/>
    <mergeCell ref="B2:D3"/>
    <mergeCell ref="F2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D35"/>
  <sheetViews>
    <sheetView showGridLines="0" workbookViewId="0"/>
  </sheetViews>
  <sheetFormatPr defaultColWidth="9.109375" defaultRowHeight="15.6" x14ac:dyDescent="0.3"/>
  <cols>
    <col min="1" max="1" width="3.6640625" style="86" customWidth="1"/>
    <col min="2" max="2" width="27.5546875" style="86" bestFit="1" customWidth="1"/>
    <col min="3" max="3" width="30.33203125" style="86" bestFit="1" customWidth="1"/>
    <col min="4" max="4" width="22.33203125" style="86" bestFit="1" customWidth="1"/>
    <col min="5" max="5" width="20.88671875" style="86" bestFit="1" customWidth="1"/>
    <col min="6" max="6" width="30.33203125" style="86" bestFit="1" customWidth="1"/>
    <col min="7" max="7" width="20.88671875" style="86" bestFit="1" customWidth="1"/>
    <col min="8" max="8" width="3.6640625" style="86" customWidth="1"/>
    <col min="9" max="11" width="9.109375" style="86" customWidth="1"/>
    <col min="12" max="13" width="10.33203125" style="86" bestFit="1" customWidth="1"/>
    <col min="14" max="14" width="3.6640625" style="86" customWidth="1"/>
    <col min="15" max="15" width="9.109375" style="86" customWidth="1"/>
    <col min="16" max="17" width="12.33203125" style="86" customWidth="1"/>
    <col min="18" max="18" width="19" style="86" customWidth="1"/>
    <col min="19" max="19" width="22" style="86" bestFit="1" customWidth="1"/>
    <col min="20" max="20" width="14.33203125" style="86" bestFit="1" customWidth="1"/>
    <col min="21" max="21" width="3.6640625" style="86" customWidth="1"/>
    <col min="22" max="22" width="15.5546875" style="86" bestFit="1" customWidth="1"/>
    <col min="23" max="23" width="9.109375" style="86"/>
    <col min="24" max="24" width="3.6640625" style="86" customWidth="1"/>
    <col min="25" max="25" width="11.5546875" style="86" bestFit="1" customWidth="1"/>
    <col min="26" max="26" width="9.109375" style="86"/>
    <col min="27" max="27" width="30.33203125" style="86" bestFit="1" customWidth="1"/>
    <col min="28" max="28" width="9.109375" style="86"/>
    <col min="29" max="30" width="19.5546875" style="86" bestFit="1" customWidth="1"/>
    <col min="31" max="31" width="3.6640625" style="86" customWidth="1"/>
    <col min="32" max="16384" width="9.109375" style="86"/>
  </cols>
  <sheetData>
    <row r="2" spans="2:30" x14ac:dyDescent="0.3">
      <c r="B2" s="98" t="s">
        <v>46</v>
      </c>
      <c r="C2" s="98"/>
      <c r="D2" s="98" t="s">
        <v>54</v>
      </c>
      <c r="E2" s="98"/>
      <c r="F2" s="98"/>
    </row>
    <row r="3" spans="2:30" x14ac:dyDescent="0.3">
      <c r="B3" s="98"/>
      <c r="C3" s="98" t="s">
        <v>12</v>
      </c>
      <c r="D3" s="98">
        <f>'Example Criteria SGF'!C10</f>
        <v>0.188248839058208</v>
      </c>
      <c r="E3" s="98"/>
      <c r="F3" s="103"/>
      <c r="Y3" s="98" t="s">
        <v>46</v>
      </c>
      <c r="Z3" s="98" t="s">
        <v>55</v>
      </c>
      <c r="AA3" s="98" t="s">
        <v>56</v>
      </c>
      <c r="AB3" s="98" t="s">
        <v>55</v>
      </c>
      <c r="AC3" s="98" t="s">
        <v>57</v>
      </c>
      <c r="AD3" s="98" t="s">
        <v>58</v>
      </c>
    </row>
    <row r="4" spans="2:30" x14ac:dyDescent="0.3">
      <c r="B4" s="98"/>
      <c r="C4" s="98" t="s">
        <v>13</v>
      </c>
      <c r="D4" s="98">
        <f>'Example Criteria SGF'!C23</f>
        <v>0.10224026682369371</v>
      </c>
      <c r="E4" s="98"/>
      <c r="F4" s="98"/>
      <c r="Y4" s="98" t="s">
        <v>12</v>
      </c>
      <c r="Z4" s="98">
        <f>SUMIF(C:C,Y:Y,L:L)</f>
        <v>0.43202730856288274</v>
      </c>
      <c r="AA4" s="98"/>
      <c r="AB4" s="98"/>
      <c r="AC4" s="98">
        <f>Z4</f>
        <v>0.43202730856288274</v>
      </c>
      <c r="AD4" s="98">
        <f t="shared" ref="AD4:AD11" si="0">INT(_xlfn.RANK.AVG(AC4,$AC$4:$AC$11))</f>
        <v>1</v>
      </c>
    </row>
    <row r="5" spans="2:30" x14ac:dyDescent="0.3">
      <c r="B5" s="98"/>
      <c r="C5" s="98" t="s">
        <v>14</v>
      </c>
      <c r="D5" s="98">
        <f>'Example Criteria SGF'!C37</f>
        <v>0.14524455105846246</v>
      </c>
      <c r="E5" s="98"/>
      <c r="F5" s="98"/>
      <c r="Y5" s="98" t="s">
        <v>13</v>
      </c>
      <c r="Z5" s="98">
        <f>SUMIF(C:C,Y:Y,L:L)</f>
        <v>0.23463936098396598</v>
      </c>
      <c r="AA5" s="98" t="s">
        <v>59</v>
      </c>
      <c r="AB5" s="98">
        <f t="shared" ref="AB5:AB11" si="1">SUMIF(C:C,AA:AA,L:L)</f>
        <v>0.27155617367947116</v>
      </c>
      <c r="AC5" s="98">
        <f>$Z$5*AB5</f>
        <v>6.3717767063402E-2</v>
      </c>
      <c r="AD5" s="98">
        <f t="shared" si="0"/>
        <v>6</v>
      </c>
    </row>
    <row r="6" spans="2:30" x14ac:dyDescent="0.3">
      <c r="B6" s="98"/>
      <c r="C6" s="98"/>
      <c r="D6" s="98"/>
      <c r="E6" s="98"/>
      <c r="F6" s="98"/>
      <c r="Y6" s="98"/>
      <c r="Z6" s="98"/>
      <c r="AA6" s="98" t="s">
        <v>8</v>
      </c>
      <c r="AB6" s="98">
        <f t="shared" si="1"/>
        <v>0.5</v>
      </c>
      <c r="AC6" s="98">
        <f>$Z$5*AB6</f>
        <v>0.11731968049198299</v>
      </c>
      <c r="AD6" s="98">
        <f t="shared" si="0"/>
        <v>3</v>
      </c>
    </row>
    <row r="7" spans="2:30" x14ac:dyDescent="0.3">
      <c r="B7" s="98"/>
      <c r="C7" s="98"/>
      <c r="D7" s="98" t="s">
        <v>12</v>
      </c>
      <c r="E7" s="98" t="s">
        <v>13</v>
      </c>
      <c r="F7" s="98" t="s">
        <v>14</v>
      </c>
      <c r="I7" s="98"/>
      <c r="J7" s="98"/>
      <c r="K7" s="98"/>
      <c r="L7" s="100" t="s">
        <v>60</v>
      </c>
      <c r="O7" s="98"/>
      <c r="P7" s="98"/>
      <c r="Q7" s="98"/>
      <c r="R7" s="100" t="s">
        <v>61</v>
      </c>
      <c r="S7" s="100" t="s">
        <v>62</v>
      </c>
      <c r="V7" s="105" t="s">
        <v>63</v>
      </c>
      <c r="W7" s="105" t="s">
        <v>65</v>
      </c>
      <c r="Y7" s="98"/>
      <c r="Z7" s="98"/>
      <c r="AA7" s="98" t="s">
        <v>16</v>
      </c>
      <c r="AB7" s="98">
        <f t="shared" si="1"/>
        <v>0.22844382632052893</v>
      </c>
      <c r="AC7" s="98">
        <f>$Z$5*AB7</f>
        <v>5.3601913428581019E-2</v>
      </c>
      <c r="AD7" s="98">
        <f t="shared" si="0"/>
        <v>7</v>
      </c>
    </row>
    <row r="8" spans="2:30" x14ac:dyDescent="0.3">
      <c r="B8" s="98"/>
      <c r="C8" s="98" t="s">
        <v>12</v>
      </c>
      <c r="D8" s="98">
        <f>D3/D3</f>
        <v>1</v>
      </c>
      <c r="E8" s="98">
        <f>D3/D4</f>
        <v>1.8412397082534042</v>
      </c>
      <c r="F8" s="98">
        <f>D3/$D$5</f>
        <v>1.2960819368875041</v>
      </c>
      <c r="I8" s="98">
        <f>D8/D$11</f>
        <v>0.43202730856288274</v>
      </c>
      <c r="J8" s="98">
        <f>E8/E$11</f>
        <v>0.43202730856288274</v>
      </c>
      <c r="K8" s="98">
        <f>F8/F$11</f>
        <v>0.43202730856288268</v>
      </c>
      <c r="L8" s="101">
        <f>AVERAGE(I8:K8)</f>
        <v>0.43202730856288274</v>
      </c>
      <c r="O8" s="98">
        <f>D8*$L$8</f>
        <v>0.43202730856288274</v>
      </c>
      <c r="P8" s="98">
        <f>E8*$L$9</f>
        <v>0.43202730856288274</v>
      </c>
      <c r="Q8" s="98">
        <f>F8*$L$10</f>
        <v>0.43202730856288268</v>
      </c>
      <c r="R8" s="100">
        <f>SUM(O8:Q8)</f>
        <v>1.2960819256886482</v>
      </c>
      <c r="S8" s="104">
        <f>R8/L8</f>
        <v>3</v>
      </c>
      <c r="V8" s="106">
        <f>AVERAGE(S8:S10)</f>
        <v>3</v>
      </c>
      <c r="W8" s="107">
        <f>(V8-3)/2</f>
        <v>0</v>
      </c>
      <c r="Y8" s="98" t="s">
        <v>14</v>
      </c>
      <c r="Z8" s="98">
        <f>SUMIF(C:C,Y:Y,L:L)</f>
        <v>0.33333333045315122</v>
      </c>
      <c r="AA8" s="98" t="s">
        <v>64</v>
      </c>
      <c r="AB8" s="98">
        <f t="shared" si="1"/>
        <v>0.4</v>
      </c>
      <c r="AC8" s="98">
        <f>$Z$8*AB8</f>
        <v>0.13333333218126051</v>
      </c>
      <c r="AD8" s="98">
        <f t="shared" si="0"/>
        <v>2</v>
      </c>
    </row>
    <row r="9" spans="2:30" x14ac:dyDescent="0.3">
      <c r="B9" s="98"/>
      <c r="C9" s="98" t="s">
        <v>13</v>
      </c>
      <c r="D9" s="98">
        <f>D4/D3</f>
        <v>0.54311233649669532</v>
      </c>
      <c r="E9" s="98">
        <f>D4/D4</f>
        <v>1</v>
      </c>
      <c r="F9" s="98">
        <f t="shared" ref="F9:F10" si="2">D4/$D$5</f>
        <v>0.70391808903413478</v>
      </c>
      <c r="I9" s="98">
        <f>D9/D$11</f>
        <v>0.23463936098396601</v>
      </c>
      <c r="J9" s="98">
        <f t="shared" ref="J9:K10" si="3">E9/E$11</f>
        <v>0.23463936098396598</v>
      </c>
      <c r="K9" s="98">
        <f t="shared" si="3"/>
        <v>0.23463936098396598</v>
      </c>
      <c r="L9" s="101">
        <f t="shared" ref="L9:L10" si="4">AVERAGE(I9:K9)</f>
        <v>0.23463936098396598</v>
      </c>
      <c r="O9" s="98">
        <f>D9*$L$8</f>
        <v>0.23463936098396598</v>
      </c>
      <c r="P9" s="98">
        <f>E9*$L$9</f>
        <v>0.23463936098396598</v>
      </c>
      <c r="Q9" s="98">
        <f>F9*$L$10</f>
        <v>0.23463936098396598</v>
      </c>
      <c r="R9" s="100">
        <f>SUM(O9:Q9)</f>
        <v>0.70391808295189795</v>
      </c>
      <c r="S9" s="104">
        <f>R9/L9</f>
        <v>3</v>
      </c>
      <c r="V9" s="87"/>
      <c r="Y9" s="98"/>
      <c r="Z9" s="98"/>
      <c r="AA9" s="98" t="s">
        <v>66</v>
      </c>
      <c r="AB9" s="98">
        <f t="shared" si="1"/>
        <v>0.3</v>
      </c>
      <c r="AC9" s="98">
        <f>$Z$8*AB9</f>
        <v>9.9999999135945358E-2</v>
      </c>
      <c r="AD9" s="98">
        <f t="shared" si="0"/>
        <v>4</v>
      </c>
    </row>
    <row r="10" spans="2:30" x14ac:dyDescent="0.3">
      <c r="B10" s="98"/>
      <c r="C10" s="98" t="s">
        <v>14</v>
      </c>
      <c r="D10" s="98">
        <f>D5/D3</f>
        <v>0.77155615824834767</v>
      </c>
      <c r="E10" s="98">
        <f>D5/D4</f>
        <v>1.4206198357143049</v>
      </c>
      <c r="F10" s="98">
        <f t="shared" si="2"/>
        <v>1</v>
      </c>
      <c r="I10" s="98">
        <f>D10/D$11</f>
        <v>0.33333333045315128</v>
      </c>
      <c r="J10" s="98">
        <f t="shared" si="3"/>
        <v>0.33333333045315122</v>
      </c>
      <c r="K10" s="98">
        <f t="shared" si="3"/>
        <v>0.33333333045315122</v>
      </c>
      <c r="L10" s="101">
        <f t="shared" si="4"/>
        <v>0.33333333045315122</v>
      </c>
      <c r="O10" s="98">
        <f>D10*$L$8</f>
        <v>0.33333333045315128</v>
      </c>
      <c r="P10" s="98">
        <f>E10*$L$9</f>
        <v>0.33333333045315122</v>
      </c>
      <c r="Q10" s="98">
        <f>F10*$L$10</f>
        <v>0.33333333045315122</v>
      </c>
      <c r="R10" s="100">
        <f>SUM(O10:Q10)</f>
        <v>0.99999999135945372</v>
      </c>
      <c r="S10" s="104">
        <f>R10/L10</f>
        <v>3</v>
      </c>
      <c r="V10" s="87"/>
      <c r="Y10" s="98"/>
      <c r="Z10" s="98"/>
      <c r="AA10" s="98" t="s">
        <v>67</v>
      </c>
      <c r="AB10" s="98">
        <f t="shared" si="1"/>
        <v>0.2</v>
      </c>
      <c r="AC10" s="98">
        <f>$Z$8*AB10</f>
        <v>6.6666666090630253E-2</v>
      </c>
      <c r="AD10" s="98">
        <f t="shared" si="0"/>
        <v>5</v>
      </c>
    </row>
    <row r="11" spans="2:30" x14ac:dyDescent="0.3">
      <c r="B11" s="98"/>
      <c r="C11" s="100" t="s">
        <v>68</v>
      </c>
      <c r="D11" s="100">
        <f>SUM(D8:D10)</f>
        <v>2.3146684947450429</v>
      </c>
      <c r="E11" s="100">
        <f t="shared" ref="E11:F11" si="5">SUM(E8:E10)</f>
        <v>4.2618595439677094</v>
      </c>
      <c r="F11" s="100">
        <f t="shared" si="5"/>
        <v>3.0000000259216391</v>
      </c>
      <c r="S11" s="102"/>
      <c r="Y11" s="98"/>
      <c r="Z11" s="98"/>
      <c r="AA11" s="98" t="s">
        <v>69</v>
      </c>
      <c r="AB11" s="98">
        <f t="shared" si="1"/>
        <v>0.1</v>
      </c>
      <c r="AC11" s="98">
        <f>$Z$8*AB11</f>
        <v>3.3333333045315126E-2</v>
      </c>
      <c r="AD11" s="98">
        <f t="shared" si="0"/>
        <v>8</v>
      </c>
    </row>
    <row r="13" spans="2:30" x14ac:dyDescent="0.3">
      <c r="B13" s="98" t="s">
        <v>70</v>
      </c>
      <c r="C13" s="98"/>
      <c r="D13" s="98" t="s">
        <v>54</v>
      </c>
      <c r="E13" s="98"/>
      <c r="F13" s="98"/>
    </row>
    <row r="14" spans="2:30" x14ac:dyDescent="0.3">
      <c r="B14" s="98"/>
      <c r="C14" s="98" t="s">
        <v>59</v>
      </c>
      <c r="D14" s="98">
        <f>'Example Quality SGF'!C9</f>
        <v>0.14313637641589871</v>
      </c>
      <c r="E14" s="98"/>
      <c r="F14" s="98"/>
    </row>
    <row r="15" spans="2:30" x14ac:dyDescent="0.3">
      <c r="B15" s="98"/>
      <c r="C15" s="98" t="s">
        <v>8</v>
      </c>
      <c r="D15" s="98">
        <f>'Example Quality SGF'!C20</f>
        <v>0.26354837468149117</v>
      </c>
      <c r="E15" s="98"/>
      <c r="F15" s="98"/>
    </row>
    <row r="16" spans="2:30" x14ac:dyDescent="0.3">
      <c r="B16" s="98"/>
      <c r="C16" s="98" t="s">
        <v>16</v>
      </c>
      <c r="D16" s="98">
        <f>'Example Quality SGF'!C32</f>
        <v>0.12041199826559248</v>
      </c>
      <c r="E16" s="98"/>
      <c r="F16" s="98"/>
    </row>
    <row r="17" spans="2:24" x14ac:dyDescent="0.3">
      <c r="B17" s="98"/>
      <c r="C17" s="98"/>
      <c r="D17" s="98"/>
      <c r="E17" s="98"/>
      <c r="F17" s="98"/>
    </row>
    <row r="18" spans="2:24" x14ac:dyDescent="0.3">
      <c r="B18" s="98"/>
      <c r="C18" s="98"/>
      <c r="D18" s="98" t="s">
        <v>59</v>
      </c>
      <c r="E18" s="98" t="s">
        <v>8</v>
      </c>
      <c r="F18" s="98" t="s">
        <v>16</v>
      </c>
      <c r="I18" s="98"/>
      <c r="J18" s="98"/>
      <c r="K18" s="98"/>
      <c r="L18" s="100" t="s">
        <v>60</v>
      </c>
      <c r="O18" s="98"/>
      <c r="P18" s="98"/>
      <c r="Q18" s="98"/>
      <c r="R18" s="100" t="s">
        <v>61</v>
      </c>
      <c r="S18" s="100" t="s">
        <v>62</v>
      </c>
      <c r="V18" s="105" t="s">
        <v>63</v>
      </c>
      <c r="W18" s="100" t="s">
        <v>65</v>
      </c>
    </row>
    <row r="19" spans="2:24" x14ac:dyDescent="0.3">
      <c r="B19" s="98"/>
      <c r="C19" s="98" t="s">
        <v>59</v>
      </c>
      <c r="D19" s="98">
        <f>D14/D14</f>
        <v>1</v>
      </c>
      <c r="E19" s="98">
        <f>D14/D15</f>
        <v>0.54311234735894232</v>
      </c>
      <c r="F19" s="98">
        <f>D14/$D$5</f>
        <v>0.98548534435749546</v>
      </c>
      <c r="I19" s="98">
        <f t="shared" ref="I19:J21" si="6">D19/D$22</f>
        <v>0.27155617367947116</v>
      </c>
      <c r="J19" s="98">
        <f t="shared" si="6"/>
        <v>0.27155617367947116</v>
      </c>
      <c r="K19" s="98">
        <f t="shared" ref="K19:K21" si="7">F19/F$22</f>
        <v>0.27155617367947116</v>
      </c>
      <c r="L19" s="101">
        <f>AVERAGE(I19:K19)</f>
        <v>0.27155617367947116</v>
      </c>
      <c r="O19" s="98">
        <f>D19*$L$19</f>
        <v>0.27155617367947116</v>
      </c>
      <c r="P19" s="98">
        <f>E19*$L$20</f>
        <v>0.27155617367947116</v>
      </c>
      <c r="Q19" s="98">
        <f>F19*$L$21</f>
        <v>0.22512804284783033</v>
      </c>
      <c r="R19" s="100">
        <f>SUM(O19:Q19)</f>
        <v>0.76824039020677271</v>
      </c>
      <c r="S19" s="100">
        <f>R19/L19</f>
        <v>2.8290293672850106</v>
      </c>
      <c r="V19" s="107">
        <f>AVERAGE(S19:S21)</f>
        <v>2.8290293672850102</v>
      </c>
      <c r="W19" s="107">
        <f>(V19-3)/2</f>
        <v>-8.54853163574949E-2</v>
      </c>
    </row>
    <row r="20" spans="2:24" x14ac:dyDescent="0.3">
      <c r="B20" s="98"/>
      <c r="C20" s="98" t="s">
        <v>8</v>
      </c>
      <c r="D20" s="98">
        <f>D15/D14</f>
        <v>1.8412396714286099</v>
      </c>
      <c r="E20" s="98">
        <f>D15/D15</f>
        <v>1</v>
      </c>
      <c r="F20" s="98">
        <f t="shared" ref="F20:F21" si="8">D15/$D$5</f>
        <v>1.8145147116425056</v>
      </c>
      <c r="I20" s="98">
        <f t="shared" si="6"/>
        <v>0.5</v>
      </c>
      <c r="J20" s="98">
        <f t="shared" si="6"/>
        <v>0.5</v>
      </c>
      <c r="K20" s="98">
        <f t="shared" si="7"/>
        <v>0.5</v>
      </c>
      <c r="L20" s="101">
        <f t="shared" ref="L20:L21" si="9">AVERAGE(I20:K20)</f>
        <v>0.5</v>
      </c>
      <c r="O20" s="98">
        <f>D20*$L$19</f>
        <v>0.5</v>
      </c>
      <c r="P20" s="98">
        <f>E20*$L$20</f>
        <v>0.5</v>
      </c>
      <c r="Q20" s="98">
        <f>F20*$L$21</f>
        <v>0.41451468364250516</v>
      </c>
      <c r="R20" s="100">
        <f>SUM(O20:Q20)</f>
        <v>1.4145146836425051</v>
      </c>
      <c r="S20" s="100">
        <f>R20/L20</f>
        <v>2.8290293672850102</v>
      </c>
      <c r="T20" s="88"/>
    </row>
    <row r="21" spans="2:24" x14ac:dyDescent="0.3">
      <c r="B21" s="98"/>
      <c r="C21" s="98" t="s">
        <v>16</v>
      </c>
      <c r="D21" s="98">
        <f>D16/D14</f>
        <v>0.84123967142861011</v>
      </c>
      <c r="E21" s="98">
        <f>D16/D15</f>
        <v>0.4568876526410578</v>
      </c>
      <c r="F21" s="98">
        <f t="shared" si="8"/>
        <v>0.8290293672850102</v>
      </c>
      <c r="I21" s="98">
        <f t="shared" si="6"/>
        <v>0.2284438263205289</v>
      </c>
      <c r="J21" s="98">
        <f t="shared" si="6"/>
        <v>0.2284438263205289</v>
      </c>
      <c r="K21" s="98">
        <f t="shared" si="7"/>
        <v>0.2284438263205289</v>
      </c>
      <c r="L21" s="101">
        <f t="shared" si="9"/>
        <v>0.22844382632052893</v>
      </c>
      <c r="O21" s="98">
        <f>D21*$L$19</f>
        <v>0.2284438263205289</v>
      </c>
      <c r="P21" s="98">
        <f>E21*$L$20</f>
        <v>0.2284438263205289</v>
      </c>
      <c r="Q21" s="98">
        <f>F21*$L$21</f>
        <v>0.18938664079467485</v>
      </c>
      <c r="R21" s="100">
        <f>SUM(O21:Q21)</f>
        <v>0.64627429343573262</v>
      </c>
      <c r="S21" s="100">
        <f>R21/L21</f>
        <v>2.8290293672850098</v>
      </c>
      <c r="T21" s="88"/>
    </row>
    <row r="22" spans="2:24" x14ac:dyDescent="0.3">
      <c r="B22" s="98"/>
      <c r="C22" s="100" t="s">
        <v>68</v>
      </c>
      <c r="D22" s="100">
        <f>SUM(D19:D21)</f>
        <v>3.6824793428572198</v>
      </c>
      <c r="E22" s="100">
        <f>SUM(E19:E21)</f>
        <v>2</v>
      </c>
      <c r="F22" s="100">
        <f>SUM(F19:F21)</f>
        <v>3.6290294232850111</v>
      </c>
    </row>
    <row r="24" spans="2:24" x14ac:dyDescent="0.3">
      <c r="B24" s="98" t="s">
        <v>71</v>
      </c>
      <c r="C24" s="98"/>
      <c r="D24" s="98" t="s">
        <v>54</v>
      </c>
      <c r="E24" s="98"/>
      <c r="F24" s="98"/>
      <c r="G24" s="98"/>
    </row>
    <row r="25" spans="2:24" x14ac:dyDescent="0.3">
      <c r="B25" s="98"/>
      <c r="C25" s="98" t="s">
        <v>64</v>
      </c>
      <c r="D25" s="98">
        <f>'Example Service SGF'!C18</f>
        <v>0.13379110918399165</v>
      </c>
      <c r="E25" s="98"/>
      <c r="F25" s="98"/>
      <c r="G25" s="98"/>
    </row>
    <row r="26" spans="2:24" x14ac:dyDescent="0.3">
      <c r="B26" s="98"/>
      <c r="C26" s="98" t="s">
        <v>66</v>
      </c>
      <c r="D26" s="98">
        <f>'Example Service SGF'!C37</f>
        <v>0.10034333188799374</v>
      </c>
      <c r="E26" s="98"/>
      <c r="F26" s="98"/>
      <c r="G26" s="98"/>
    </row>
    <row r="27" spans="2:24" x14ac:dyDescent="0.3">
      <c r="B27" s="98"/>
      <c r="C27" s="98" t="s">
        <v>67</v>
      </c>
      <c r="D27" s="98">
        <f>'Example Service SGF'!C57</f>
        <v>6.6895554591995823E-2</v>
      </c>
      <c r="E27" s="98"/>
      <c r="F27" s="98"/>
      <c r="G27" s="98"/>
    </row>
    <row r="28" spans="2:24" x14ac:dyDescent="0.3">
      <c r="B28" s="98"/>
      <c r="C28" s="98" t="s">
        <v>69</v>
      </c>
      <c r="D28" s="98">
        <f>'Example Service SGF'!C78</f>
        <v>3.3447777295997912E-2</v>
      </c>
      <c r="E28" s="98"/>
      <c r="F28" s="98"/>
      <c r="G28" s="98"/>
    </row>
    <row r="29" spans="2:24" x14ac:dyDescent="0.3">
      <c r="B29" s="98"/>
      <c r="C29" s="98"/>
      <c r="D29" s="98"/>
      <c r="E29" s="98"/>
      <c r="F29" s="98"/>
      <c r="G29" s="98"/>
    </row>
    <row r="30" spans="2:24" x14ac:dyDescent="0.3">
      <c r="B30" s="98"/>
      <c r="C30" s="98"/>
      <c r="D30" s="98" t="s">
        <v>64</v>
      </c>
      <c r="E30" s="98" t="s">
        <v>66</v>
      </c>
      <c r="F30" s="98" t="s">
        <v>67</v>
      </c>
      <c r="G30" s="98" t="s">
        <v>69</v>
      </c>
      <c r="I30" s="98"/>
      <c r="J30" s="98"/>
      <c r="K30" s="98"/>
      <c r="L30" s="98"/>
      <c r="M30" s="100" t="s">
        <v>60</v>
      </c>
      <c r="O30" s="98"/>
      <c r="P30" s="98"/>
      <c r="Q30" s="98"/>
      <c r="R30" s="98"/>
      <c r="S30" s="100" t="s">
        <v>61</v>
      </c>
      <c r="T30" s="100" t="s">
        <v>62</v>
      </c>
      <c r="V30" s="105" t="s">
        <v>63</v>
      </c>
      <c r="W30" s="100" t="s">
        <v>65</v>
      </c>
    </row>
    <row r="31" spans="2:24" x14ac:dyDescent="0.3">
      <c r="B31" s="98"/>
      <c r="C31" s="98" t="s">
        <v>64</v>
      </c>
      <c r="D31" s="98">
        <f>D25/$D$25</f>
        <v>1</v>
      </c>
      <c r="E31" s="98">
        <f>D25/$D$26</f>
        <v>1.3333333333333333</v>
      </c>
      <c r="F31" s="98">
        <f>D25/$D$27</f>
        <v>2</v>
      </c>
      <c r="G31" s="98">
        <f>D25/$D$28</f>
        <v>4</v>
      </c>
      <c r="I31" s="98">
        <f t="shared" ref="I31:L34" si="10">D31/D$35</f>
        <v>0.4</v>
      </c>
      <c r="J31" s="98">
        <f t="shared" si="10"/>
        <v>0.4</v>
      </c>
      <c r="K31" s="98">
        <f t="shared" si="10"/>
        <v>0.4</v>
      </c>
      <c r="L31" s="98">
        <f t="shared" si="10"/>
        <v>0.4</v>
      </c>
      <c r="M31" s="101">
        <f>AVERAGE(I31:L31)</f>
        <v>0.4</v>
      </c>
      <c r="O31" s="98">
        <f>D31*$M$31</f>
        <v>0.4</v>
      </c>
      <c r="P31" s="98">
        <f>E31*$M$32</f>
        <v>0.4</v>
      </c>
      <c r="Q31" s="98">
        <f>F31*$M$33</f>
        <v>0.4</v>
      </c>
      <c r="R31" s="98">
        <f>G31*$M$34</f>
        <v>0.4</v>
      </c>
      <c r="S31" s="100">
        <f>SUM(O31:R31)</f>
        <v>1.6</v>
      </c>
      <c r="T31" s="104">
        <f>S31/M31</f>
        <v>4</v>
      </c>
      <c r="V31" s="106">
        <f>AVERAGE(T31:T34)</f>
        <v>4</v>
      </c>
      <c r="W31" s="107">
        <f>(V31-4)/3</f>
        <v>0</v>
      </c>
    </row>
    <row r="32" spans="2:24" x14ac:dyDescent="0.3">
      <c r="B32" s="98"/>
      <c r="C32" s="98" t="s">
        <v>66</v>
      </c>
      <c r="D32" s="98">
        <f t="shared" ref="D32:D34" si="11">D26/$D$25</f>
        <v>0.75</v>
      </c>
      <c r="E32" s="98">
        <f t="shared" ref="E32:E34" si="12">D26/$D$26</f>
        <v>1</v>
      </c>
      <c r="F32" s="98">
        <f t="shared" ref="F32:F34" si="13">D26/$D$27</f>
        <v>1.5</v>
      </c>
      <c r="G32" s="98">
        <f>D26/$D$28</f>
        <v>3</v>
      </c>
      <c r="I32" s="98">
        <f t="shared" si="10"/>
        <v>0.3</v>
      </c>
      <c r="J32" s="98">
        <f t="shared" si="10"/>
        <v>0.30000000000000004</v>
      </c>
      <c r="K32" s="98">
        <f t="shared" si="10"/>
        <v>0.3</v>
      </c>
      <c r="L32" s="98">
        <f t="shared" si="10"/>
        <v>0.3</v>
      </c>
      <c r="M32" s="101">
        <f t="shared" ref="M32:M34" si="14">AVERAGE(I32:L32)</f>
        <v>0.30000000000000004</v>
      </c>
      <c r="O32" s="98">
        <f>D32*$M$31</f>
        <v>0.30000000000000004</v>
      </c>
      <c r="P32" s="98">
        <f>E32*$M$32</f>
        <v>0.30000000000000004</v>
      </c>
      <c r="Q32" s="98">
        <f>F32*$M$33</f>
        <v>0.30000000000000004</v>
      </c>
      <c r="R32" s="98">
        <f>G32*$M$34</f>
        <v>0.30000000000000004</v>
      </c>
      <c r="S32" s="100">
        <f t="shared" ref="S32:S34" si="15">SUM(O32:R32)</f>
        <v>1.2000000000000002</v>
      </c>
      <c r="T32" s="104">
        <f>S32/M32</f>
        <v>4</v>
      </c>
      <c r="U32" s="88"/>
      <c r="X32" s="87"/>
    </row>
    <row r="33" spans="2:21" x14ac:dyDescent="0.3">
      <c r="B33" s="98"/>
      <c r="C33" s="98" t="s">
        <v>67</v>
      </c>
      <c r="D33" s="98">
        <f t="shared" si="11"/>
        <v>0.5</v>
      </c>
      <c r="E33" s="98">
        <f t="shared" si="12"/>
        <v>0.66666666666666663</v>
      </c>
      <c r="F33" s="98">
        <f t="shared" si="13"/>
        <v>1</v>
      </c>
      <c r="G33" s="98">
        <f>D27/$D$28</f>
        <v>2</v>
      </c>
      <c r="I33" s="98">
        <f t="shared" si="10"/>
        <v>0.2</v>
      </c>
      <c r="J33" s="98">
        <f t="shared" si="10"/>
        <v>0.2</v>
      </c>
      <c r="K33" s="98">
        <f t="shared" si="10"/>
        <v>0.2</v>
      </c>
      <c r="L33" s="98">
        <f t="shared" si="10"/>
        <v>0.2</v>
      </c>
      <c r="M33" s="101">
        <f t="shared" si="14"/>
        <v>0.2</v>
      </c>
      <c r="O33" s="98">
        <f>D33*$M$31</f>
        <v>0.2</v>
      </c>
      <c r="P33" s="98">
        <f>E33*$M$32</f>
        <v>0.2</v>
      </c>
      <c r="Q33" s="98">
        <f>F33*$M$33</f>
        <v>0.2</v>
      </c>
      <c r="R33" s="98">
        <f>G33*$M$34</f>
        <v>0.2</v>
      </c>
      <c r="S33" s="100">
        <f t="shared" si="15"/>
        <v>0.8</v>
      </c>
      <c r="T33" s="104">
        <f>S33/M33</f>
        <v>4</v>
      </c>
      <c r="U33" s="88"/>
    </row>
    <row r="34" spans="2:21" x14ac:dyDescent="0.3">
      <c r="B34" s="98"/>
      <c r="C34" s="98" t="s">
        <v>69</v>
      </c>
      <c r="D34" s="98">
        <f t="shared" si="11"/>
        <v>0.25</v>
      </c>
      <c r="E34" s="98">
        <f t="shared" si="12"/>
        <v>0.33333333333333331</v>
      </c>
      <c r="F34" s="98">
        <f t="shared" si="13"/>
        <v>0.5</v>
      </c>
      <c r="G34" s="98">
        <f>D28/$D$28</f>
        <v>1</v>
      </c>
      <c r="I34" s="98">
        <f t="shared" si="10"/>
        <v>0.1</v>
      </c>
      <c r="J34" s="98">
        <f t="shared" si="10"/>
        <v>0.1</v>
      </c>
      <c r="K34" s="98">
        <f t="shared" si="10"/>
        <v>0.1</v>
      </c>
      <c r="L34" s="98">
        <f t="shared" si="10"/>
        <v>0.1</v>
      </c>
      <c r="M34" s="101">
        <f t="shared" si="14"/>
        <v>0.1</v>
      </c>
      <c r="O34" s="98">
        <f>D34*$M$31</f>
        <v>0.1</v>
      </c>
      <c r="P34" s="98">
        <f>E34*$M$32</f>
        <v>0.1</v>
      </c>
      <c r="Q34" s="98">
        <f>F34*$M$33</f>
        <v>0.1</v>
      </c>
      <c r="R34" s="98">
        <f>G34*$M$34</f>
        <v>0.1</v>
      </c>
      <c r="S34" s="100">
        <f t="shared" si="15"/>
        <v>0.4</v>
      </c>
      <c r="T34" s="104">
        <f>S34/M34</f>
        <v>4</v>
      </c>
      <c r="U34" s="88"/>
    </row>
    <row r="35" spans="2:21" x14ac:dyDescent="0.3">
      <c r="B35" s="98"/>
      <c r="C35" s="100" t="s">
        <v>72</v>
      </c>
      <c r="D35" s="100">
        <f>SUM(D31:D34)</f>
        <v>2.5</v>
      </c>
      <c r="E35" s="100">
        <f t="shared" ref="E35:G35" si="16">SUM(E31:E34)</f>
        <v>3.333333333333333</v>
      </c>
      <c r="F35" s="100">
        <f t="shared" si="16"/>
        <v>5</v>
      </c>
      <c r="G35" s="100">
        <f t="shared" si="16"/>
        <v>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30"/>
  <sheetViews>
    <sheetView showGridLines="0" workbookViewId="0"/>
  </sheetViews>
  <sheetFormatPr defaultColWidth="9.109375" defaultRowHeight="15.6" x14ac:dyDescent="0.3"/>
  <cols>
    <col min="1" max="1" width="3.6640625" style="86" customWidth="1"/>
    <col min="2" max="2" width="9.109375" style="110"/>
    <col min="3" max="3" width="11.5546875" style="86" bestFit="1" customWidth="1"/>
    <col min="4" max="4" width="9" style="86" bestFit="1" customWidth="1"/>
    <col min="5" max="5" width="22.33203125" style="86" bestFit="1" customWidth="1"/>
    <col min="6" max="7" width="15.5546875" style="86" bestFit="1" customWidth="1"/>
    <col min="8" max="8" width="22.33203125" style="86" bestFit="1" customWidth="1"/>
    <col min="9" max="9" width="20.88671875" style="86" bestFit="1" customWidth="1"/>
    <col min="10" max="10" width="23.5546875" style="86" bestFit="1" customWidth="1"/>
    <col min="11" max="11" width="20.88671875" style="86" bestFit="1" customWidth="1"/>
    <col min="12" max="12" width="22.33203125" style="86" bestFit="1" customWidth="1"/>
    <col min="13" max="14" width="9.109375" style="86"/>
    <col min="15" max="15" width="30.33203125" style="86" bestFit="1" customWidth="1"/>
    <col min="16" max="16384" width="9.109375" style="86"/>
  </cols>
  <sheetData>
    <row r="2" spans="2:17" x14ac:dyDescent="0.3">
      <c r="B2" s="109" t="s">
        <v>73</v>
      </c>
      <c r="C2" s="98"/>
      <c r="D2" s="98"/>
      <c r="E2" s="98"/>
      <c r="F2" s="98"/>
      <c r="G2" s="98"/>
      <c r="H2" s="98"/>
      <c r="I2" s="98"/>
      <c r="J2" s="98"/>
      <c r="K2" s="98"/>
    </row>
    <row r="3" spans="2:17" x14ac:dyDescent="0.3">
      <c r="B3" s="109"/>
      <c r="C3" s="98" t="s">
        <v>32</v>
      </c>
      <c r="D3" s="98" t="s">
        <v>12</v>
      </c>
      <c r="E3" s="98" t="s">
        <v>74</v>
      </c>
      <c r="F3" s="98" t="s">
        <v>8</v>
      </c>
      <c r="G3" s="98" t="s">
        <v>16</v>
      </c>
      <c r="H3" s="98" t="s">
        <v>64</v>
      </c>
      <c r="I3" s="98" t="s">
        <v>75</v>
      </c>
      <c r="J3" s="98" t="s">
        <v>76</v>
      </c>
      <c r="K3" s="98" t="s">
        <v>77</v>
      </c>
    </row>
    <row r="4" spans="2:17" x14ac:dyDescent="0.3">
      <c r="B4" s="109"/>
      <c r="C4" s="98" t="s">
        <v>33</v>
      </c>
      <c r="D4" s="99">
        <v>55</v>
      </c>
      <c r="E4" s="98">
        <v>2</v>
      </c>
      <c r="F4" s="98">
        <v>0.04</v>
      </c>
      <c r="G4" s="98">
        <v>80</v>
      </c>
      <c r="H4" s="98">
        <v>0.85</v>
      </c>
      <c r="I4" s="98">
        <v>400</v>
      </c>
      <c r="J4" s="98">
        <v>2</v>
      </c>
      <c r="K4" s="98">
        <v>4</v>
      </c>
      <c r="N4" s="108"/>
    </row>
    <row r="5" spans="2:17" x14ac:dyDescent="0.3">
      <c r="B5" s="109"/>
      <c r="C5" s="98" t="s">
        <v>34</v>
      </c>
      <c r="D5" s="99">
        <v>40</v>
      </c>
      <c r="E5" s="98">
        <v>1</v>
      </c>
      <c r="F5" s="98">
        <v>0.01</v>
      </c>
      <c r="G5" s="98">
        <v>95</v>
      </c>
      <c r="H5" s="98">
        <v>0.95</v>
      </c>
      <c r="I5" s="98">
        <v>700</v>
      </c>
      <c r="J5" s="98">
        <v>1</v>
      </c>
      <c r="K5" s="98">
        <v>3</v>
      </c>
      <c r="N5" s="108"/>
    </row>
    <row r="6" spans="2:17" x14ac:dyDescent="0.3">
      <c r="B6" s="109"/>
      <c r="C6" s="98" t="s">
        <v>35</v>
      </c>
      <c r="D6" s="99">
        <v>45</v>
      </c>
      <c r="E6" s="98">
        <v>1</v>
      </c>
      <c r="F6" s="98">
        <v>0.02</v>
      </c>
      <c r="G6" s="98">
        <v>90</v>
      </c>
      <c r="H6" s="98">
        <v>0.98</v>
      </c>
      <c r="I6" s="98">
        <v>600</v>
      </c>
      <c r="J6" s="98">
        <v>1</v>
      </c>
      <c r="K6" s="98">
        <v>3</v>
      </c>
      <c r="N6" s="108"/>
    </row>
    <row r="7" spans="2:17" x14ac:dyDescent="0.3">
      <c r="B7" s="109"/>
      <c r="C7" s="98" t="s">
        <v>36</v>
      </c>
      <c r="D7" s="99">
        <v>50</v>
      </c>
      <c r="E7" s="98">
        <v>3</v>
      </c>
      <c r="F7" s="98">
        <v>0.06</v>
      </c>
      <c r="G7" s="98">
        <v>70</v>
      </c>
      <c r="H7" s="98">
        <v>0.9</v>
      </c>
      <c r="I7" s="98">
        <v>500</v>
      </c>
      <c r="J7" s="98">
        <v>3</v>
      </c>
      <c r="K7" s="98">
        <v>4</v>
      </c>
      <c r="N7" s="108"/>
    </row>
    <row r="10" spans="2:17" x14ac:dyDescent="0.3">
      <c r="B10" s="109" t="s">
        <v>78</v>
      </c>
      <c r="C10" s="98"/>
      <c r="D10" s="98"/>
      <c r="E10" s="98"/>
      <c r="F10" s="98"/>
      <c r="G10" s="98"/>
      <c r="H10" s="98"/>
      <c r="I10" s="98"/>
      <c r="J10" s="98"/>
      <c r="K10" s="98"/>
    </row>
    <row r="11" spans="2:17" x14ac:dyDescent="0.3">
      <c r="B11" s="109"/>
      <c r="C11" s="98" t="s">
        <v>32</v>
      </c>
      <c r="D11" s="98" t="s">
        <v>12</v>
      </c>
      <c r="E11" s="98" t="s">
        <v>74</v>
      </c>
      <c r="F11" s="98" t="s">
        <v>8</v>
      </c>
      <c r="G11" s="98" t="s">
        <v>16</v>
      </c>
      <c r="H11" s="98" t="s">
        <v>64</v>
      </c>
      <c r="I11" s="98" t="s">
        <v>75</v>
      </c>
      <c r="J11" s="98" t="s">
        <v>76</v>
      </c>
      <c r="K11" s="98" t="s">
        <v>77</v>
      </c>
    </row>
    <row r="12" spans="2:17" x14ac:dyDescent="0.3">
      <c r="B12" s="109"/>
      <c r="C12" s="98" t="s">
        <v>33</v>
      </c>
      <c r="D12" s="98">
        <f>MIN(D$4:D$7)/(D4)</f>
        <v>0.72727272727272729</v>
      </c>
      <c r="E12" s="98">
        <f>MIN($E$4:$E$7)/E4</f>
        <v>0.5</v>
      </c>
      <c r="F12" s="98">
        <f>MIN(F$4:F$7)/F4</f>
        <v>0.25</v>
      </c>
      <c r="G12" s="98">
        <f>G4/MAX(G$4:G$7)</f>
        <v>0.84210526315789469</v>
      </c>
      <c r="H12" s="98">
        <f t="shared" ref="H12:I12" si="0">H4/MAX(H$4:H$7)</f>
        <v>0.86734693877551017</v>
      </c>
      <c r="I12" s="98">
        <f t="shared" si="0"/>
        <v>0.5714285714285714</v>
      </c>
      <c r="J12" s="98">
        <f>MIN(J$4:J$7)/J4</f>
        <v>0.5</v>
      </c>
      <c r="K12" s="98">
        <f>K4/MAX(K$4:K$7)</f>
        <v>1</v>
      </c>
      <c r="O12" s="98" t="str">
        <f>'[1]Insert SGF'!V3</f>
        <v>Price</v>
      </c>
      <c r="P12" s="98">
        <f>'[1]Insert SGF EXAMPLE'!Z3</f>
        <v>0.43202730856288274</v>
      </c>
      <c r="Q12" s="98">
        <v>0.43202730856288274</v>
      </c>
    </row>
    <row r="13" spans="2:17" x14ac:dyDescent="0.3">
      <c r="B13" s="109"/>
      <c r="C13" s="98" t="s">
        <v>34</v>
      </c>
      <c r="D13" s="98">
        <f t="shared" ref="D13:D15" si="1">MIN(D$4:D$7)/(D5)</f>
        <v>1</v>
      </c>
      <c r="E13" s="98">
        <f t="shared" ref="E13:E15" si="2">MIN($E$4:$E$7)/E5</f>
        <v>1</v>
      </c>
      <c r="F13" s="98">
        <f t="shared" ref="F13:F15" si="3">MIN(F$4:F$7)/F5</f>
        <v>1</v>
      </c>
      <c r="G13" s="98">
        <f t="shared" ref="G13:I15" si="4">G5/MAX(G$4:G$7)</f>
        <v>1</v>
      </c>
      <c r="H13" s="98">
        <f t="shared" si="4"/>
        <v>0.96938775510204078</v>
      </c>
      <c r="I13" s="98">
        <f t="shared" si="4"/>
        <v>1</v>
      </c>
      <c r="J13" s="98">
        <f t="shared" ref="J13:J15" si="5">MIN(J$4:J$7)/J5</f>
        <v>1</v>
      </c>
      <c r="K13" s="98">
        <f>K5/MAX(K$4:K$7)</f>
        <v>0.75</v>
      </c>
      <c r="O13" s="98" t="str">
        <f>'[1]Insert SGF'!X4</f>
        <v>Technical Level</v>
      </c>
      <c r="P13" s="98" t="e">
        <f>SUMIF('[1]Insert SGF EXAMPLE'!$X$3:$X$10,'Supplier Weights Ex'!$O$12:$O$19,'[1]Insert SGF EXAMPLE'!$Z$3:$Z$10)</f>
        <v>#VALUE!</v>
      </c>
      <c r="Q13" s="98">
        <v>6.3717767063402E-2</v>
      </c>
    </row>
    <row r="14" spans="2:17" x14ac:dyDescent="0.3">
      <c r="B14" s="109"/>
      <c r="C14" s="98" t="s">
        <v>35</v>
      </c>
      <c r="D14" s="98">
        <f t="shared" si="1"/>
        <v>0.88888888888888884</v>
      </c>
      <c r="E14" s="98">
        <f t="shared" si="2"/>
        <v>1</v>
      </c>
      <c r="F14" s="98">
        <f t="shared" si="3"/>
        <v>0.5</v>
      </c>
      <c r="G14" s="98">
        <f t="shared" si="4"/>
        <v>0.94736842105263153</v>
      </c>
      <c r="H14" s="98">
        <f t="shared" si="4"/>
        <v>1</v>
      </c>
      <c r="I14" s="98">
        <f t="shared" si="4"/>
        <v>0.8571428571428571</v>
      </c>
      <c r="J14" s="98">
        <f t="shared" si="5"/>
        <v>1</v>
      </c>
      <c r="K14" s="98">
        <f>K6/MAX(K$4:K$7)</f>
        <v>0.75</v>
      </c>
      <c r="O14" s="98" t="str">
        <f>'[1]Insert SGF'!X5</f>
        <v>Defects</v>
      </c>
      <c r="P14" s="98" t="e">
        <f>SUMIF('[1]Insert SGF EXAMPLE'!$X$3:$X$10,'Supplier Weights Ex'!$O$12:$O$19,'[1]Insert SGF EXAMPLE'!$Z$3:$Z$10)</f>
        <v>#VALUE!</v>
      </c>
      <c r="Q14" s="98">
        <v>0.11731968049198299</v>
      </c>
    </row>
    <row r="15" spans="2:17" x14ac:dyDescent="0.3">
      <c r="B15" s="109"/>
      <c r="C15" s="98" t="s">
        <v>36</v>
      </c>
      <c r="D15" s="98">
        <f t="shared" si="1"/>
        <v>0.8</v>
      </c>
      <c r="E15" s="98">
        <f t="shared" si="2"/>
        <v>0.33333333333333331</v>
      </c>
      <c r="F15" s="98">
        <f t="shared" si="3"/>
        <v>0.16666666666666669</v>
      </c>
      <c r="G15" s="98">
        <f t="shared" si="4"/>
        <v>0.73684210526315785</v>
      </c>
      <c r="H15" s="98">
        <f t="shared" si="4"/>
        <v>0.91836734693877553</v>
      </c>
      <c r="I15" s="98">
        <f t="shared" si="4"/>
        <v>0.7142857142857143</v>
      </c>
      <c r="J15" s="98">
        <f t="shared" si="5"/>
        <v>0.33333333333333331</v>
      </c>
      <c r="K15" s="98">
        <f>K7/MAX(K$4:K$7)</f>
        <v>1</v>
      </c>
      <c r="O15" s="98" t="str">
        <f>'[1]Insert SGF'!X6</f>
        <v>Reliability</v>
      </c>
      <c r="P15" s="98" t="e">
        <f>SUMIF('[1]Insert SGF EXAMPLE'!$X$3:$X$10,'Supplier Weights Ex'!$O$12:$O$19,'[1]Insert SGF EXAMPLE'!$Z$3:$Z$10)</f>
        <v>#VALUE!</v>
      </c>
      <c r="Q15" s="98">
        <v>5.3601913428581019E-2</v>
      </c>
    </row>
    <row r="16" spans="2:17" x14ac:dyDescent="0.3">
      <c r="B16" s="109"/>
      <c r="C16" s="98"/>
      <c r="D16" s="98" t="s">
        <v>79</v>
      </c>
      <c r="E16" s="98" t="s">
        <v>79</v>
      </c>
      <c r="F16" s="98" t="s">
        <v>79</v>
      </c>
      <c r="G16" s="98" t="s">
        <v>80</v>
      </c>
      <c r="H16" s="98" t="s">
        <v>80</v>
      </c>
      <c r="I16" s="98" t="s">
        <v>80</v>
      </c>
      <c r="J16" s="98" t="s">
        <v>79</v>
      </c>
      <c r="K16" s="98" t="s">
        <v>80</v>
      </c>
      <c r="O16" s="98" t="str">
        <f>'[1]Insert SGF'!X7</f>
        <v>On-time delivery</v>
      </c>
      <c r="P16" s="98" t="e">
        <f>SUMIF('[1]Insert SGF EXAMPLE'!$X$3:$X$10,'Supplier Weights Ex'!$O$12:$O$19,'[1]Insert SGF EXAMPLE'!$Z$3:$Z$10)</f>
        <v>#VALUE!</v>
      </c>
      <c r="Q16" s="98">
        <v>0.13333333218126051</v>
      </c>
    </row>
    <row r="17" spans="2:17" x14ac:dyDescent="0.3">
      <c r="O17" s="98" t="str">
        <f>'[1]Insert SGF'!X8</f>
        <v>Supply Capacity</v>
      </c>
      <c r="P17" s="98" t="e">
        <f>SUMIF('[1]Insert SGF EXAMPLE'!$X$3:$X$10,'Supplier Weights Ex'!$O$12:$O$19,'[1]Insert SGF EXAMPLE'!$Z$3:$Z$10)</f>
        <v>#VALUE!</v>
      </c>
      <c r="Q17" s="98">
        <v>9.9999999135945386E-2</v>
      </c>
    </row>
    <row r="18" spans="2:17" x14ac:dyDescent="0.3">
      <c r="B18" s="109" t="s">
        <v>81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O18" s="98" t="str">
        <f>'[1]Insert SGF'!X9</f>
        <v>Repair Turnaround Time</v>
      </c>
      <c r="P18" s="98" t="e">
        <f>SUMIF('[1]Insert SGF EXAMPLE'!$X$3:$X$10,'Supplier Weights Ex'!$O$12:$O$19,'[1]Insert SGF EXAMPLE'!$Z$3:$Z$10)</f>
        <v>#VALUE!</v>
      </c>
      <c r="Q18" s="98">
        <v>6.6666666090630253E-2</v>
      </c>
    </row>
    <row r="19" spans="2:17" x14ac:dyDescent="0.3">
      <c r="B19" s="109"/>
      <c r="C19" s="98" t="s">
        <v>32</v>
      </c>
      <c r="D19" s="98" t="s">
        <v>12</v>
      </c>
      <c r="E19" s="98" t="s">
        <v>74</v>
      </c>
      <c r="F19" s="98" t="s">
        <v>8</v>
      </c>
      <c r="G19" s="98" t="s">
        <v>16</v>
      </c>
      <c r="H19" s="98" t="s">
        <v>64</v>
      </c>
      <c r="I19" s="98" t="s">
        <v>75</v>
      </c>
      <c r="J19" s="98" t="s">
        <v>76</v>
      </c>
      <c r="K19" s="98" t="s">
        <v>77</v>
      </c>
      <c r="L19" s="100" t="s">
        <v>82</v>
      </c>
      <c r="O19" s="98" t="str">
        <f>'[1]Insert SGF'!X10</f>
        <v>Warranty Period</v>
      </c>
      <c r="P19" s="98" t="e">
        <f>SUMIF('[1]Insert SGF EXAMPLE'!$X$3:$X$10,'Supplier Weights Ex'!$O$12:$O$19,'[1]Insert SGF EXAMPLE'!$Z$3:$Z$10)</f>
        <v>#VALUE!</v>
      </c>
      <c r="Q19" s="98">
        <v>3.3333333045315126E-2</v>
      </c>
    </row>
    <row r="20" spans="2:17" hidden="1" x14ac:dyDescent="0.3">
      <c r="B20" s="109"/>
      <c r="C20" s="98" t="s">
        <v>33</v>
      </c>
      <c r="D20" s="98">
        <f>D12*$P$12</f>
        <v>0.31420167895482382</v>
      </c>
      <c r="E20" s="98" t="e">
        <f>E12*$P$13</f>
        <v>#VALUE!</v>
      </c>
      <c r="F20" s="98" t="e">
        <f>F12*$P$14</f>
        <v>#VALUE!</v>
      </c>
      <c r="G20" s="98" t="e">
        <f>G12*P$15</f>
        <v>#VALUE!</v>
      </c>
      <c r="H20" s="98" t="e">
        <f>H12*$P$16</f>
        <v>#VALUE!</v>
      </c>
      <c r="I20" s="98" t="e">
        <f>I12*$P$17</f>
        <v>#VALUE!</v>
      </c>
      <c r="J20" s="98" t="e">
        <f>J12*$P$18</f>
        <v>#VALUE!</v>
      </c>
      <c r="K20" s="98" t="e">
        <f>K12*$P$19</f>
        <v>#VALUE!</v>
      </c>
      <c r="L20" s="100"/>
    </row>
    <row r="21" spans="2:17" hidden="1" x14ac:dyDescent="0.3">
      <c r="B21" s="109"/>
      <c r="C21" s="98" t="s">
        <v>34</v>
      </c>
      <c r="D21" s="98">
        <f t="shared" ref="D21:D23" si="6">D13*$P$12</f>
        <v>0.43202730856288274</v>
      </c>
      <c r="E21" s="98" t="e">
        <f t="shared" ref="E21:E23" si="7">E13*$P$13</f>
        <v>#VALUE!</v>
      </c>
      <c r="F21" s="98" t="e">
        <f t="shared" ref="F21:F23" si="8">F13*$P$14</f>
        <v>#VALUE!</v>
      </c>
      <c r="G21" s="98" t="e">
        <f t="shared" ref="G21:G23" si="9">G13*P$15</f>
        <v>#VALUE!</v>
      </c>
      <c r="H21" s="98" t="e">
        <f t="shared" ref="H21:H23" si="10">H13*$P$16</f>
        <v>#VALUE!</v>
      </c>
      <c r="I21" s="98" t="e">
        <f t="shared" ref="I21:I23" si="11">I13*$P$17</f>
        <v>#VALUE!</v>
      </c>
      <c r="J21" s="98" t="e">
        <f t="shared" ref="J21:J23" si="12">J13*$P$18</f>
        <v>#VALUE!</v>
      </c>
      <c r="K21" s="98" t="e">
        <f t="shared" ref="K21:K23" si="13">K13*$P$19</f>
        <v>#VALUE!</v>
      </c>
      <c r="L21" s="100"/>
    </row>
    <row r="22" spans="2:17" hidden="1" x14ac:dyDescent="0.3">
      <c r="B22" s="109"/>
      <c r="C22" s="98" t="s">
        <v>35</v>
      </c>
      <c r="D22" s="98">
        <f t="shared" si="6"/>
        <v>0.38402427427811797</v>
      </c>
      <c r="E22" s="98" t="e">
        <f t="shared" si="7"/>
        <v>#VALUE!</v>
      </c>
      <c r="F22" s="98" t="e">
        <f t="shared" si="8"/>
        <v>#VALUE!</v>
      </c>
      <c r="G22" s="98" t="e">
        <f t="shared" si="9"/>
        <v>#VALUE!</v>
      </c>
      <c r="H22" s="98" t="e">
        <f t="shared" si="10"/>
        <v>#VALUE!</v>
      </c>
      <c r="I22" s="98" t="e">
        <f t="shared" si="11"/>
        <v>#VALUE!</v>
      </c>
      <c r="J22" s="98" t="e">
        <f t="shared" si="12"/>
        <v>#VALUE!</v>
      </c>
      <c r="K22" s="98" t="e">
        <f t="shared" si="13"/>
        <v>#VALUE!</v>
      </c>
      <c r="L22" s="100"/>
    </row>
    <row r="23" spans="2:17" hidden="1" x14ac:dyDescent="0.3">
      <c r="B23" s="109"/>
      <c r="C23" s="98" t="s">
        <v>36</v>
      </c>
      <c r="D23" s="98">
        <f t="shared" si="6"/>
        <v>0.34562184685030622</v>
      </c>
      <c r="E23" s="98" t="e">
        <f t="shared" si="7"/>
        <v>#VALUE!</v>
      </c>
      <c r="F23" s="98" t="e">
        <f t="shared" si="8"/>
        <v>#VALUE!</v>
      </c>
      <c r="G23" s="98" t="e">
        <f t="shared" si="9"/>
        <v>#VALUE!</v>
      </c>
      <c r="H23" s="98" t="e">
        <f t="shared" si="10"/>
        <v>#VALUE!</v>
      </c>
      <c r="I23" s="98" t="e">
        <f t="shared" si="11"/>
        <v>#VALUE!</v>
      </c>
      <c r="J23" s="98" t="e">
        <f t="shared" si="12"/>
        <v>#VALUE!</v>
      </c>
      <c r="K23" s="98" t="e">
        <f t="shared" si="13"/>
        <v>#VALUE!</v>
      </c>
      <c r="L23" s="100"/>
    </row>
    <row r="24" spans="2:17" hidden="1" x14ac:dyDescent="0.3">
      <c r="B24" s="109"/>
      <c r="C24" s="98"/>
      <c r="D24" s="98">
        <f>SUM(D20:D23)</f>
        <v>1.4758751086461308</v>
      </c>
      <c r="E24" s="98" t="e">
        <f t="shared" ref="E24:K24" si="14">SUM(E20:E23)</f>
        <v>#VALUE!</v>
      </c>
      <c r="F24" s="98" t="e">
        <f t="shared" si="14"/>
        <v>#VALUE!</v>
      </c>
      <c r="G24" s="98" t="e">
        <f t="shared" si="14"/>
        <v>#VALUE!</v>
      </c>
      <c r="H24" s="98" t="e">
        <f t="shared" si="14"/>
        <v>#VALUE!</v>
      </c>
      <c r="I24" s="98" t="e">
        <f t="shared" si="14"/>
        <v>#VALUE!</v>
      </c>
      <c r="J24" s="98" t="e">
        <f t="shared" si="14"/>
        <v>#VALUE!</v>
      </c>
      <c r="K24" s="98" t="e">
        <f t="shared" si="14"/>
        <v>#VALUE!</v>
      </c>
      <c r="L24" s="98"/>
    </row>
    <row r="25" spans="2:17" x14ac:dyDescent="0.3">
      <c r="B25" s="109"/>
      <c r="C25" s="98" t="s">
        <v>33</v>
      </c>
      <c r="D25" s="98">
        <f>D20/D$24</f>
        <v>0.21289178001182732</v>
      </c>
      <c r="E25" s="98" t="e">
        <f t="shared" ref="E25:K29" si="15">E20/E$24</f>
        <v>#VALUE!</v>
      </c>
      <c r="F25" s="98" t="e">
        <f t="shared" si="15"/>
        <v>#VALUE!</v>
      </c>
      <c r="G25" s="98" t="e">
        <f t="shared" si="15"/>
        <v>#VALUE!</v>
      </c>
      <c r="H25" s="98" t="e">
        <f t="shared" si="15"/>
        <v>#VALUE!</v>
      </c>
      <c r="I25" s="98" t="e">
        <f t="shared" si="15"/>
        <v>#VALUE!</v>
      </c>
      <c r="J25" s="98" t="e">
        <f t="shared" si="15"/>
        <v>#VALUE!</v>
      </c>
      <c r="K25" s="98" t="e">
        <f t="shared" si="15"/>
        <v>#VALUE!</v>
      </c>
      <c r="L25" s="98" t="e">
        <f>SUMPRODUCT(D25:K25,$D$30:$K$30)</f>
        <v>#VALUE!</v>
      </c>
    </row>
    <row r="26" spans="2:17" x14ac:dyDescent="0.3">
      <c r="B26" s="109"/>
      <c r="C26" s="98" t="s">
        <v>34</v>
      </c>
      <c r="D26" s="98">
        <f t="shared" ref="D26:D28" si="16">D21/$D$24</f>
        <v>0.29272619751626255</v>
      </c>
      <c r="E26" s="98" t="e">
        <f t="shared" si="15"/>
        <v>#VALUE!</v>
      </c>
      <c r="F26" s="98" t="e">
        <f t="shared" si="15"/>
        <v>#VALUE!</v>
      </c>
      <c r="G26" s="98" t="e">
        <f t="shared" si="15"/>
        <v>#VALUE!</v>
      </c>
      <c r="H26" s="98" t="e">
        <f t="shared" si="15"/>
        <v>#VALUE!</v>
      </c>
      <c r="I26" s="98" t="e">
        <f t="shared" si="15"/>
        <v>#VALUE!</v>
      </c>
      <c r="J26" s="98" t="e">
        <f t="shared" si="15"/>
        <v>#VALUE!</v>
      </c>
      <c r="K26" s="98" t="e">
        <f t="shared" si="15"/>
        <v>#VALUE!</v>
      </c>
      <c r="L26" s="98" t="e">
        <f t="shared" ref="L26:L28" si="17">SUMPRODUCT(D26:K26,$D$30:$K$30)</f>
        <v>#VALUE!</v>
      </c>
    </row>
    <row r="27" spans="2:17" x14ac:dyDescent="0.3">
      <c r="B27" s="109"/>
      <c r="C27" s="98" t="s">
        <v>35</v>
      </c>
      <c r="D27" s="98">
        <f t="shared" si="16"/>
        <v>0.26020106445890001</v>
      </c>
      <c r="E27" s="98" t="e">
        <f t="shared" si="15"/>
        <v>#VALUE!</v>
      </c>
      <c r="F27" s="98" t="e">
        <f t="shared" si="15"/>
        <v>#VALUE!</v>
      </c>
      <c r="G27" s="98" t="e">
        <f t="shared" si="15"/>
        <v>#VALUE!</v>
      </c>
      <c r="H27" s="98" t="e">
        <f t="shared" si="15"/>
        <v>#VALUE!</v>
      </c>
      <c r="I27" s="98" t="e">
        <f t="shared" si="15"/>
        <v>#VALUE!</v>
      </c>
      <c r="J27" s="98" t="e">
        <f t="shared" si="15"/>
        <v>#VALUE!</v>
      </c>
      <c r="K27" s="98" t="e">
        <f t="shared" si="15"/>
        <v>#VALUE!</v>
      </c>
      <c r="L27" s="98" t="e">
        <f t="shared" si="17"/>
        <v>#VALUE!</v>
      </c>
    </row>
    <row r="28" spans="2:17" x14ac:dyDescent="0.3">
      <c r="B28" s="109"/>
      <c r="C28" s="98" t="s">
        <v>36</v>
      </c>
      <c r="D28" s="98">
        <f t="shared" si="16"/>
        <v>0.23418095801301006</v>
      </c>
      <c r="E28" s="98" t="e">
        <f t="shared" si="15"/>
        <v>#VALUE!</v>
      </c>
      <c r="F28" s="98" t="e">
        <f t="shared" si="15"/>
        <v>#VALUE!</v>
      </c>
      <c r="G28" s="98" t="e">
        <f t="shared" si="15"/>
        <v>#VALUE!</v>
      </c>
      <c r="H28" s="98" t="e">
        <f t="shared" si="15"/>
        <v>#VALUE!</v>
      </c>
      <c r="I28" s="98" t="e">
        <f t="shared" si="15"/>
        <v>#VALUE!</v>
      </c>
      <c r="J28" s="98" t="e">
        <f t="shared" si="15"/>
        <v>#VALUE!</v>
      </c>
      <c r="K28" s="98" t="e">
        <f t="shared" si="15"/>
        <v>#VALUE!</v>
      </c>
      <c r="L28" s="98" t="e">
        <f t="shared" si="17"/>
        <v>#VALUE!</v>
      </c>
    </row>
    <row r="29" spans="2:17" x14ac:dyDescent="0.3">
      <c r="B29" s="109"/>
      <c r="C29" s="98" t="s">
        <v>83</v>
      </c>
      <c r="D29" s="98">
        <f>SUM(D25:D28)</f>
        <v>1</v>
      </c>
      <c r="E29" s="98" t="e">
        <f t="shared" si="15"/>
        <v>#VALUE!</v>
      </c>
      <c r="F29" s="98" t="e">
        <f t="shared" si="15"/>
        <v>#VALUE!</v>
      </c>
      <c r="G29" s="98" t="e">
        <f t="shared" si="15"/>
        <v>#VALUE!</v>
      </c>
      <c r="H29" s="98" t="e">
        <f t="shared" si="15"/>
        <v>#VALUE!</v>
      </c>
      <c r="I29" s="98" t="e">
        <f t="shared" si="15"/>
        <v>#VALUE!</v>
      </c>
      <c r="J29" s="98" t="e">
        <f t="shared" si="15"/>
        <v>#VALUE!</v>
      </c>
      <c r="K29" s="98" t="e">
        <f t="shared" si="15"/>
        <v>#VALUE!</v>
      </c>
      <c r="L29" s="98"/>
    </row>
    <row r="30" spans="2:17" x14ac:dyDescent="0.3">
      <c r="B30" s="109"/>
      <c r="C30" s="98"/>
      <c r="D30" s="98">
        <v>0.43202730856288274</v>
      </c>
      <c r="E30" s="98">
        <v>6.3717767063402E-2</v>
      </c>
      <c r="F30" s="98">
        <v>0.11731968049198299</v>
      </c>
      <c r="G30" s="98">
        <v>5.3601913428581019E-2</v>
      </c>
      <c r="H30" s="98">
        <v>0.13333333218126051</v>
      </c>
      <c r="I30" s="98">
        <v>9.9999999135945386E-2</v>
      </c>
      <c r="J30" s="98">
        <v>6.6666666090630253E-2</v>
      </c>
      <c r="K30" s="98">
        <v>3.3333333045315126E-2</v>
      </c>
      <c r="L30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/>
  </sheetViews>
  <sheetFormatPr defaultColWidth="9.109375" defaultRowHeight="15.6" x14ac:dyDescent="0.3"/>
  <cols>
    <col min="1" max="1" width="3.6640625" style="30" customWidth="1"/>
    <col min="2" max="2" width="22.33203125" style="31" bestFit="1" customWidth="1"/>
    <col min="3" max="3" width="9.109375" style="31" customWidth="1"/>
    <col min="4" max="4" width="13.6640625" style="31" customWidth="1"/>
    <col min="5" max="5" width="14.109375" style="31" customWidth="1"/>
    <col min="6" max="6" width="3.6640625" style="30" customWidth="1"/>
    <col min="7" max="7" width="9.109375" style="31"/>
    <col min="8" max="8" width="3.6640625" style="30" customWidth="1"/>
    <col min="9" max="16384" width="9.109375" style="31"/>
  </cols>
  <sheetData>
    <row r="1" spans="2:9" s="30" customFormat="1" x14ac:dyDescent="0.3"/>
    <row r="2" spans="2:9" x14ac:dyDescent="0.3">
      <c r="B2" s="34" t="s">
        <v>40</v>
      </c>
      <c r="C2" s="35" t="s">
        <v>39</v>
      </c>
      <c r="D2" s="35" t="s">
        <v>41</v>
      </c>
      <c r="E2" s="36" t="s">
        <v>42</v>
      </c>
      <c r="G2" s="30"/>
    </row>
    <row r="3" spans="2:9" x14ac:dyDescent="0.3">
      <c r="B3" s="37">
        <v>1</v>
      </c>
      <c r="C3" s="38">
        <v>0.2</v>
      </c>
      <c r="D3" s="38">
        <v>0</v>
      </c>
      <c r="E3" s="39">
        <f>1-D3</f>
        <v>1</v>
      </c>
      <c r="G3" s="40">
        <f>-C3*(IFERROR(D3*LOG(D3),0)+IFERROR(E3*LOG(E3),0))</f>
        <v>0</v>
      </c>
      <c r="I3" s="29"/>
    </row>
    <row r="4" spans="2:9" x14ac:dyDescent="0.3">
      <c r="B4" s="37">
        <v>2</v>
      </c>
      <c r="C4" s="38">
        <v>0.1</v>
      </c>
      <c r="D4" s="41">
        <v>0</v>
      </c>
      <c r="E4" s="39">
        <f t="shared" ref="E4:E9" si="0">1-D4</f>
        <v>1</v>
      </c>
      <c r="G4" s="42">
        <f t="shared" ref="G4:G9" si="1">-C4*(IFERROR(D4*LOG(D4),0)+IFERROR(E4*LOG(E4),0))</f>
        <v>0</v>
      </c>
      <c r="I4" s="29"/>
    </row>
    <row r="5" spans="2:9" x14ac:dyDescent="0.3">
      <c r="B5" s="37">
        <v>3</v>
      </c>
      <c r="C5" s="38">
        <v>0.2</v>
      </c>
      <c r="D5" s="38">
        <v>0.5</v>
      </c>
      <c r="E5" s="39">
        <f t="shared" si="0"/>
        <v>0.5</v>
      </c>
      <c r="G5" s="42">
        <f t="shared" si="1"/>
        <v>6.0205999132796242E-2</v>
      </c>
      <c r="I5" s="29"/>
    </row>
    <row r="6" spans="2:9" x14ac:dyDescent="0.3">
      <c r="B6" s="37">
        <v>4</v>
      </c>
      <c r="C6" s="38">
        <v>0.1</v>
      </c>
      <c r="D6" s="38">
        <v>1</v>
      </c>
      <c r="E6" s="39">
        <f t="shared" si="0"/>
        <v>0</v>
      </c>
      <c r="G6" s="42">
        <f t="shared" si="1"/>
        <v>0</v>
      </c>
      <c r="I6" s="29"/>
    </row>
    <row r="7" spans="2:9" x14ac:dyDescent="0.3">
      <c r="B7" s="37">
        <v>5</v>
      </c>
      <c r="C7" s="38">
        <v>0.2</v>
      </c>
      <c r="D7" s="38">
        <v>0</v>
      </c>
      <c r="E7" s="39">
        <f t="shared" si="0"/>
        <v>1</v>
      </c>
      <c r="G7" s="42">
        <f t="shared" si="1"/>
        <v>0</v>
      </c>
      <c r="I7" s="29"/>
    </row>
    <row r="8" spans="2:9" x14ac:dyDescent="0.3">
      <c r="B8" s="37">
        <v>6</v>
      </c>
      <c r="C8" s="38">
        <v>0.1</v>
      </c>
      <c r="D8" s="38">
        <v>1</v>
      </c>
      <c r="E8" s="39">
        <f t="shared" si="0"/>
        <v>0</v>
      </c>
      <c r="G8" s="42">
        <f t="shared" si="1"/>
        <v>0</v>
      </c>
      <c r="I8" s="29"/>
    </row>
    <row r="9" spans="2:9" x14ac:dyDescent="0.3">
      <c r="B9" s="43">
        <v>7</v>
      </c>
      <c r="C9" s="44">
        <v>0.1</v>
      </c>
      <c r="D9" s="44">
        <v>0</v>
      </c>
      <c r="E9" s="45">
        <f t="shared" si="0"/>
        <v>1</v>
      </c>
      <c r="G9" s="46">
        <f t="shared" si="1"/>
        <v>0</v>
      </c>
      <c r="I9" s="29"/>
    </row>
    <row r="10" spans="2:9" s="30" customFormat="1" x14ac:dyDescent="0.3">
      <c r="I10" s="29"/>
    </row>
    <row r="11" spans="2:9" x14ac:dyDescent="0.3">
      <c r="B11" s="47" t="s">
        <v>43</v>
      </c>
      <c r="C11" s="48">
        <f>SUM(G3:G9)</f>
        <v>6.0205999132796242E-2</v>
      </c>
      <c r="D11" s="30"/>
      <c r="E11" s="30"/>
      <c r="G11" s="30"/>
    </row>
    <row r="12" spans="2:9" s="32" customFormat="1" x14ac:dyDescent="0.3"/>
    <row r="13" spans="2:9" s="30" customFormat="1" x14ac:dyDescent="0.3"/>
    <row r="14" spans="2:9" x14ac:dyDescent="0.3">
      <c r="B14" s="34" t="s">
        <v>40</v>
      </c>
      <c r="C14" s="35" t="s">
        <v>39</v>
      </c>
      <c r="D14" s="35" t="s">
        <v>41</v>
      </c>
      <c r="E14" s="36" t="s">
        <v>42</v>
      </c>
      <c r="G14" s="30"/>
    </row>
    <row r="15" spans="2:9" x14ac:dyDescent="0.3">
      <c r="B15" s="37">
        <v>1</v>
      </c>
      <c r="C15" s="38">
        <v>0.1</v>
      </c>
      <c r="D15" s="38">
        <v>0</v>
      </c>
      <c r="E15" s="39">
        <f t="shared" ref="E15:E21" si="2">1-D15</f>
        <v>1</v>
      </c>
      <c r="G15" s="40">
        <f>-C15*(IFERROR(D15*LOG(D15),0)+IFERROR(E15*LOG(E15),0))</f>
        <v>0</v>
      </c>
    </row>
    <row r="16" spans="2:9" x14ac:dyDescent="0.3">
      <c r="B16" s="37">
        <v>2</v>
      </c>
      <c r="C16" s="38">
        <v>0.2</v>
      </c>
      <c r="D16" s="41">
        <v>0</v>
      </c>
      <c r="E16" s="39">
        <f t="shared" si="2"/>
        <v>1</v>
      </c>
      <c r="G16" s="42">
        <f t="shared" ref="G16:G21" si="3">-C16*(IFERROR(D16*LOG(D16),0)+IFERROR(E16*LOG(E16),0))</f>
        <v>0</v>
      </c>
    </row>
    <row r="17" spans="2:9" x14ac:dyDescent="0.3">
      <c r="B17" s="37">
        <v>3</v>
      </c>
      <c r="C17" s="38">
        <v>0.3</v>
      </c>
      <c r="D17" s="38">
        <f>2/3</f>
        <v>0.66666666666666663</v>
      </c>
      <c r="E17" s="39">
        <f t="shared" si="2"/>
        <v>0.33333333333333337</v>
      </c>
      <c r="G17" s="42">
        <f t="shared" si="3"/>
        <v>8.2930377283102499E-2</v>
      </c>
    </row>
    <row r="18" spans="2:9" x14ac:dyDescent="0.3">
      <c r="B18" s="37">
        <v>4</v>
      </c>
      <c r="C18" s="38">
        <v>0.1</v>
      </c>
      <c r="D18" s="38">
        <v>0</v>
      </c>
      <c r="E18" s="39">
        <f t="shared" si="2"/>
        <v>1</v>
      </c>
      <c r="G18" s="42">
        <f t="shared" si="3"/>
        <v>0</v>
      </c>
    </row>
    <row r="19" spans="2:9" x14ac:dyDescent="0.3">
      <c r="B19" s="37">
        <v>5</v>
      </c>
      <c r="C19" s="38">
        <v>0.1</v>
      </c>
      <c r="D19" s="38">
        <v>0</v>
      </c>
      <c r="E19" s="39">
        <f t="shared" si="2"/>
        <v>1</v>
      </c>
      <c r="G19" s="42">
        <f t="shared" si="3"/>
        <v>0</v>
      </c>
    </row>
    <row r="20" spans="2:9" x14ac:dyDescent="0.3">
      <c r="B20" s="37">
        <v>6</v>
      </c>
      <c r="C20" s="38">
        <v>0.1</v>
      </c>
      <c r="D20" s="38">
        <v>1</v>
      </c>
      <c r="E20" s="39">
        <f t="shared" si="2"/>
        <v>0</v>
      </c>
      <c r="G20" s="42">
        <f t="shared" si="3"/>
        <v>0</v>
      </c>
    </row>
    <row r="21" spans="2:9" x14ac:dyDescent="0.3">
      <c r="B21" s="43">
        <v>7</v>
      </c>
      <c r="C21" s="44">
        <v>0.1</v>
      </c>
      <c r="D21" s="44">
        <v>0</v>
      </c>
      <c r="E21" s="45">
        <f t="shared" si="2"/>
        <v>1</v>
      </c>
      <c r="G21" s="46">
        <f t="shared" si="3"/>
        <v>0</v>
      </c>
      <c r="I21" s="30"/>
    </row>
    <row r="22" spans="2:9" x14ac:dyDescent="0.3">
      <c r="B22" s="30"/>
      <c r="C22" s="30"/>
      <c r="D22" s="30"/>
      <c r="E22" s="30"/>
      <c r="G22" s="30"/>
    </row>
    <row r="23" spans="2:9" s="30" customFormat="1" x14ac:dyDescent="0.3">
      <c r="B23" s="47" t="s">
        <v>45</v>
      </c>
      <c r="C23" s="48">
        <f>SUM(G15:G21)</f>
        <v>8.2930377283102499E-2</v>
      </c>
    </row>
    <row r="24" spans="2:9" s="32" customFormat="1" x14ac:dyDescent="0.3"/>
    <row r="25" spans="2:9" s="30" customFormat="1" x14ac:dyDescent="0.3"/>
    <row r="26" spans="2:9" x14ac:dyDescent="0.3">
      <c r="B26" s="34" t="s">
        <v>40</v>
      </c>
      <c r="C26" s="35" t="s">
        <v>39</v>
      </c>
      <c r="D26" s="35" t="s">
        <v>41</v>
      </c>
      <c r="E26" s="36" t="s">
        <v>42</v>
      </c>
      <c r="G26" s="30"/>
      <c r="I26" s="29"/>
    </row>
    <row r="27" spans="2:9" x14ac:dyDescent="0.3">
      <c r="B27" s="37">
        <v>1</v>
      </c>
      <c r="C27" s="38">
        <v>0.1</v>
      </c>
      <c r="D27" s="38">
        <v>0</v>
      </c>
      <c r="E27" s="39">
        <f t="shared" ref="E27:E34" si="4">1-D27</f>
        <v>1</v>
      </c>
      <c r="G27" s="40">
        <f>-C27*(IFERROR(D27*LOG(D27),0)+IFERROR(E27*LOG(E27),0))</f>
        <v>0</v>
      </c>
      <c r="I27" s="29"/>
    </row>
    <row r="28" spans="2:9" x14ac:dyDescent="0.3">
      <c r="B28" s="37">
        <v>2</v>
      </c>
      <c r="C28" s="38">
        <v>0.2</v>
      </c>
      <c r="D28" s="41">
        <v>0.5</v>
      </c>
      <c r="E28" s="39">
        <f t="shared" si="4"/>
        <v>0.5</v>
      </c>
      <c r="G28" s="42">
        <f t="shared" ref="G28:G34" si="5">-C28*(IFERROR(D28*LOG(D28),0)+IFERROR(E28*LOG(E28),0))</f>
        <v>6.0205999132796242E-2</v>
      </c>
      <c r="I28" s="29"/>
    </row>
    <row r="29" spans="2:9" x14ac:dyDescent="0.3">
      <c r="B29" s="37">
        <v>3</v>
      </c>
      <c r="C29" s="38">
        <v>0.2</v>
      </c>
      <c r="D29" s="38">
        <v>0</v>
      </c>
      <c r="E29" s="39">
        <f t="shared" si="4"/>
        <v>1</v>
      </c>
      <c r="G29" s="42">
        <f t="shared" si="5"/>
        <v>0</v>
      </c>
      <c r="I29" s="29"/>
    </row>
    <row r="30" spans="2:9" x14ac:dyDescent="0.3">
      <c r="B30" s="37">
        <v>4</v>
      </c>
      <c r="C30" s="38">
        <v>0.1</v>
      </c>
      <c r="D30" s="38">
        <v>1</v>
      </c>
      <c r="E30" s="39">
        <f t="shared" si="4"/>
        <v>0</v>
      </c>
      <c r="G30" s="42">
        <f t="shared" si="5"/>
        <v>0</v>
      </c>
      <c r="I30" s="29"/>
    </row>
    <row r="31" spans="2:9" x14ac:dyDescent="0.3">
      <c r="B31" s="37">
        <v>5</v>
      </c>
      <c r="C31" s="38">
        <v>0.1</v>
      </c>
      <c r="D31" s="38">
        <v>0</v>
      </c>
      <c r="E31" s="39">
        <f t="shared" si="4"/>
        <v>1</v>
      </c>
      <c r="G31" s="42">
        <f t="shared" si="5"/>
        <v>0</v>
      </c>
      <c r="I31" s="29"/>
    </row>
    <row r="32" spans="2:9" x14ac:dyDescent="0.3">
      <c r="B32" s="37">
        <v>6</v>
      </c>
      <c r="C32" s="38">
        <v>0.1</v>
      </c>
      <c r="D32" s="38">
        <v>0</v>
      </c>
      <c r="E32" s="39">
        <f t="shared" si="4"/>
        <v>1</v>
      </c>
      <c r="G32" s="42">
        <f t="shared" si="5"/>
        <v>0</v>
      </c>
      <c r="I32" s="29"/>
    </row>
    <row r="33" spans="2:9" x14ac:dyDescent="0.3">
      <c r="B33" s="37">
        <v>7</v>
      </c>
      <c r="C33" s="38">
        <v>0.1</v>
      </c>
      <c r="D33" s="38">
        <v>1</v>
      </c>
      <c r="E33" s="39">
        <f t="shared" si="4"/>
        <v>0</v>
      </c>
      <c r="G33" s="42">
        <f t="shared" si="5"/>
        <v>0</v>
      </c>
      <c r="I33" s="29"/>
    </row>
    <row r="34" spans="2:9" s="30" customFormat="1" x14ac:dyDescent="0.3">
      <c r="B34" s="43">
        <v>8</v>
      </c>
      <c r="C34" s="44">
        <v>0.1</v>
      </c>
      <c r="D34" s="44">
        <v>0</v>
      </c>
      <c r="E34" s="45">
        <f t="shared" si="4"/>
        <v>1</v>
      </c>
      <c r="G34" s="46">
        <f t="shared" si="5"/>
        <v>0</v>
      </c>
      <c r="I34" s="29"/>
    </row>
    <row r="35" spans="2:9" x14ac:dyDescent="0.3">
      <c r="B35" s="30"/>
      <c r="C35" s="30"/>
      <c r="D35" s="30"/>
      <c r="E35" s="30"/>
      <c r="G35" s="30"/>
    </row>
    <row r="36" spans="2:9" s="30" customFormat="1" x14ac:dyDescent="0.3">
      <c r="B36" s="47" t="s">
        <v>44</v>
      </c>
      <c r="C36" s="48">
        <f>SUM(G27:G34)</f>
        <v>6.0205999132796242E-2</v>
      </c>
    </row>
    <row r="37" spans="2:9" s="30" customFormat="1" x14ac:dyDescent="0.3"/>
    <row r="38" spans="2:9" x14ac:dyDescent="0.3">
      <c r="F38" s="31"/>
    </row>
    <row r="39" spans="2:9" x14ac:dyDescent="0.3">
      <c r="F39" s="31"/>
    </row>
    <row r="40" spans="2:9" x14ac:dyDescent="0.3">
      <c r="F40" s="31"/>
    </row>
    <row r="41" spans="2:9" x14ac:dyDescent="0.3">
      <c r="F41" s="31"/>
    </row>
    <row r="42" spans="2:9" x14ac:dyDescent="0.3">
      <c r="F42" s="31"/>
    </row>
    <row r="43" spans="2:9" x14ac:dyDescent="0.3">
      <c r="F43" s="31"/>
    </row>
    <row r="44" spans="2:9" x14ac:dyDescent="0.3">
      <c r="F44" s="31"/>
    </row>
    <row r="45" spans="2:9" x14ac:dyDescent="0.3">
      <c r="F45" s="31"/>
    </row>
    <row r="46" spans="2:9" x14ac:dyDescent="0.3">
      <c r="F46" s="31"/>
    </row>
    <row r="47" spans="2:9" x14ac:dyDescent="0.3">
      <c r="F47" s="31"/>
    </row>
    <row r="48" spans="2:9" x14ac:dyDescent="0.3">
      <c r="F48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/>
  </sheetViews>
  <sheetFormatPr defaultColWidth="9.109375" defaultRowHeight="15.6" x14ac:dyDescent="0.3"/>
  <cols>
    <col min="1" max="1" width="3.6640625" style="33" customWidth="1"/>
    <col min="2" max="2" width="22.33203125" style="33" bestFit="1" customWidth="1"/>
    <col min="3" max="3" width="9.109375" style="33"/>
    <col min="4" max="4" width="14.5546875" style="33" customWidth="1"/>
    <col min="5" max="5" width="14.109375" style="33" customWidth="1"/>
    <col min="6" max="6" width="15" style="33" customWidth="1"/>
    <col min="7" max="7" width="3.6640625" style="33" customWidth="1"/>
    <col min="8" max="8" width="9.109375" style="33" customWidth="1"/>
    <col min="9" max="9" width="3.6640625" style="33" customWidth="1"/>
    <col min="10" max="16384" width="9.109375" style="33"/>
  </cols>
  <sheetData>
    <row r="1" spans="1:9" x14ac:dyDescent="0.3">
      <c r="A1" s="30"/>
      <c r="B1" s="30"/>
      <c r="C1" s="30"/>
      <c r="D1" s="30"/>
      <c r="E1" s="30"/>
      <c r="F1" s="30"/>
      <c r="G1" s="30"/>
      <c r="H1" s="30"/>
      <c r="I1" s="30"/>
    </row>
    <row r="2" spans="1:9" x14ac:dyDescent="0.3">
      <c r="A2" s="30"/>
      <c r="B2" s="34" t="s">
        <v>40</v>
      </c>
      <c r="C2" s="35" t="s">
        <v>39</v>
      </c>
      <c r="D2" s="35" t="s">
        <v>41</v>
      </c>
      <c r="E2" s="35" t="s">
        <v>42</v>
      </c>
      <c r="F2" s="36" t="s">
        <v>49</v>
      </c>
      <c r="G2" s="30"/>
      <c r="H2" s="30"/>
      <c r="I2" s="30"/>
    </row>
    <row r="3" spans="1:9" x14ac:dyDescent="0.3">
      <c r="A3" s="30"/>
      <c r="B3" s="37">
        <v>1</v>
      </c>
      <c r="C3" s="38">
        <v>0.3</v>
      </c>
      <c r="D3" s="38">
        <f>1/3</f>
        <v>0.33333333333333331</v>
      </c>
      <c r="E3" s="38">
        <f>1/3</f>
        <v>0.33333333333333331</v>
      </c>
      <c r="F3" s="39">
        <f>1-SUM(D3:E3)</f>
        <v>0.33333333333333337</v>
      </c>
      <c r="G3" s="30"/>
      <c r="H3" s="40">
        <f>-C3*(IFERROR(D3*LOG(D3),0)+IFERROR(E3*LOG(E3),0)+IFERROR(F3*LOG(F3),0))</f>
        <v>0.14313637641589871</v>
      </c>
      <c r="I3" s="30"/>
    </row>
    <row r="4" spans="1:9" x14ac:dyDescent="0.3">
      <c r="A4" s="30"/>
      <c r="B4" s="37">
        <v>2</v>
      </c>
      <c r="C4" s="38">
        <v>0.1</v>
      </c>
      <c r="D4" s="41">
        <v>1</v>
      </c>
      <c r="E4" s="41">
        <v>0</v>
      </c>
      <c r="F4" s="39">
        <f t="shared" ref="F4:F9" si="0">1-SUM(D4:E4)</f>
        <v>0</v>
      </c>
      <c r="G4" s="30"/>
      <c r="H4" s="42">
        <f t="shared" ref="H4:H9" si="1">-C4*(IFERROR(D4*LOG(D4),0)+IFERROR(E4*LOG(E4),0)+IFERROR(F4*LOG(F4),0))</f>
        <v>0</v>
      </c>
      <c r="I4" s="30"/>
    </row>
    <row r="5" spans="1:9" x14ac:dyDescent="0.3">
      <c r="A5" s="30"/>
      <c r="B5" s="37">
        <v>3</v>
      </c>
      <c r="C5" s="38">
        <v>0.1</v>
      </c>
      <c r="D5" s="38">
        <v>1</v>
      </c>
      <c r="E5" s="38">
        <v>0</v>
      </c>
      <c r="F5" s="39">
        <f t="shared" si="0"/>
        <v>0</v>
      </c>
      <c r="G5" s="30"/>
      <c r="H5" s="42">
        <f t="shared" si="1"/>
        <v>0</v>
      </c>
      <c r="I5" s="30"/>
    </row>
    <row r="6" spans="1:9" x14ac:dyDescent="0.3">
      <c r="A6" s="30"/>
      <c r="B6" s="37">
        <v>4</v>
      </c>
      <c r="C6" s="38">
        <v>0.2</v>
      </c>
      <c r="D6" s="38">
        <v>0</v>
      </c>
      <c r="E6" s="38">
        <v>0.5</v>
      </c>
      <c r="F6" s="39">
        <f t="shared" si="0"/>
        <v>0.5</v>
      </c>
      <c r="G6" s="30"/>
      <c r="H6" s="42">
        <f t="shared" si="1"/>
        <v>6.0205999132796242E-2</v>
      </c>
      <c r="I6" s="30"/>
    </row>
    <row r="7" spans="1:9" x14ac:dyDescent="0.3">
      <c r="A7" s="30"/>
      <c r="B7" s="37">
        <v>5</v>
      </c>
      <c r="C7" s="38">
        <v>0.1</v>
      </c>
      <c r="D7" s="38">
        <v>0</v>
      </c>
      <c r="E7" s="38">
        <v>1</v>
      </c>
      <c r="F7" s="39">
        <f t="shared" si="0"/>
        <v>0</v>
      </c>
      <c r="G7" s="30"/>
      <c r="H7" s="42">
        <f t="shared" si="1"/>
        <v>0</v>
      </c>
      <c r="I7" s="30"/>
    </row>
    <row r="8" spans="1:9" x14ac:dyDescent="0.3">
      <c r="A8" s="30"/>
      <c r="B8" s="37">
        <v>6</v>
      </c>
      <c r="C8" s="38">
        <v>0.1</v>
      </c>
      <c r="D8" s="38">
        <v>1</v>
      </c>
      <c r="E8" s="38">
        <v>0</v>
      </c>
      <c r="F8" s="39">
        <f t="shared" si="0"/>
        <v>0</v>
      </c>
      <c r="G8" s="30"/>
      <c r="H8" s="42">
        <f>-C8*(IFERROR(D8*LOG(D8),0)+IFERROR(E8*LOG(E8),0)+IFERROR(F8*LOG(F8),0))</f>
        <v>0</v>
      </c>
      <c r="I8" s="30"/>
    </row>
    <row r="9" spans="1:9" x14ac:dyDescent="0.3">
      <c r="A9" s="30"/>
      <c r="B9" s="43">
        <v>7</v>
      </c>
      <c r="C9" s="44">
        <v>0.1</v>
      </c>
      <c r="D9" s="44">
        <v>0</v>
      </c>
      <c r="E9" s="44">
        <v>0</v>
      </c>
      <c r="F9" s="45">
        <f t="shared" si="0"/>
        <v>1</v>
      </c>
      <c r="G9" s="30"/>
      <c r="H9" s="46">
        <f t="shared" si="1"/>
        <v>0</v>
      </c>
      <c r="I9" s="30"/>
    </row>
    <row r="10" spans="1:9" x14ac:dyDescent="0.3">
      <c r="A10" s="30"/>
      <c r="B10" s="30"/>
      <c r="C10" s="30"/>
      <c r="D10" s="30"/>
      <c r="E10" s="30"/>
      <c r="F10" s="30"/>
      <c r="G10" s="30"/>
      <c r="H10" s="30"/>
      <c r="I10" s="30"/>
    </row>
    <row r="11" spans="1:9" x14ac:dyDescent="0.3">
      <c r="A11" s="30"/>
      <c r="B11" s="47" t="s">
        <v>43</v>
      </c>
      <c r="C11" s="48">
        <f>SUM(H3:H9)</f>
        <v>0.20334237554869494</v>
      </c>
      <c r="D11" s="30"/>
      <c r="E11" s="30"/>
      <c r="F11" s="30"/>
      <c r="G11" s="30"/>
      <c r="H11" s="30"/>
      <c r="I11" s="30"/>
    </row>
    <row r="12" spans="1:9" x14ac:dyDescent="0.3">
      <c r="A12" s="32"/>
      <c r="B12" s="32"/>
      <c r="C12" s="32"/>
      <c r="D12" s="32"/>
      <c r="E12" s="32"/>
      <c r="F12" s="32"/>
      <c r="G12" s="32"/>
      <c r="H12" s="32"/>
      <c r="I12" s="32"/>
    </row>
    <row r="13" spans="1:9" x14ac:dyDescent="0.3">
      <c r="A13" s="30"/>
      <c r="B13" s="30"/>
      <c r="C13" s="30"/>
      <c r="D13" s="30"/>
      <c r="E13" s="30"/>
      <c r="F13" s="30"/>
      <c r="G13" s="30"/>
      <c r="H13" s="30"/>
      <c r="I13" s="30"/>
    </row>
    <row r="14" spans="1:9" x14ac:dyDescent="0.3">
      <c r="A14" s="30"/>
      <c r="B14" s="34" t="s">
        <v>40</v>
      </c>
      <c r="C14" s="35" t="s">
        <v>39</v>
      </c>
      <c r="D14" s="35" t="s">
        <v>41</v>
      </c>
      <c r="E14" s="35" t="s">
        <v>42</v>
      </c>
      <c r="F14" s="36" t="s">
        <v>49</v>
      </c>
      <c r="G14" s="30"/>
      <c r="H14" s="30"/>
      <c r="I14" s="30"/>
    </row>
    <row r="15" spans="1:9" x14ac:dyDescent="0.3">
      <c r="A15" s="30"/>
      <c r="B15" s="37">
        <v>1</v>
      </c>
      <c r="C15" s="38">
        <v>0.2</v>
      </c>
      <c r="D15" s="38">
        <v>0</v>
      </c>
      <c r="E15" s="38">
        <v>0.5</v>
      </c>
      <c r="F15" s="39">
        <f>1-SUM(D15:E15)</f>
        <v>0.5</v>
      </c>
      <c r="G15" s="30"/>
      <c r="H15" s="40">
        <f>-C15*(IFERROR(D15*LOG(D15),0)+IFERROR(E15*LOG(E15),0)+IFERROR(F15*LOG(F15),0))</f>
        <v>6.0205999132796242E-2</v>
      </c>
      <c r="I15" s="30"/>
    </row>
    <row r="16" spans="1:9" x14ac:dyDescent="0.3">
      <c r="A16" s="30"/>
      <c r="B16" s="37">
        <v>2</v>
      </c>
      <c r="C16" s="38">
        <v>0.2</v>
      </c>
      <c r="D16" s="41">
        <v>0.5</v>
      </c>
      <c r="E16" s="41">
        <v>0.5</v>
      </c>
      <c r="F16" s="39">
        <f t="shared" ref="F16:F21" si="2">1-SUM(D16:E16)</f>
        <v>0</v>
      </c>
      <c r="G16" s="30"/>
      <c r="H16" s="42">
        <f t="shared" ref="H16:H20" si="3">-C16*(IFERROR(D16*LOG(D16),0)+IFERROR(E16*LOG(E16),0)+IFERROR(F16*LOG(F16),0))</f>
        <v>6.0205999132796242E-2</v>
      </c>
      <c r="I16" s="30"/>
    </row>
    <row r="17" spans="1:9" x14ac:dyDescent="0.3">
      <c r="A17" s="30"/>
      <c r="B17" s="37">
        <v>3</v>
      </c>
      <c r="C17" s="38">
        <v>0.2</v>
      </c>
      <c r="D17" s="38">
        <v>0.5</v>
      </c>
      <c r="E17" s="38">
        <v>0.5</v>
      </c>
      <c r="F17" s="39">
        <f t="shared" si="2"/>
        <v>0</v>
      </c>
      <c r="G17" s="30"/>
      <c r="H17" s="42">
        <f t="shared" si="3"/>
        <v>6.0205999132796242E-2</v>
      </c>
      <c r="I17" s="30"/>
    </row>
    <row r="18" spans="1:9" x14ac:dyDescent="0.3">
      <c r="A18" s="30"/>
      <c r="B18" s="37">
        <v>4</v>
      </c>
      <c r="C18" s="38">
        <v>0.1</v>
      </c>
      <c r="D18" s="38">
        <v>0</v>
      </c>
      <c r="E18" s="38">
        <v>0</v>
      </c>
      <c r="F18" s="39">
        <f t="shared" si="2"/>
        <v>1</v>
      </c>
      <c r="G18" s="30"/>
      <c r="H18" s="42">
        <f t="shared" si="3"/>
        <v>0</v>
      </c>
      <c r="I18" s="30"/>
    </row>
    <row r="19" spans="1:9" x14ac:dyDescent="0.3">
      <c r="A19" s="30"/>
      <c r="B19" s="37">
        <v>5</v>
      </c>
      <c r="C19" s="38">
        <v>0.1</v>
      </c>
      <c r="D19" s="38">
        <v>0</v>
      </c>
      <c r="E19" s="38">
        <v>0</v>
      </c>
      <c r="F19" s="39">
        <f t="shared" si="2"/>
        <v>1</v>
      </c>
      <c r="G19" s="30"/>
      <c r="H19" s="42">
        <f t="shared" si="3"/>
        <v>0</v>
      </c>
      <c r="I19" s="30"/>
    </row>
    <row r="20" spans="1:9" x14ac:dyDescent="0.3">
      <c r="A20" s="30"/>
      <c r="B20" s="37">
        <v>6</v>
      </c>
      <c r="C20" s="38">
        <v>0.1</v>
      </c>
      <c r="D20" s="38">
        <v>1</v>
      </c>
      <c r="E20" s="38">
        <v>0</v>
      </c>
      <c r="F20" s="39">
        <f t="shared" si="2"/>
        <v>0</v>
      </c>
      <c r="G20" s="30"/>
      <c r="H20" s="42">
        <f t="shared" si="3"/>
        <v>0</v>
      </c>
      <c r="I20" s="30"/>
    </row>
    <row r="21" spans="1:9" x14ac:dyDescent="0.3">
      <c r="A21" s="30"/>
      <c r="B21" s="43">
        <v>7</v>
      </c>
      <c r="C21" s="44">
        <v>0.1</v>
      </c>
      <c r="D21" s="44">
        <v>1</v>
      </c>
      <c r="E21" s="44">
        <v>0</v>
      </c>
      <c r="F21" s="45">
        <f t="shared" si="2"/>
        <v>0</v>
      </c>
      <c r="G21" s="30"/>
      <c r="H21" s="46">
        <f>-C21*(IFERROR(D21*LOG(D21),0)+IFERROR(E21*LOG(E21),0)+IFERROR(F21*LOG(F21),0))</f>
        <v>0</v>
      </c>
      <c r="I21" s="30"/>
    </row>
    <row r="22" spans="1:9" x14ac:dyDescent="0.3">
      <c r="A22" s="30"/>
      <c r="B22" s="30"/>
      <c r="C22" s="30"/>
      <c r="D22" s="30"/>
      <c r="E22" s="30"/>
      <c r="F22" s="30"/>
      <c r="G22" s="30"/>
      <c r="H22" s="30"/>
      <c r="I22" s="30"/>
    </row>
    <row r="23" spans="1:9" x14ac:dyDescent="0.3">
      <c r="A23" s="30"/>
      <c r="B23" s="47" t="s">
        <v>45</v>
      </c>
      <c r="C23" s="48">
        <f>SUM(H15:H20)</f>
        <v>0.18061799739838874</v>
      </c>
      <c r="D23" s="30"/>
      <c r="E23" s="30"/>
      <c r="F23" s="30"/>
      <c r="G23" s="30"/>
      <c r="H23" s="30"/>
      <c r="I23" s="30"/>
    </row>
    <row r="24" spans="1:9" x14ac:dyDescent="0.3">
      <c r="A24" s="32"/>
      <c r="B24" s="32"/>
      <c r="C24" s="32"/>
      <c r="D24" s="32"/>
      <c r="E24" s="32"/>
      <c r="F24" s="32"/>
      <c r="G24" s="32"/>
      <c r="H24" s="32"/>
      <c r="I24" s="32"/>
    </row>
    <row r="25" spans="1:9" x14ac:dyDescent="0.3">
      <c r="A25" s="30"/>
      <c r="B25" s="30"/>
      <c r="C25" s="30"/>
      <c r="D25" s="30"/>
      <c r="E25" s="30"/>
      <c r="F25" s="30"/>
      <c r="G25" s="30"/>
      <c r="H25" s="30"/>
      <c r="I25" s="30"/>
    </row>
    <row r="26" spans="1:9" x14ac:dyDescent="0.3">
      <c r="A26" s="30"/>
      <c r="B26" s="34" t="s">
        <v>40</v>
      </c>
      <c r="C26" s="35" t="s">
        <v>39</v>
      </c>
      <c r="D26" s="35" t="s">
        <v>41</v>
      </c>
      <c r="E26" s="35" t="s">
        <v>42</v>
      </c>
      <c r="F26" s="36" t="s">
        <v>49</v>
      </c>
      <c r="G26" s="30"/>
      <c r="H26" s="30"/>
      <c r="I26" s="30"/>
    </row>
    <row r="27" spans="1:9" x14ac:dyDescent="0.3">
      <c r="A27" s="30"/>
      <c r="B27" s="37">
        <v>1</v>
      </c>
      <c r="C27" s="38">
        <v>0.2</v>
      </c>
      <c r="D27" s="38">
        <v>0.5</v>
      </c>
      <c r="E27" s="38">
        <v>0.5</v>
      </c>
      <c r="F27" s="39">
        <f>1-SUM(D27:E27)</f>
        <v>0</v>
      </c>
      <c r="G27" s="30"/>
      <c r="H27" s="40">
        <f>-C27*(IFERROR(D27*LOG(D27),0)+IFERROR(E27*LOG(E27),0)+IFERROR(F27*LOG(F27),0))</f>
        <v>6.0205999132796242E-2</v>
      </c>
      <c r="I27" s="30"/>
    </row>
    <row r="28" spans="1:9" x14ac:dyDescent="0.3">
      <c r="A28" s="30"/>
      <c r="B28" s="37">
        <v>2</v>
      </c>
      <c r="C28" s="38">
        <v>0.1</v>
      </c>
      <c r="D28" s="41">
        <v>1</v>
      </c>
      <c r="E28" s="41">
        <v>0</v>
      </c>
      <c r="F28" s="39">
        <f t="shared" ref="F28:F33" si="4">1-SUM(D28:E28)</f>
        <v>0</v>
      </c>
      <c r="G28" s="30"/>
      <c r="H28" s="42">
        <f t="shared" ref="H28:H33" si="5">-C28*(IFERROR(D28*LOG(D28),0)+IFERROR(E28*LOG(E28),0)+IFERROR(F28*LOG(F28),0))</f>
        <v>0</v>
      </c>
      <c r="I28" s="30"/>
    </row>
    <row r="29" spans="1:9" x14ac:dyDescent="0.3">
      <c r="A29" s="30"/>
      <c r="B29" s="37">
        <v>3</v>
      </c>
      <c r="C29" s="38">
        <v>0.2</v>
      </c>
      <c r="D29" s="38">
        <v>1</v>
      </c>
      <c r="E29" s="38">
        <v>0</v>
      </c>
      <c r="F29" s="39">
        <f t="shared" si="4"/>
        <v>0</v>
      </c>
      <c r="G29" s="30"/>
      <c r="H29" s="42">
        <f t="shared" si="5"/>
        <v>0</v>
      </c>
      <c r="I29" s="30"/>
    </row>
    <row r="30" spans="1:9" x14ac:dyDescent="0.3">
      <c r="A30" s="30"/>
      <c r="B30" s="37">
        <v>4</v>
      </c>
      <c r="C30" s="38">
        <v>0.1</v>
      </c>
      <c r="D30" s="38">
        <v>0</v>
      </c>
      <c r="E30" s="38">
        <v>0</v>
      </c>
      <c r="F30" s="39">
        <f t="shared" si="4"/>
        <v>1</v>
      </c>
      <c r="G30" s="30"/>
      <c r="H30" s="42">
        <f t="shared" si="5"/>
        <v>0</v>
      </c>
      <c r="I30" s="30"/>
    </row>
    <row r="31" spans="1:9" x14ac:dyDescent="0.3">
      <c r="A31" s="30"/>
      <c r="B31" s="37">
        <v>5</v>
      </c>
      <c r="C31" s="38">
        <v>0.2</v>
      </c>
      <c r="D31" s="38">
        <v>0</v>
      </c>
      <c r="E31" s="38">
        <v>1</v>
      </c>
      <c r="F31" s="39">
        <f t="shared" si="4"/>
        <v>0</v>
      </c>
      <c r="G31" s="30"/>
      <c r="H31" s="42">
        <f t="shared" si="5"/>
        <v>0</v>
      </c>
      <c r="I31" s="30"/>
    </row>
    <row r="32" spans="1:9" x14ac:dyDescent="0.3">
      <c r="A32" s="30"/>
      <c r="B32" s="37">
        <v>6</v>
      </c>
      <c r="C32" s="38">
        <v>0.1</v>
      </c>
      <c r="D32" s="38">
        <v>0</v>
      </c>
      <c r="E32" s="38">
        <v>0</v>
      </c>
      <c r="F32" s="39">
        <f>1-SUM(D32:E32)</f>
        <v>1</v>
      </c>
      <c r="G32" s="30"/>
      <c r="H32" s="42">
        <f t="shared" si="5"/>
        <v>0</v>
      </c>
      <c r="I32" s="30"/>
    </row>
    <row r="33" spans="1:9" x14ac:dyDescent="0.3">
      <c r="A33" s="30"/>
      <c r="B33" s="43">
        <v>7</v>
      </c>
      <c r="C33" s="44">
        <v>0.1</v>
      </c>
      <c r="D33" s="44">
        <v>0</v>
      </c>
      <c r="E33" s="44">
        <v>0</v>
      </c>
      <c r="F33" s="45">
        <f t="shared" si="4"/>
        <v>1</v>
      </c>
      <c r="G33" s="30"/>
      <c r="H33" s="46">
        <f t="shared" si="5"/>
        <v>0</v>
      </c>
      <c r="I33" s="30"/>
    </row>
    <row r="34" spans="1:9" x14ac:dyDescent="0.3">
      <c r="A34" s="30"/>
      <c r="B34" s="30"/>
      <c r="C34" s="30"/>
      <c r="D34" s="30"/>
      <c r="E34" s="30"/>
      <c r="F34" s="30"/>
      <c r="G34" s="30"/>
      <c r="H34" s="30"/>
      <c r="I34" s="30"/>
    </row>
    <row r="35" spans="1:9" x14ac:dyDescent="0.3">
      <c r="A35" s="30"/>
      <c r="B35" s="47" t="s">
        <v>44</v>
      </c>
      <c r="C35" s="48">
        <f>SUM(H27:H33)</f>
        <v>6.0205999132796242E-2</v>
      </c>
      <c r="D35" s="30"/>
      <c r="E35" s="30"/>
      <c r="F35" s="30"/>
      <c r="G35" s="30"/>
      <c r="H35" s="30"/>
      <c r="I35" s="30"/>
    </row>
    <row r="36" spans="1:9" x14ac:dyDescent="0.3">
      <c r="A36" s="30"/>
      <c r="B36" s="30"/>
      <c r="C36" s="30"/>
      <c r="D36" s="30"/>
      <c r="E36" s="30"/>
      <c r="F36" s="30"/>
      <c r="G36" s="30"/>
      <c r="H36" s="30"/>
      <c r="I36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/>
  </sheetViews>
  <sheetFormatPr defaultColWidth="9.109375" defaultRowHeight="15.6" x14ac:dyDescent="0.3"/>
  <cols>
    <col min="1" max="1" width="3.6640625" style="33" customWidth="1"/>
    <col min="2" max="2" width="24.88671875" style="33" bestFit="1" customWidth="1"/>
    <col min="3" max="3" width="9.109375" style="33"/>
    <col min="4" max="4" width="14.44140625" style="33" customWidth="1"/>
    <col min="5" max="5" width="14.109375" style="33" customWidth="1"/>
    <col min="6" max="6" width="14.33203125" style="33" bestFit="1" customWidth="1"/>
    <col min="7" max="7" width="3.6640625" style="33" customWidth="1"/>
    <col min="8" max="8" width="9.109375" style="33" customWidth="1"/>
    <col min="9" max="9" width="3.6640625" style="33" customWidth="1"/>
    <col min="10" max="16384" width="9.109375" style="33"/>
  </cols>
  <sheetData>
    <row r="1" spans="1:10" x14ac:dyDescent="0.3">
      <c r="A1" s="30"/>
      <c r="B1" s="30"/>
      <c r="C1" s="30"/>
      <c r="D1" s="30"/>
      <c r="E1" s="30"/>
      <c r="F1" s="30"/>
      <c r="G1" s="30"/>
      <c r="H1" s="30"/>
      <c r="I1" s="30"/>
    </row>
    <row r="2" spans="1:10" x14ac:dyDescent="0.3">
      <c r="A2" s="30"/>
      <c r="B2" s="49" t="s">
        <v>40</v>
      </c>
      <c r="C2" s="50" t="s">
        <v>39</v>
      </c>
      <c r="D2" s="50" t="s">
        <v>41</v>
      </c>
      <c r="E2" s="50" t="s">
        <v>42</v>
      </c>
      <c r="F2" s="51" t="s">
        <v>49</v>
      </c>
      <c r="G2" s="30"/>
      <c r="H2" s="30"/>
      <c r="I2" s="30"/>
    </row>
    <row r="3" spans="1:10" x14ac:dyDescent="0.3">
      <c r="A3" s="30"/>
      <c r="B3" s="52">
        <v>1</v>
      </c>
      <c r="C3" s="53">
        <v>0.1</v>
      </c>
      <c r="D3" s="53">
        <v>0</v>
      </c>
      <c r="E3" s="53">
        <v>1</v>
      </c>
      <c r="F3" s="54">
        <f>1-SUM(D3:E3)</f>
        <v>0</v>
      </c>
      <c r="G3" s="30"/>
      <c r="H3" s="55">
        <f>-C3*(IFERROR(D3*LOG(D3),0)+IFERROR(E3*LOG(E3),0)+IFERROR(F3*LOG(F3),0))</f>
        <v>0</v>
      </c>
      <c r="I3" s="30"/>
    </row>
    <row r="4" spans="1:10" x14ac:dyDescent="0.3">
      <c r="A4" s="30"/>
      <c r="B4" s="52">
        <v>2</v>
      </c>
      <c r="C4" s="53">
        <v>0.1</v>
      </c>
      <c r="D4" s="56">
        <v>1</v>
      </c>
      <c r="E4" s="56">
        <v>0</v>
      </c>
      <c r="F4" s="54">
        <f t="shared" ref="F4:F10" si="0">1-SUM(D4:E4)</f>
        <v>0</v>
      </c>
      <c r="G4" s="30"/>
      <c r="H4" s="57">
        <f>-C4*(IFERROR(D4*LOG(D4),0)+IFERROR(E4*LOG(E4),0)+IFERROR(F4*LOG(F4),0))</f>
        <v>0</v>
      </c>
      <c r="I4" s="30"/>
    </row>
    <row r="5" spans="1:10" x14ac:dyDescent="0.3">
      <c r="A5" s="30"/>
      <c r="B5" s="52">
        <v>3</v>
      </c>
      <c r="C5" s="53">
        <v>0.1</v>
      </c>
      <c r="D5" s="53">
        <v>1</v>
      </c>
      <c r="E5" s="53">
        <v>0</v>
      </c>
      <c r="F5" s="54">
        <f t="shared" si="0"/>
        <v>0</v>
      </c>
      <c r="G5" s="30"/>
      <c r="H5" s="57">
        <f t="shared" ref="H5:H10" si="1">-C5*(IFERROR(D5*LOG(D5),0)+IFERROR(E5*LOG(E5),0)+IFERROR(F5*LOG(F5),0))</f>
        <v>0</v>
      </c>
      <c r="I5" s="30"/>
    </row>
    <row r="6" spans="1:10" x14ac:dyDescent="0.3">
      <c r="A6" s="30"/>
      <c r="B6" s="52">
        <v>4</v>
      </c>
      <c r="C6" s="53">
        <v>0.1</v>
      </c>
      <c r="D6" s="53">
        <v>1</v>
      </c>
      <c r="E6" s="53">
        <v>0</v>
      </c>
      <c r="F6" s="54">
        <f t="shared" si="0"/>
        <v>0</v>
      </c>
      <c r="G6" s="30"/>
      <c r="H6" s="57">
        <f t="shared" si="1"/>
        <v>0</v>
      </c>
      <c r="I6" s="30"/>
    </row>
    <row r="7" spans="1:10" x14ac:dyDescent="0.3">
      <c r="A7" s="30"/>
      <c r="B7" s="52">
        <v>5</v>
      </c>
      <c r="C7" s="53">
        <v>0.3</v>
      </c>
      <c r="D7" s="53">
        <f>1/3</f>
        <v>0.33333333333333331</v>
      </c>
      <c r="E7" s="53">
        <f>1/3</f>
        <v>0.33333333333333331</v>
      </c>
      <c r="F7" s="54">
        <f t="shared" si="0"/>
        <v>0.33333333333333337</v>
      </c>
      <c r="G7" s="30"/>
      <c r="H7" s="57">
        <f>-C7*(IFERROR(D7*LOG(D7),0)+IFERROR(E7*LOG(E7),0)+IFERROR(F7*LOG(F7),0))</f>
        <v>0.14313637641589871</v>
      </c>
      <c r="I7" s="30"/>
    </row>
    <row r="8" spans="1:10" x14ac:dyDescent="0.3">
      <c r="A8" s="30"/>
      <c r="B8" s="52">
        <v>6</v>
      </c>
      <c r="C8" s="53">
        <v>0.1</v>
      </c>
      <c r="D8" s="53">
        <v>1</v>
      </c>
      <c r="E8" s="53">
        <v>0</v>
      </c>
      <c r="F8" s="54">
        <f t="shared" si="0"/>
        <v>0</v>
      </c>
      <c r="G8" s="30"/>
      <c r="H8" s="57">
        <f t="shared" si="1"/>
        <v>0</v>
      </c>
      <c r="I8" s="30"/>
    </row>
    <row r="9" spans="1:10" x14ac:dyDescent="0.3">
      <c r="A9" s="30"/>
      <c r="B9" s="52">
        <v>7</v>
      </c>
      <c r="C9" s="53">
        <v>0.1</v>
      </c>
      <c r="D9" s="53">
        <v>0</v>
      </c>
      <c r="E9" s="53">
        <v>1</v>
      </c>
      <c r="F9" s="54">
        <f t="shared" si="0"/>
        <v>0</v>
      </c>
      <c r="G9" s="30"/>
      <c r="H9" s="57">
        <f t="shared" si="1"/>
        <v>0</v>
      </c>
      <c r="I9" s="30"/>
    </row>
    <row r="10" spans="1:10" x14ac:dyDescent="0.3">
      <c r="A10" s="30"/>
      <c r="B10" s="58">
        <v>8</v>
      </c>
      <c r="C10" s="59">
        <v>0.1</v>
      </c>
      <c r="D10" s="59">
        <v>0</v>
      </c>
      <c r="E10" s="59">
        <v>0</v>
      </c>
      <c r="F10" s="60">
        <f t="shared" si="0"/>
        <v>1</v>
      </c>
      <c r="G10" s="30"/>
      <c r="H10" s="61">
        <f t="shared" si="1"/>
        <v>0</v>
      </c>
      <c r="I10" s="30"/>
    </row>
    <row r="11" spans="1:10" x14ac:dyDescent="0.3">
      <c r="A11" s="30"/>
      <c r="B11" s="30"/>
      <c r="C11" s="30"/>
      <c r="D11" s="30"/>
      <c r="E11" s="30"/>
      <c r="F11" s="30"/>
      <c r="G11" s="30"/>
      <c r="H11" s="30"/>
      <c r="I11" s="30"/>
    </row>
    <row r="12" spans="1:10" x14ac:dyDescent="0.3">
      <c r="A12" s="30"/>
      <c r="B12" s="47" t="s">
        <v>50</v>
      </c>
      <c r="C12" s="48">
        <f>SUM(H3:H10)</f>
        <v>0.14313637641589871</v>
      </c>
      <c r="D12" s="30"/>
      <c r="E12" s="30"/>
      <c r="F12" s="30"/>
      <c r="G12" s="30"/>
      <c r="H12" s="30"/>
      <c r="I12" s="30"/>
    </row>
    <row r="13" spans="1:10" x14ac:dyDescent="0.3">
      <c r="A13" s="32"/>
      <c r="B13" s="32"/>
      <c r="C13" s="32"/>
      <c r="D13" s="32"/>
      <c r="E13" s="32"/>
      <c r="F13" s="32"/>
      <c r="G13" s="32"/>
      <c r="H13" s="32"/>
      <c r="I13" s="32"/>
    </row>
    <row r="14" spans="1:10" x14ac:dyDescent="0.3">
      <c r="A14" s="30"/>
      <c r="B14" s="30"/>
      <c r="C14" s="30"/>
      <c r="D14" s="30"/>
      <c r="E14" s="30"/>
      <c r="F14" s="30"/>
      <c r="G14" s="30"/>
      <c r="H14" s="30"/>
      <c r="I14" s="30"/>
    </row>
    <row r="15" spans="1:10" x14ac:dyDescent="0.3">
      <c r="A15" s="30"/>
      <c r="B15" s="49" t="s">
        <v>40</v>
      </c>
      <c r="C15" s="50" t="s">
        <v>39</v>
      </c>
      <c r="D15" s="50" t="s">
        <v>41</v>
      </c>
      <c r="E15" s="50" t="s">
        <v>42</v>
      </c>
      <c r="F15" s="51" t="s">
        <v>49</v>
      </c>
      <c r="G15" s="30"/>
      <c r="H15" s="30"/>
      <c r="I15" s="30"/>
      <c r="J15" s="29"/>
    </row>
    <row r="16" spans="1:10" x14ac:dyDescent="0.3">
      <c r="A16" s="30"/>
      <c r="B16" s="52">
        <v>1</v>
      </c>
      <c r="C16" s="53">
        <v>0.1</v>
      </c>
      <c r="D16" s="53">
        <v>0</v>
      </c>
      <c r="E16" s="53">
        <v>1</v>
      </c>
      <c r="F16" s="54">
        <f>1-SUM(D16:E16)</f>
        <v>0</v>
      </c>
      <c r="G16" s="30"/>
      <c r="H16" s="55">
        <f>-C16*(IFERROR(D16*LOG(D16),0)+IFERROR(E16*LOG(E16),0)+IFERROR(F16*LOG(F16),0))</f>
        <v>0</v>
      </c>
      <c r="I16" s="30"/>
      <c r="J16" s="29"/>
    </row>
    <row r="17" spans="1:10" x14ac:dyDescent="0.3">
      <c r="A17" s="30"/>
      <c r="B17" s="52">
        <v>2</v>
      </c>
      <c r="C17" s="53">
        <v>0.1</v>
      </c>
      <c r="D17" s="62">
        <v>1</v>
      </c>
      <c r="E17" s="56">
        <v>0</v>
      </c>
      <c r="F17" s="54">
        <f t="shared" ref="F17:F23" si="2">1-SUM(D17:E17)</f>
        <v>0</v>
      </c>
      <c r="G17" s="30"/>
      <c r="H17" s="57">
        <f>-C17*(IFERROR(D17*LOG(D17),0)+IFERROR(E17*LOG(E17),0)+IFERROR(F17*LOG(F17),0))</f>
        <v>0</v>
      </c>
      <c r="I17" s="30"/>
      <c r="J17" s="29"/>
    </row>
    <row r="18" spans="1:10" x14ac:dyDescent="0.3">
      <c r="A18" s="30"/>
      <c r="B18" s="52">
        <v>3</v>
      </c>
      <c r="C18" s="53">
        <v>0.1</v>
      </c>
      <c r="D18" s="53">
        <v>1</v>
      </c>
      <c r="E18" s="53">
        <v>0</v>
      </c>
      <c r="F18" s="54">
        <f t="shared" si="2"/>
        <v>0</v>
      </c>
      <c r="G18" s="30"/>
      <c r="H18" s="57">
        <f t="shared" ref="H18:H22" si="3">-C18*(IFERROR(D18*LOG(D18),0)+IFERROR(E18*LOG(E18),0)+IFERROR(F18*LOG(F18),0))</f>
        <v>0</v>
      </c>
      <c r="I18" s="30"/>
      <c r="J18" s="29"/>
    </row>
    <row r="19" spans="1:10" x14ac:dyDescent="0.3">
      <c r="A19" s="30"/>
      <c r="B19" s="52">
        <v>4</v>
      </c>
      <c r="C19" s="53">
        <v>0.2</v>
      </c>
      <c r="D19" s="53">
        <v>0.5</v>
      </c>
      <c r="E19" s="53">
        <v>0.5</v>
      </c>
      <c r="F19" s="54">
        <f t="shared" si="2"/>
        <v>0</v>
      </c>
      <c r="G19" s="30"/>
      <c r="H19" s="57">
        <f>-C19*(IFERROR(D19*LOG(D19),0)+IFERROR(E19*LOG(E19),0)+IFERROR(F19*LOG(F19),0))</f>
        <v>6.0205999132796242E-2</v>
      </c>
      <c r="I19" s="30"/>
      <c r="J19" s="29"/>
    </row>
    <row r="20" spans="1:10" x14ac:dyDescent="0.3">
      <c r="A20" s="30"/>
      <c r="B20" s="52">
        <v>5</v>
      </c>
      <c r="C20" s="53">
        <v>0.2</v>
      </c>
      <c r="D20" s="53">
        <v>0.5</v>
      </c>
      <c r="E20" s="53">
        <v>0</v>
      </c>
      <c r="F20" s="54">
        <f t="shared" si="2"/>
        <v>0.5</v>
      </c>
      <c r="G20" s="30"/>
      <c r="H20" s="57">
        <f t="shared" si="3"/>
        <v>6.0205999132796242E-2</v>
      </c>
      <c r="I20" s="30"/>
      <c r="J20" s="29"/>
    </row>
    <row r="21" spans="1:10" x14ac:dyDescent="0.3">
      <c r="A21" s="30"/>
      <c r="B21" s="52">
        <v>6</v>
      </c>
      <c r="C21" s="53">
        <v>0.1</v>
      </c>
      <c r="D21" s="53">
        <v>1</v>
      </c>
      <c r="E21" s="53">
        <v>0</v>
      </c>
      <c r="F21" s="54">
        <f t="shared" si="2"/>
        <v>0</v>
      </c>
      <c r="G21" s="30"/>
      <c r="H21" s="57">
        <f t="shared" si="3"/>
        <v>0</v>
      </c>
      <c r="I21" s="30"/>
      <c r="J21" s="29"/>
    </row>
    <row r="22" spans="1:10" x14ac:dyDescent="0.3">
      <c r="A22" s="30"/>
      <c r="B22" s="52">
        <v>7</v>
      </c>
      <c r="C22" s="53">
        <v>0.1</v>
      </c>
      <c r="D22" s="53">
        <v>0</v>
      </c>
      <c r="E22" s="53">
        <v>1</v>
      </c>
      <c r="F22" s="54">
        <f t="shared" si="2"/>
        <v>0</v>
      </c>
      <c r="G22" s="30"/>
      <c r="H22" s="57">
        <f t="shared" si="3"/>
        <v>0</v>
      </c>
      <c r="I22" s="30"/>
      <c r="J22" s="29"/>
    </row>
    <row r="23" spans="1:10" x14ac:dyDescent="0.3">
      <c r="A23" s="30"/>
      <c r="B23" s="58">
        <v>8</v>
      </c>
      <c r="C23" s="59">
        <v>0.1</v>
      </c>
      <c r="D23" s="59">
        <v>0</v>
      </c>
      <c r="E23" s="59">
        <v>0</v>
      </c>
      <c r="F23" s="60">
        <f t="shared" si="2"/>
        <v>1</v>
      </c>
      <c r="G23" s="30"/>
      <c r="H23" s="61">
        <f>-C23*(IFERROR(D23*LOG(D23),0)+IFERROR(E23*LOG(E23),0)+IFERROR(F23*LOG(F23),0))</f>
        <v>0</v>
      </c>
      <c r="I23" s="30"/>
      <c r="J23" s="29"/>
    </row>
    <row r="24" spans="1:10" x14ac:dyDescent="0.3">
      <c r="A24" s="30"/>
      <c r="B24" s="30"/>
      <c r="C24" s="30"/>
      <c r="D24" s="30"/>
      <c r="E24" s="30"/>
      <c r="F24" s="30"/>
      <c r="G24" s="30"/>
      <c r="H24" s="30"/>
      <c r="I24" s="30"/>
    </row>
    <row r="25" spans="1:10" x14ac:dyDescent="0.3">
      <c r="A25" s="30"/>
      <c r="B25" s="47" t="s">
        <v>52</v>
      </c>
      <c r="C25" s="48">
        <f>SUM(H16:H23)</f>
        <v>0.12041199826559248</v>
      </c>
      <c r="D25" s="30"/>
      <c r="E25" s="30"/>
      <c r="F25" s="30"/>
      <c r="G25" s="30"/>
      <c r="H25" s="30"/>
      <c r="I25" s="30"/>
    </row>
    <row r="26" spans="1:10" x14ac:dyDescent="0.3">
      <c r="A26" s="32"/>
      <c r="B26" s="32"/>
      <c r="C26" s="32"/>
      <c r="D26" s="32"/>
      <c r="E26" s="32"/>
      <c r="F26" s="32"/>
      <c r="G26" s="32"/>
      <c r="H26" s="32"/>
      <c r="I26" s="32"/>
    </row>
    <row r="27" spans="1:10" x14ac:dyDescent="0.3">
      <c r="A27" s="30"/>
      <c r="B27" s="30"/>
      <c r="C27" s="30"/>
      <c r="D27" s="30"/>
      <c r="E27" s="30"/>
      <c r="F27" s="30"/>
      <c r="G27" s="30"/>
      <c r="H27" s="30"/>
      <c r="I27" s="30"/>
    </row>
    <row r="28" spans="1:10" x14ac:dyDescent="0.3">
      <c r="A28" s="30"/>
      <c r="B28" s="49" t="s">
        <v>40</v>
      </c>
      <c r="C28" s="50" t="s">
        <v>39</v>
      </c>
      <c r="D28" s="50" t="s">
        <v>41</v>
      </c>
      <c r="E28" s="50" t="s">
        <v>42</v>
      </c>
      <c r="F28" s="51" t="s">
        <v>49</v>
      </c>
      <c r="G28" s="30"/>
      <c r="H28" s="30"/>
      <c r="I28" s="30"/>
    </row>
    <row r="29" spans="1:10" x14ac:dyDescent="0.3">
      <c r="A29" s="30"/>
      <c r="B29" s="52">
        <v>1</v>
      </c>
      <c r="C29" s="53">
        <v>0.1</v>
      </c>
      <c r="D29" s="53">
        <v>0</v>
      </c>
      <c r="E29" s="53">
        <v>1</v>
      </c>
      <c r="F29" s="54">
        <f>1-SUM(D29:E29)</f>
        <v>0</v>
      </c>
      <c r="G29" s="30"/>
      <c r="H29" s="55">
        <f>-C29*(IFERROR(D29*LOG(D29),0)+IFERROR(E29*LOG(E29),0)+IFERROR(F29*LOG(F29),0))</f>
        <v>0</v>
      </c>
      <c r="I29" s="30"/>
    </row>
    <row r="30" spans="1:10" x14ac:dyDescent="0.3">
      <c r="A30" s="30"/>
      <c r="B30" s="52">
        <v>2</v>
      </c>
      <c r="C30" s="53">
        <v>0.3</v>
      </c>
      <c r="D30" s="56">
        <f>2/3</f>
        <v>0.66666666666666663</v>
      </c>
      <c r="E30" s="56">
        <v>0</v>
      </c>
      <c r="F30" s="54">
        <f t="shared" ref="F30:F33" si="4">1-SUM(D30:E30)</f>
        <v>0.33333333333333337</v>
      </c>
      <c r="G30" s="30"/>
      <c r="H30" s="57">
        <f t="shared" ref="H30:H32" si="5">-C30*(IFERROR(D30*LOG(D30),0)+IFERROR(E30*LOG(E30),0)+IFERROR(F30*LOG(F30),0))</f>
        <v>8.2930377283102499E-2</v>
      </c>
      <c r="I30" s="30"/>
    </row>
    <row r="31" spans="1:10" x14ac:dyDescent="0.3">
      <c r="A31" s="30"/>
      <c r="B31" s="52">
        <v>3</v>
      </c>
      <c r="C31" s="53">
        <v>0.1</v>
      </c>
      <c r="D31" s="53">
        <v>1</v>
      </c>
      <c r="E31" s="53">
        <v>0</v>
      </c>
      <c r="F31" s="54">
        <f t="shared" si="4"/>
        <v>0</v>
      </c>
      <c r="G31" s="30"/>
      <c r="H31" s="57">
        <f t="shared" si="5"/>
        <v>0</v>
      </c>
      <c r="I31" s="30"/>
    </row>
    <row r="32" spans="1:10" x14ac:dyDescent="0.3">
      <c r="A32" s="30"/>
      <c r="B32" s="52">
        <v>4</v>
      </c>
      <c r="C32" s="53">
        <v>0.1</v>
      </c>
      <c r="D32" s="53">
        <v>1</v>
      </c>
      <c r="E32" s="53">
        <v>0</v>
      </c>
      <c r="F32" s="54">
        <f t="shared" si="4"/>
        <v>0</v>
      </c>
      <c r="G32" s="30"/>
      <c r="H32" s="57">
        <f t="shared" si="5"/>
        <v>0</v>
      </c>
      <c r="I32" s="30"/>
    </row>
    <row r="33" spans="1:9" x14ac:dyDescent="0.3">
      <c r="A33" s="30"/>
      <c r="B33" s="52">
        <v>5</v>
      </c>
      <c r="C33" s="53">
        <v>0.1</v>
      </c>
      <c r="D33" s="53">
        <v>1</v>
      </c>
      <c r="E33" s="53">
        <v>0</v>
      </c>
      <c r="F33" s="54">
        <f t="shared" si="4"/>
        <v>0</v>
      </c>
      <c r="G33" s="30"/>
      <c r="H33" s="57">
        <f>-C33*(IFERROR(D33*LOG(D33),0)+IFERROR(E33*LOG(E33),0)+IFERROR(F33*LOG(F33),0))</f>
        <v>0</v>
      </c>
      <c r="I33" s="30"/>
    </row>
    <row r="34" spans="1:9" x14ac:dyDescent="0.3">
      <c r="A34" s="30"/>
      <c r="B34" s="52">
        <v>6</v>
      </c>
      <c r="C34" s="53">
        <v>0.1</v>
      </c>
      <c r="D34" s="53">
        <v>0</v>
      </c>
      <c r="E34" s="53">
        <v>1</v>
      </c>
      <c r="F34" s="54">
        <f>1-SUM(D34:E34)</f>
        <v>0</v>
      </c>
      <c r="G34" s="30"/>
      <c r="H34" s="57">
        <f>-C34*(IFERROR(D34*LOG(D34),0)+IFERROR(E34*LOG(E34),0)+IFERROR(F34*LOG(F34),0))</f>
        <v>0</v>
      </c>
      <c r="I34" s="30"/>
    </row>
    <row r="35" spans="1:9" x14ac:dyDescent="0.3">
      <c r="A35" s="30"/>
      <c r="B35" s="52">
        <v>7</v>
      </c>
      <c r="C35" s="53">
        <v>0.1</v>
      </c>
      <c r="D35" s="53">
        <v>0</v>
      </c>
      <c r="E35" s="53">
        <v>1</v>
      </c>
      <c r="F35" s="54">
        <f t="shared" ref="F35:F36" si="6">1-SUM(D35:E35)</f>
        <v>0</v>
      </c>
      <c r="G35" s="30"/>
      <c r="H35" s="57">
        <f t="shared" ref="H35:H36" si="7">-C35*(IFERROR(D35*LOG(D35),0)+IFERROR(E35*LOG(E35),0)+IFERROR(F35*LOG(F35),0))</f>
        <v>0</v>
      </c>
      <c r="I35" s="30"/>
    </row>
    <row r="36" spans="1:9" x14ac:dyDescent="0.3">
      <c r="A36" s="30"/>
      <c r="B36" s="58">
        <v>8</v>
      </c>
      <c r="C36" s="59">
        <v>0.1</v>
      </c>
      <c r="D36" s="59">
        <v>0</v>
      </c>
      <c r="E36" s="59">
        <v>0</v>
      </c>
      <c r="F36" s="60">
        <f t="shared" si="6"/>
        <v>1</v>
      </c>
      <c r="G36" s="30"/>
      <c r="H36" s="61">
        <f t="shared" si="7"/>
        <v>0</v>
      </c>
      <c r="I36" s="30"/>
    </row>
    <row r="37" spans="1:9" x14ac:dyDescent="0.3">
      <c r="A37" s="30"/>
      <c r="B37" s="30"/>
      <c r="C37" s="30"/>
      <c r="D37" s="30"/>
      <c r="E37" s="30"/>
      <c r="F37" s="30"/>
      <c r="G37" s="30"/>
      <c r="H37" s="30"/>
      <c r="I37" s="30"/>
    </row>
    <row r="38" spans="1:9" x14ac:dyDescent="0.3">
      <c r="A38" s="63"/>
      <c r="B38" s="47" t="s">
        <v>51</v>
      </c>
      <c r="C38" s="48">
        <f>SUM(H29:H36)</f>
        <v>8.2930377283102499E-2</v>
      </c>
      <c r="D38" s="30"/>
      <c r="E38" s="30"/>
      <c r="F38" s="30"/>
      <c r="G38" s="30"/>
      <c r="H38" s="30"/>
      <c r="I38" s="63"/>
    </row>
    <row r="39" spans="1:9" x14ac:dyDescent="0.3">
      <c r="A39" s="32"/>
      <c r="B39" s="64"/>
      <c r="C39" s="32"/>
      <c r="D39" s="32"/>
      <c r="E39" s="32"/>
      <c r="F39" s="32"/>
      <c r="G39" s="32"/>
      <c r="H39" s="32"/>
      <c r="I39" s="32"/>
    </row>
    <row r="40" spans="1:9" x14ac:dyDescent="0.3">
      <c r="A40" s="65"/>
      <c r="B40" s="65"/>
      <c r="C40" s="65"/>
      <c r="D40" s="65"/>
      <c r="E40" s="65"/>
      <c r="F40" s="65"/>
      <c r="G40" s="65"/>
      <c r="H40" s="65"/>
      <c r="I40" s="65"/>
    </row>
    <row r="41" spans="1:9" x14ac:dyDescent="0.3">
      <c r="A41" s="30"/>
      <c r="B41" s="49" t="s">
        <v>40</v>
      </c>
      <c r="C41" s="50" t="s">
        <v>39</v>
      </c>
      <c r="D41" s="50" t="s">
        <v>41</v>
      </c>
      <c r="E41" s="50" t="s">
        <v>42</v>
      </c>
      <c r="F41" s="51" t="s">
        <v>49</v>
      </c>
      <c r="G41" s="30"/>
      <c r="H41" s="30"/>
      <c r="I41" s="30"/>
    </row>
    <row r="42" spans="1:9" x14ac:dyDescent="0.3">
      <c r="A42" s="30"/>
      <c r="B42" s="52">
        <v>1</v>
      </c>
      <c r="C42" s="53">
        <v>0.2</v>
      </c>
      <c r="D42" s="53">
        <v>0.5</v>
      </c>
      <c r="E42" s="53">
        <v>0.5</v>
      </c>
      <c r="F42" s="54">
        <f>1-SUM(D42:E42)</f>
        <v>0</v>
      </c>
      <c r="G42" s="30"/>
      <c r="H42" s="55">
        <f>-C42*(IFERROR(D42*LOG(D42),0)+IFERROR(E42*LOG(E42),0)+IFERROR(F42*LOG(F42),0))</f>
        <v>6.0205999132796242E-2</v>
      </c>
      <c r="I42" s="30"/>
    </row>
    <row r="43" spans="1:9" x14ac:dyDescent="0.3">
      <c r="A43" s="30"/>
      <c r="B43" s="52">
        <v>2</v>
      </c>
      <c r="C43" s="53">
        <v>0.1</v>
      </c>
      <c r="D43" s="56">
        <v>1</v>
      </c>
      <c r="E43" s="56">
        <v>0</v>
      </c>
      <c r="F43" s="54">
        <f t="shared" ref="F43:F48" si="8">1-SUM(D43:E43)</f>
        <v>0</v>
      </c>
      <c r="G43" s="30"/>
      <c r="H43" s="57">
        <f t="shared" ref="H43:H48" si="9">-C43*(IFERROR(D43*LOG(D43),0)+IFERROR(E43*LOG(E43),0)+IFERROR(F43*LOG(F43),0))</f>
        <v>0</v>
      </c>
      <c r="I43" s="30"/>
    </row>
    <row r="44" spans="1:9" x14ac:dyDescent="0.3">
      <c r="A44" s="30"/>
      <c r="B44" s="52">
        <v>3</v>
      </c>
      <c r="C44" s="53">
        <v>0.2</v>
      </c>
      <c r="D44" s="53">
        <v>0.5</v>
      </c>
      <c r="E44" s="53">
        <v>0</v>
      </c>
      <c r="F44" s="54">
        <f t="shared" si="8"/>
        <v>0.5</v>
      </c>
      <c r="G44" s="30"/>
      <c r="H44" s="57">
        <f t="shared" si="9"/>
        <v>6.0205999132796242E-2</v>
      </c>
      <c r="I44" s="30"/>
    </row>
    <row r="45" spans="1:9" x14ac:dyDescent="0.3">
      <c r="A45" s="30"/>
      <c r="B45" s="52">
        <v>4</v>
      </c>
      <c r="C45" s="53">
        <v>0.2</v>
      </c>
      <c r="D45" s="53">
        <v>0.5</v>
      </c>
      <c r="E45" s="53">
        <v>0</v>
      </c>
      <c r="F45" s="54">
        <f t="shared" si="8"/>
        <v>0.5</v>
      </c>
      <c r="G45" s="30"/>
      <c r="H45" s="57">
        <f t="shared" si="9"/>
        <v>6.0205999132796242E-2</v>
      </c>
      <c r="I45" s="30"/>
    </row>
    <row r="46" spans="1:9" x14ac:dyDescent="0.3">
      <c r="A46" s="30"/>
      <c r="B46" s="52">
        <v>5</v>
      </c>
      <c r="C46" s="53">
        <v>0.1</v>
      </c>
      <c r="D46" s="53">
        <v>1</v>
      </c>
      <c r="E46" s="53">
        <v>0</v>
      </c>
      <c r="F46" s="54">
        <f t="shared" si="8"/>
        <v>0</v>
      </c>
      <c r="G46" s="30"/>
      <c r="H46" s="57">
        <f>-C46*(IFERROR(D46*LOG(D46),0)+IFERROR(E46*LOG(E46),0)+IFERROR(F46*LOG(F46),0))</f>
        <v>0</v>
      </c>
      <c r="I46" s="30"/>
    </row>
    <row r="47" spans="1:9" x14ac:dyDescent="0.3">
      <c r="A47" s="30"/>
      <c r="B47" s="52">
        <v>6</v>
      </c>
      <c r="C47" s="53">
        <v>0.1</v>
      </c>
      <c r="D47" s="53">
        <v>0</v>
      </c>
      <c r="E47" s="53">
        <v>1</v>
      </c>
      <c r="F47" s="54">
        <f t="shared" si="8"/>
        <v>0</v>
      </c>
      <c r="G47" s="30"/>
      <c r="H47" s="57">
        <f t="shared" si="9"/>
        <v>0</v>
      </c>
      <c r="I47" s="30"/>
    </row>
    <row r="48" spans="1:9" x14ac:dyDescent="0.3">
      <c r="A48" s="30"/>
      <c r="B48" s="58">
        <v>7</v>
      </c>
      <c r="C48" s="59">
        <v>0.1</v>
      </c>
      <c r="D48" s="59">
        <v>0</v>
      </c>
      <c r="E48" s="59">
        <v>1</v>
      </c>
      <c r="F48" s="60">
        <f t="shared" si="8"/>
        <v>0</v>
      </c>
      <c r="G48" s="30"/>
      <c r="H48" s="61">
        <f t="shared" si="9"/>
        <v>0</v>
      </c>
      <c r="I48" s="30"/>
    </row>
    <row r="49" spans="1:9" x14ac:dyDescent="0.3">
      <c r="A49" s="30"/>
      <c r="B49" s="30"/>
      <c r="C49" s="30"/>
      <c r="D49" s="30"/>
      <c r="E49" s="30"/>
      <c r="F49" s="30"/>
      <c r="G49" s="30"/>
      <c r="H49" s="30"/>
      <c r="I49" s="30"/>
    </row>
    <row r="50" spans="1:9" x14ac:dyDescent="0.3">
      <c r="A50" s="30"/>
      <c r="B50" s="47" t="s">
        <v>53</v>
      </c>
      <c r="C50" s="48">
        <f>SUM(H42:H48)</f>
        <v>0.18061799739838874</v>
      </c>
      <c r="D50" s="30"/>
      <c r="E50" s="30"/>
      <c r="F50" s="30"/>
      <c r="G50" s="30"/>
      <c r="H50" s="30"/>
      <c r="I50" s="30"/>
    </row>
    <row r="51" spans="1:9" x14ac:dyDescent="0.3">
      <c r="A51" s="65"/>
      <c r="B51" s="65"/>
      <c r="C51" s="65"/>
      <c r="D51" s="65"/>
      <c r="E51" s="65"/>
      <c r="F51" s="65"/>
      <c r="G51" s="65"/>
      <c r="H51" s="65"/>
      <c r="I51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6"/>
  <sheetViews>
    <sheetView showGridLines="0" workbookViewId="0"/>
  </sheetViews>
  <sheetFormatPr defaultColWidth="9.109375" defaultRowHeight="15.6" x14ac:dyDescent="0.3"/>
  <cols>
    <col min="1" max="1" width="3.6640625" style="89" customWidth="1"/>
    <col min="2" max="2" width="27.5546875" style="86" bestFit="1" customWidth="1"/>
    <col min="3" max="3" width="22.6640625" style="86" bestFit="1" customWidth="1"/>
    <col min="4" max="4" width="22.33203125" style="86" bestFit="1" customWidth="1"/>
    <col min="5" max="5" width="20.88671875" style="86" bestFit="1" customWidth="1"/>
    <col min="6" max="6" width="22.6640625" style="86" bestFit="1" customWidth="1"/>
    <col min="7" max="7" width="20.88671875" style="86" bestFit="1" customWidth="1"/>
    <col min="8" max="8" width="3.6640625" style="89" customWidth="1"/>
    <col min="9" max="11" width="9.109375" style="86" customWidth="1"/>
    <col min="12" max="13" width="15.5546875" style="86" bestFit="1" customWidth="1"/>
    <col min="14" max="14" width="3.6640625" style="89" customWidth="1"/>
    <col min="15" max="15" width="9.109375" style="86" customWidth="1"/>
    <col min="16" max="17" width="12.33203125" style="86" customWidth="1"/>
    <col min="18" max="18" width="15.5546875" style="86" bestFit="1" customWidth="1"/>
    <col min="19" max="19" width="12.5546875" style="86" customWidth="1"/>
    <col min="20" max="20" width="15.5546875" style="86" bestFit="1" customWidth="1"/>
    <col min="21" max="21" width="3.6640625" style="89" customWidth="1"/>
    <col min="22" max="22" width="15.5546875" style="86" bestFit="1" customWidth="1"/>
    <col min="23" max="23" width="9.33203125" style="86" customWidth="1"/>
    <col min="24" max="24" width="3.6640625" style="89" customWidth="1"/>
    <col min="25" max="25" width="11.5546875" style="86" bestFit="1" customWidth="1"/>
    <col min="26" max="26" width="9.109375" style="86"/>
    <col min="27" max="27" width="22.6640625" style="86" bestFit="1" customWidth="1"/>
    <col min="28" max="28" width="9.109375" style="86"/>
    <col min="29" max="30" width="19.5546875" style="86" bestFit="1" customWidth="1"/>
    <col min="31" max="31" width="3.6640625" style="89" customWidth="1"/>
    <col min="32" max="16384" width="9.109375" style="86"/>
  </cols>
  <sheetData>
    <row r="1" spans="2:30" s="89" customFormat="1" x14ac:dyDescent="0.3"/>
    <row r="2" spans="2:30" x14ac:dyDescent="0.3">
      <c r="B2" s="91" t="s">
        <v>46</v>
      </c>
      <c r="C2" s="91"/>
      <c r="D2" s="91" t="s">
        <v>54</v>
      </c>
      <c r="E2" s="91"/>
      <c r="F2" s="91"/>
      <c r="G2" s="89"/>
      <c r="I2" s="89"/>
      <c r="J2" s="89"/>
      <c r="K2" s="89"/>
      <c r="L2" s="89"/>
      <c r="M2" s="89"/>
    </row>
    <row r="3" spans="2:30" x14ac:dyDescent="0.3">
      <c r="B3" s="91"/>
      <c r="C3" s="91" t="s">
        <v>12</v>
      </c>
      <c r="D3" s="91">
        <f>'Criteria SGF'!C11</f>
        <v>6.0205999132796242E-2</v>
      </c>
      <c r="E3" s="91"/>
      <c r="F3" s="92"/>
      <c r="G3" s="89"/>
      <c r="I3" s="89"/>
      <c r="J3" s="89"/>
      <c r="K3" s="89"/>
      <c r="L3" s="89"/>
      <c r="M3" s="89"/>
      <c r="Y3" s="93" t="s">
        <v>46</v>
      </c>
      <c r="Z3" s="93" t="s">
        <v>55</v>
      </c>
      <c r="AA3" s="93" t="s">
        <v>56</v>
      </c>
      <c r="AB3" s="93" t="s">
        <v>55</v>
      </c>
      <c r="AC3" s="93" t="s">
        <v>57</v>
      </c>
      <c r="AD3" s="93" t="s">
        <v>58</v>
      </c>
    </row>
    <row r="4" spans="2:30" x14ac:dyDescent="0.3">
      <c r="B4" s="91"/>
      <c r="C4" s="91" t="s">
        <v>13</v>
      </c>
      <c r="D4" s="91">
        <f>'Criteria SGF'!C23</f>
        <v>8.2930377283102499E-2</v>
      </c>
      <c r="E4" s="91"/>
      <c r="F4" s="91"/>
      <c r="G4" s="89"/>
      <c r="I4" s="89"/>
      <c r="J4" s="89"/>
      <c r="K4" s="89"/>
      <c r="L4" s="89"/>
      <c r="M4" s="89"/>
      <c r="Y4" s="91" t="s">
        <v>12</v>
      </c>
      <c r="Z4" s="91">
        <f>SUMIF(C:C,Y:Y,L:L)</f>
        <v>0.29608191096586522</v>
      </c>
      <c r="AA4" s="91"/>
      <c r="AB4" s="91"/>
      <c r="AC4" s="91">
        <f>Z4</f>
        <v>0.29608191096586522</v>
      </c>
      <c r="AD4" s="91">
        <f t="shared" ref="AD4:AD11" si="0">INT(_xlfn.RANK.AVG(AC4,$AC$4:$AC$11))</f>
        <v>1</v>
      </c>
    </row>
    <row r="5" spans="2:30" x14ac:dyDescent="0.3">
      <c r="B5" s="91"/>
      <c r="C5" s="91" t="s">
        <v>14</v>
      </c>
      <c r="D5" s="91">
        <f>'Criteria SGF'!C36</f>
        <v>6.0205999132796242E-2</v>
      </c>
      <c r="E5" s="91"/>
      <c r="F5" s="91"/>
      <c r="G5" s="89"/>
      <c r="I5" s="89"/>
      <c r="J5" s="89"/>
      <c r="K5" s="89"/>
      <c r="L5" s="89"/>
      <c r="M5" s="89"/>
      <c r="Y5" s="91" t="s">
        <v>13</v>
      </c>
      <c r="Z5" s="91">
        <f>SUMIF(C:C,Y:Y,L:L)</f>
        <v>0.40783617806826955</v>
      </c>
      <c r="AA5" s="91" t="s">
        <v>59</v>
      </c>
      <c r="AB5" s="91">
        <f t="shared" ref="AB5:AB11" si="1">SUMIF(C:C,AA:AA,L:L)</f>
        <v>0.45780677766421579</v>
      </c>
      <c r="AC5" s="91">
        <f>$Z$5*AB5</f>
        <v>0.1867101664963238</v>
      </c>
      <c r="AD5" s="91">
        <f t="shared" si="0"/>
        <v>2</v>
      </c>
    </row>
    <row r="6" spans="2:30" x14ac:dyDescent="0.3">
      <c r="B6" s="91"/>
      <c r="C6" s="91"/>
      <c r="D6" s="91"/>
      <c r="E6" s="91"/>
      <c r="F6" s="91"/>
      <c r="G6" s="89"/>
      <c r="I6" s="89"/>
      <c r="J6" s="89"/>
      <c r="K6" s="89"/>
      <c r="L6" s="89"/>
      <c r="M6" s="89"/>
      <c r="Y6" s="91"/>
      <c r="Z6" s="91"/>
      <c r="AA6" s="91" t="s">
        <v>8</v>
      </c>
      <c r="AB6" s="91">
        <f t="shared" si="1"/>
        <v>0.40664491675183817</v>
      </c>
      <c r="AC6" s="91">
        <f t="shared" ref="AC6:AC7" si="2">$Z$5*AB6</f>
        <v>0.16584450867895931</v>
      </c>
      <c r="AD6" s="91">
        <f t="shared" si="0"/>
        <v>3</v>
      </c>
    </row>
    <row r="7" spans="2:30" x14ac:dyDescent="0.3">
      <c r="B7" s="91"/>
      <c r="C7" s="91"/>
      <c r="D7" s="91" t="s">
        <v>12</v>
      </c>
      <c r="E7" s="91" t="s">
        <v>13</v>
      </c>
      <c r="F7" s="91" t="s">
        <v>14</v>
      </c>
      <c r="G7" s="89"/>
      <c r="I7" s="91"/>
      <c r="J7" s="91"/>
      <c r="K7" s="91"/>
      <c r="L7" s="93" t="s">
        <v>60</v>
      </c>
      <c r="M7" s="89"/>
      <c r="O7" s="91"/>
      <c r="P7" s="91"/>
      <c r="Q7" s="91"/>
      <c r="R7" s="93" t="s">
        <v>61</v>
      </c>
      <c r="S7" s="93" t="s">
        <v>62</v>
      </c>
      <c r="V7" s="97" t="s">
        <v>63</v>
      </c>
      <c r="W7" s="97" t="s">
        <v>65</v>
      </c>
      <c r="Y7" s="91"/>
      <c r="Z7" s="91"/>
      <c r="AA7" s="91" t="s">
        <v>16</v>
      </c>
      <c r="AB7" s="91">
        <f t="shared" si="1"/>
        <v>0.13554830558394604</v>
      </c>
      <c r="AC7" s="91">
        <f t="shared" si="2"/>
        <v>5.5281502892986431E-2</v>
      </c>
      <c r="AD7" s="91">
        <f t="shared" si="0"/>
        <v>7</v>
      </c>
    </row>
    <row r="8" spans="2:30" x14ac:dyDescent="0.3">
      <c r="B8" s="91"/>
      <c r="C8" s="91" t="s">
        <v>12</v>
      </c>
      <c r="D8" s="91">
        <f>D3/D3</f>
        <v>1</v>
      </c>
      <c r="E8" s="91">
        <f>D3/D4</f>
        <v>0.72598245787871907</v>
      </c>
      <c r="F8" s="91">
        <f>D3/$D$5</f>
        <v>1</v>
      </c>
      <c r="G8" s="89"/>
      <c r="I8" s="91">
        <f>D8/D$11</f>
        <v>0.29608191096586528</v>
      </c>
      <c r="J8" s="91">
        <f>E8/E$11</f>
        <v>0.29608191096586522</v>
      </c>
      <c r="K8" s="91">
        <f>F8/F$11</f>
        <v>0.29608191096586528</v>
      </c>
      <c r="L8" s="93">
        <f>AVERAGE(I8:K8)</f>
        <v>0.29608191096586522</v>
      </c>
      <c r="M8" s="89"/>
      <c r="O8" s="91">
        <f>D8*$L$8</f>
        <v>0.29608191096586522</v>
      </c>
      <c r="P8" s="91">
        <f>E8*$L$9</f>
        <v>0.29608191096586528</v>
      </c>
      <c r="Q8" s="91">
        <f>F8*$L$10</f>
        <v>0.29608191096586522</v>
      </c>
      <c r="R8" s="93">
        <f>SUM(O8:Q8)</f>
        <v>0.88824573289759567</v>
      </c>
      <c r="S8" s="96">
        <f>R8/L8</f>
        <v>3</v>
      </c>
      <c r="V8" s="96">
        <f>AVERAGE(S8:S10)</f>
        <v>3</v>
      </c>
      <c r="W8" s="96">
        <f>(V8-3)/2</f>
        <v>0</v>
      </c>
      <c r="Y8" s="91" t="s">
        <v>14</v>
      </c>
      <c r="Z8" s="91">
        <f>SUMIF(C:C,Y:Y,L:L)</f>
        <v>0.29608191096586522</v>
      </c>
      <c r="AA8" s="91" t="s">
        <v>64</v>
      </c>
      <c r="AB8" s="91">
        <f t="shared" si="1"/>
        <v>0.27155617367947116</v>
      </c>
      <c r="AC8" s="91">
        <f>$Z$8*AB8</f>
        <v>8.0402870837596216E-2</v>
      </c>
      <c r="AD8" s="91">
        <f t="shared" si="0"/>
        <v>5</v>
      </c>
    </row>
    <row r="9" spans="2:30" x14ac:dyDescent="0.3">
      <c r="B9" s="91"/>
      <c r="C9" s="91" t="s">
        <v>13</v>
      </c>
      <c r="D9" s="91">
        <f>D4/D3</f>
        <v>1.3774437510817343</v>
      </c>
      <c r="E9" s="91">
        <f>D4/D4</f>
        <v>1</v>
      </c>
      <c r="F9" s="91">
        <f t="shared" ref="F9:F10" si="3">D4/$D$5</f>
        <v>1.3774437510817343</v>
      </c>
      <c r="G9" s="89"/>
      <c r="I9" s="91">
        <f>D9/D$11</f>
        <v>0.40783617806826955</v>
      </c>
      <c r="J9" s="91">
        <f t="shared" ref="J9:K10" si="4">E9/E$11</f>
        <v>0.40783617806826949</v>
      </c>
      <c r="K9" s="91">
        <f t="shared" si="4"/>
        <v>0.40783617806826955</v>
      </c>
      <c r="L9" s="93">
        <f t="shared" ref="L9:L10" si="5">AVERAGE(I9:K9)</f>
        <v>0.40783617806826955</v>
      </c>
      <c r="M9" s="89"/>
      <c r="O9" s="91">
        <f>D9*$L$8</f>
        <v>0.40783617806826949</v>
      </c>
      <c r="P9" s="91">
        <f>E9*$L$9</f>
        <v>0.40783617806826955</v>
      </c>
      <c r="Q9" s="91">
        <f>F9*$L$10</f>
        <v>0.40783617806826949</v>
      </c>
      <c r="R9" s="93">
        <f>SUM(O9:Q9)</f>
        <v>1.2235085342048087</v>
      </c>
      <c r="S9" s="96">
        <f>R9/L9</f>
        <v>3</v>
      </c>
      <c r="Y9" s="91"/>
      <c r="Z9" s="91"/>
      <c r="AA9" s="91" t="s">
        <v>66</v>
      </c>
      <c r="AB9" s="91">
        <f t="shared" si="1"/>
        <v>0.22844382632052887</v>
      </c>
      <c r="AC9" s="91">
        <f t="shared" ref="AC9:AC11" si="6">$Z$8*AB9</f>
        <v>6.763808464533641E-2</v>
      </c>
      <c r="AD9" s="91">
        <f t="shared" si="0"/>
        <v>6</v>
      </c>
    </row>
    <row r="10" spans="2:30" x14ac:dyDescent="0.3">
      <c r="B10" s="91"/>
      <c r="C10" s="91" t="s">
        <v>14</v>
      </c>
      <c r="D10" s="91">
        <f>D5/D3</f>
        <v>1</v>
      </c>
      <c r="E10" s="91">
        <f>D5/D4</f>
        <v>0.72598245787871907</v>
      </c>
      <c r="F10" s="91">
        <f t="shared" si="3"/>
        <v>1</v>
      </c>
      <c r="G10" s="89"/>
      <c r="I10" s="91">
        <f>D10/D$11</f>
        <v>0.29608191096586528</v>
      </c>
      <c r="J10" s="91">
        <f t="shared" si="4"/>
        <v>0.29608191096586522</v>
      </c>
      <c r="K10" s="91">
        <f t="shared" si="4"/>
        <v>0.29608191096586528</v>
      </c>
      <c r="L10" s="93">
        <f t="shared" si="5"/>
        <v>0.29608191096586522</v>
      </c>
      <c r="M10" s="89"/>
      <c r="O10" s="91">
        <f>D10*$L$8</f>
        <v>0.29608191096586522</v>
      </c>
      <c r="P10" s="91">
        <f>E10*$L$9</f>
        <v>0.29608191096586528</v>
      </c>
      <c r="Q10" s="91">
        <f>F10*$L$10</f>
        <v>0.29608191096586522</v>
      </c>
      <c r="R10" s="93">
        <f t="shared" ref="R10" si="7">SUM(O10:Q10)</f>
        <v>0.88824573289759567</v>
      </c>
      <c r="S10" s="96">
        <f>R10/L10</f>
        <v>3</v>
      </c>
      <c r="Y10" s="91"/>
      <c r="Z10" s="91"/>
      <c r="AA10" s="91" t="s">
        <v>67</v>
      </c>
      <c r="AB10" s="91">
        <f t="shared" si="1"/>
        <v>0.15733426051920674</v>
      </c>
      <c r="AC10" s="91">
        <f t="shared" si="6"/>
        <v>4.6583828514928011E-2</v>
      </c>
      <c r="AD10" s="91">
        <f t="shared" si="0"/>
        <v>8</v>
      </c>
    </row>
    <row r="11" spans="2:30" x14ac:dyDescent="0.3">
      <c r="B11" s="91"/>
      <c r="C11" s="93" t="s">
        <v>68</v>
      </c>
      <c r="D11" s="93">
        <f>SUM(D8:D10)</f>
        <v>3.3774437510817341</v>
      </c>
      <c r="E11" s="93">
        <f t="shared" ref="E11:F11" si="8">SUM(E8:E10)</f>
        <v>2.4519649157574381</v>
      </c>
      <c r="F11" s="93">
        <f t="shared" si="8"/>
        <v>3.3774437510817341</v>
      </c>
      <c r="G11" s="89"/>
      <c r="I11" s="89"/>
      <c r="J11" s="89"/>
      <c r="K11" s="89"/>
      <c r="L11" s="89"/>
      <c r="M11" s="89"/>
      <c r="Y11" s="91"/>
      <c r="Z11" s="91"/>
      <c r="AA11" s="91" t="s">
        <v>69</v>
      </c>
      <c r="AB11" s="91">
        <f t="shared" si="1"/>
        <v>0.34266573948079332</v>
      </c>
      <c r="AC11" s="91">
        <f t="shared" si="6"/>
        <v>0.10145712696800462</v>
      </c>
      <c r="AD11" s="91">
        <f t="shared" si="0"/>
        <v>4</v>
      </c>
    </row>
    <row r="12" spans="2:30" s="89" customFormat="1" x14ac:dyDescent="0.3"/>
    <row r="13" spans="2:30" x14ac:dyDescent="0.3">
      <c r="B13" s="94" t="s">
        <v>70</v>
      </c>
      <c r="C13" s="94"/>
      <c r="D13" s="94" t="s">
        <v>54</v>
      </c>
      <c r="E13" s="94"/>
      <c r="F13" s="94"/>
      <c r="G13" s="89"/>
      <c r="I13" s="89"/>
      <c r="J13" s="89"/>
      <c r="K13" s="89"/>
      <c r="L13" s="89"/>
      <c r="M13" s="89"/>
    </row>
    <row r="14" spans="2:30" x14ac:dyDescent="0.3">
      <c r="B14" s="94"/>
      <c r="C14" s="94" t="s">
        <v>59</v>
      </c>
      <c r="D14" s="94">
        <f>'Quality SGF'!C11</f>
        <v>0.20334237554869494</v>
      </c>
      <c r="E14" s="94"/>
      <c r="F14" s="94"/>
      <c r="G14" s="89"/>
      <c r="I14" s="89"/>
      <c r="J14" s="89"/>
      <c r="K14" s="89"/>
      <c r="L14" s="89"/>
      <c r="M14" s="89"/>
    </row>
    <row r="15" spans="2:30" x14ac:dyDescent="0.3">
      <c r="B15" s="94"/>
      <c r="C15" s="94" t="s">
        <v>8</v>
      </c>
      <c r="D15" s="94">
        <f>'Quality SGF'!C23</f>
        <v>0.18061799739838874</v>
      </c>
      <c r="E15" s="94"/>
      <c r="F15" s="94"/>
      <c r="G15" s="89"/>
      <c r="I15" s="89"/>
      <c r="J15" s="89"/>
      <c r="K15" s="89"/>
      <c r="L15" s="89"/>
      <c r="M15" s="89"/>
    </row>
    <row r="16" spans="2:30" x14ac:dyDescent="0.3">
      <c r="B16" s="94"/>
      <c r="C16" s="94" t="s">
        <v>16</v>
      </c>
      <c r="D16" s="94">
        <f>'Quality SGF'!C35</f>
        <v>6.0205999132796242E-2</v>
      </c>
      <c r="E16" s="94"/>
      <c r="F16" s="94"/>
      <c r="G16" s="89"/>
      <c r="I16" s="89"/>
      <c r="J16" s="89"/>
      <c r="K16" s="89"/>
      <c r="L16" s="89"/>
      <c r="M16" s="89"/>
    </row>
    <row r="17" spans="2:24" x14ac:dyDescent="0.3">
      <c r="B17" s="94"/>
      <c r="C17" s="94"/>
      <c r="D17" s="94"/>
      <c r="E17" s="94"/>
      <c r="F17" s="94"/>
      <c r="G17" s="89"/>
      <c r="I17" s="89"/>
      <c r="J17" s="89"/>
      <c r="K17" s="89"/>
      <c r="L17" s="89"/>
      <c r="M17" s="89"/>
    </row>
    <row r="18" spans="2:24" x14ac:dyDescent="0.3">
      <c r="B18" s="94"/>
      <c r="C18" s="94"/>
      <c r="D18" s="94" t="s">
        <v>59</v>
      </c>
      <c r="E18" s="94" t="s">
        <v>8</v>
      </c>
      <c r="F18" s="94" t="s">
        <v>16</v>
      </c>
      <c r="G18" s="89"/>
      <c r="I18" s="91"/>
      <c r="J18" s="91"/>
      <c r="K18" s="91"/>
      <c r="L18" s="93" t="s">
        <v>60</v>
      </c>
      <c r="M18" s="89"/>
      <c r="O18" s="91"/>
      <c r="P18" s="91"/>
      <c r="Q18" s="91"/>
      <c r="R18" s="93" t="s">
        <v>61</v>
      </c>
      <c r="S18" s="93" t="s">
        <v>62</v>
      </c>
      <c r="V18" s="97" t="s">
        <v>63</v>
      </c>
      <c r="W18" s="97" t="s">
        <v>65</v>
      </c>
    </row>
    <row r="19" spans="2:24" x14ac:dyDescent="0.3">
      <c r="B19" s="94"/>
      <c r="C19" s="94" t="s">
        <v>59</v>
      </c>
      <c r="D19" s="94">
        <f>D14/D14</f>
        <v>1</v>
      </c>
      <c r="E19" s="94">
        <f>D14/D15</f>
        <v>1.1258145836939111</v>
      </c>
      <c r="F19" s="94">
        <f>D14/$D$5</f>
        <v>3.3774437510817337</v>
      </c>
      <c r="G19" s="89"/>
      <c r="I19" s="91">
        <f t="shared" ref="I19:K21" si="9">D19/D$22</f>
        <v>0.45780677766421579</v>
      </c>
      <c r="J19" s="91">
        <f t="shared" si="9"/>
        <v>0.45780677766421579</v>
      </c>
      <c r="K19" s="91">
        <f t="shared" si="9"/>
        <v>0.45780677766421579</v>
      </c>
      <c r="L19" s="93">
        <f>AVERAGE(I19:K19)</f>
        <v>0.45780677766421579</v>
      </c>
      <c r="M19" s="89"/>
      <c r="O19" s="91">
        <f>D19*$L$19</f>
        <v>0.45780677766421579</v>
      </c>
      <c r="P19" s="91">
        <f>E19*$L$20</f>
        <v>0.45780677766421579</v>
      </c>
      <c r="Q19" s="91">
        <f>F19*$L$21</f>
        <v>0.45780677766421579</v>
      </c>
      <c r="R19" s="93">
        <f>SUM(O19:Q19)</f>
        <v>1.3734203329926473</v>
      </c>
      <c r="S19" s="93">
        <f>R19/L19</f>
        <v>3</v>
      </c>
      <c r="V19" s="96">
        <f>AVERAGE(S19:S21)</f>
        <v>3</v>
      </c>
      <c r="W19" s="93">
        <f>(V19-3)/2</f>
        <v>0</v>
      </c>
    </row>
    <row r="20" spans="2:24" x14ac:dyDescent="0.3">
      <c r="B20" s="94"/>
      <c r="C20" s="94" t="s">
        <v>8</v>
      </c>
      <c r="D20" s="94">
        <f>D15/D14</f>
        <v>0.88824573289759601</v>
      </c>
      <c r="E20" s="94">
        <f>D15/D15</f>
        <v>1</v>
      </c>
      <c r="F20" s="94">
        <f t="shared" ref="F20:F21" si="10">D15/$D$5</f>
        <v>3.0000000000000004</v>
      </c>
      <c r="G20" s="89"/>
      <c r="I20" s="91">
        <f t="shared" si="9"/>
        <v>0.40664491675183817</v>
      </c>
      <c r="J20" s="91">
        <f t="shared" si="9"/>
        <v>0.40664491675183811</v>
      </c>
      <c r="K20" s="91">
        <f t="shared" si="9"/>
        <v>0.40664491675183817</v>
      </c>
      <c r="L20" s="93">
        <f t="shared" ref="L20:L21" si="11">AVERAGE(I20:K20)</f>
        <v>0.40664491675183817</v>
      </c>
      <c r="M20" s="89"/>
      <c r="O20" s="91">
        <f>D20*$L$19</f>
        <v>0.40664491675183811</v>
      </c>
      <c r="P20" s="91">
        <f>E20*$L$20</f>
        <v>0.40664491675183817</v>
      </c>
      <c r="Q20" s="91">
        <f>F20*$L$21</f>
        <v>0.40664491675183817</v>
      </c>
      <c r="R20" s="93">
        <f t="shared" ref="R20:R21" si="12">SUM(O20:Q20)</f>
        <v>1.2199347502555145</v>
      </c>
      <c r="S20" s="93">
        <f>R20/L20</f>
        <v>3</v>
      </c>
    </row>
    <row r="21" spans="2:24" x14ac:dyDescent="0.3">
      <c r="B21" s="94"/>
      <c r="C21" s="94" t="s">
        <v>16</v>
      </c>
      <c r="D21" s="94">
        <f>D16/D14</f>
        <v>0.29608191096586528</v>
      </c>
      <c r="E21" s="94">
        <f>D16/D15</f>
        <v>0.33333333333333331</v>
      </c>
      <c r="F21" s="94">
        <f t="shared" si="10"/>
        <v>1</v>
      </c>
      <c r="G21" s="89"/>
      <c r="I21" s="91">
        <f t="shared" si="9"/>
        <v>0.13554830558394604</v>
      </c>
      <c r="J21" s="91">
        <f t="shared" si="9"/>
        <v>0.13554830558394604</v>
      </c>
      <c r="K21" s="91">
        <f t="shared" si="9"/>
        <v>0.13554830558394604</v>
      </c>
      <c r="L21" s="93">
        <f t="shared" si="11"/>
        <v>0.13554830558394604</v>
      </c>
      <c r="M21" s="89"/>
      <c r="O21" s="91">
        <f>D21*$L$19</f>
        <v>0.13554830558394601</v>
      </c>
      <c r="P21" s="91">
        <f>E21*$L$20</f>
        <v>0.13554830558394604</v>
      </c>
      <c r="Q21" s="91">
        <f>F21*$L$21</f>
        <v>0.13554830558394604</v>
      </c>
      <c r="R21" s="93">
        <f t="shared" si="12"/>
        <v>0.40664491675183811</v>
      </c>
      <c r="S21" s="93">
        <f>R21/L21</f>
        <v>3</v>
      </c>
    </row>
    <row r="22" spans="2:24" x14ac:dyDescent="0.3">
      <c r="B22" s="94"/>
      <c r="C22" s="95" t="s">
        <v>68</v>
      </c>
      <c r="D22" s="95">
        <f>SUM(D19:D21)</f>
        <v>2.1843276438634613</v>
      </c>
      <c r="E22" s="95">
        <f t="shared" ref="E22:F22" si="13">SUM(E19:E21)</f>
        <v>2.4591479170272446</v>
      </c>
      <c r="F22" s="95">
        <f t="shared" si="13"/>
        <v>7.3774437510817341</v>
      </c>
      <c r="G22" s="89"/>
      <c r="M22" s="89"/>
    </row>
    <row r="23" spans="2:24" s="89" customFormat="1" x14ac:dyDescent="0.3"/>
    <row r="24" spans="2:24" x14ac:dyDescent="0.3">
      <c r="B24" s="91" t="s">
        <v>71</v>
      </c>
      <c r="C24" s="91"/>
      <c r="D24" s="91" t="s">
        <v>54</v>
      </c>
      <c r="E24" s="91"/>
      <c r="F24" s="91"/>
      <c r="G24" s="91"/>
      <c r="M24" s="89"/>
    </row>
    <row r="25" spans="2:24" x14ac:dyDescent="0.3">
      <c r="B25" s="91"/>
      <c r="C25" s="91" t="s">
        <v>64</v>
      </c>
      <c r="D25" s="91">
        <f>'Service SGF'!C12</f>
        <v>0.14313637641589871</v>
      </c>
      <c r="E25" s="91"/>
      <c r="F25" s="91"/>
      <c r="G25" s="91"/>
      <c r="M25" s="89"/>
    </row>
    <row r="26" spans="2:24" x14ac:dyDescent="0.3">
      <c r="B26" s="91"/>
      <c r="C26" s="91" t="s">
        <v>66</v>
      </c>
      <c r="D26" s="91">
        <f>'Service SGF'!C25</f>
        <v>0.12041199826559248</v>
      </c>
      <c r="E26" s="91"/>
      <c r="F26" s="91"/>
      <c r="G26" s="91"/>
      <c r="M26" s="89"/>
    </row>
    <row r="27" spans="2:24" x14ac:dyDescent="0.3">
      <c r="B27" s="91"/>
      <c r="C27" s="91" t="s">
        <v>67</v>
      </c>
      <c r="D27" s="91">
        <f>'Service SGF'!C38</f>
        <v>8.2930377283102499E-2</v>
      </c>
      <c r="E27" s="91"/>
      <c r="F27" s="91"/>
      <c r="G27" s="91"/>
      <c r="M27" s="89"/>
    </row>
    <row r="28" spans="2:24" x14ac:dyDescent="0.3">
      <c r="B28" s="91"/>
      <c r="C28" s="91" t="s">
        <v>69</v>
      </c>
      <c r="D28" s="91">
        <f>'Service SGF'!C50</f>
        <v>0.18061799739838874</v>
      </c>
      <c r="E28" s="91"/>
      <c r="F28" s="91"/>
      <c r="G28" s="91"/>
      <c r="M28" s="89"/>
    </row>
    <row r="29" spans="2:24" x14ac:dyDescent="0.3">
      <c r="B29" s="91"/>
      <c r="C29" s="91"/>
      <c r="D29" s="91"/>
      <c r="E29" s="91"/>
      <c r="F29" s="91"/>
      <c r="G29" s="91"/>
      <c r="M29" s="89"/>
    </row>
    <row r="30" spans="2:24" x14ac:dyDescent="0.3">
      <c r="B30" s="91"/>
      <c r="C30" s="91"/>
      <c r="D30" s="91" t="s">
        <v>64</v>
      </c>
      <c r="E30" s="91" t="s">
        <v>66</v>
      </c>
      <c r="F30" s="91" t="s">
        <v>67</v>
      </c>
      <c r="G30" s="91" t="s">
        <v>69</v>
      </c>
      <c r="I30" s="91"/>
      <c r="J30" s="91"/>
      <c r="K30" s="91"/>
      <c r="L30" s="91"/>
      <c r="M30" s="93" t="s">
        <v>60</v>
      </c>
      <c r="O30" s="91"/>
      <c r="P30" s="91"/>
      <c r="Q30" s="91"/>
      <c r="R30" s="91"/>
      <c r="S30" s="93" t="s">
        <v>61</v>
      </c>
      <c r="T30" s="93" t="s">
        <v>62</v>
      </c>
      <c r="V30" s="97" t="s">
        <v>63</v>
      </c>
      <c r="W30" s="93" t="s">
        <v>65</v>
      </c>
      <c r="X30" s="90"/>
    </row>
    <row r="31" spans="2:24" x14ac:dyDescent="0.3">
      <c r="B31" s="91"/>
      <c r="C31" s="91" t="s">
        <v>64</v>
      </c>
      <c r="D31" s="91">
        <f>D25/$D$25</f>
        <v>1</v>
      </c>
      <c r="E31" s="91">
        <f>D25/$D$26</f>
        <v>1.1887218755408668</v>
      </c>
      <c r="F31" s="91">
        <f>D25/$D$27</f>
        <v>1.7259824578787188</v>
      </c>
      <c r="G31" s="91">
        <f>D25/$D$28</f>
        <v>0.79248125036057793</v>
      </c>
      <c r="I31" s="91">
        <f t="shared" ref="I31:L34" si="14">D31/D$35</f>
        <v>0.2715561736794711</v>
      </c>
      <c r="J31" s="91">
        <f t="shared" si="14"/>
        <v>0.2715561736794711</v>
      </c>
      <c r="K31" s="91">
        <f t="shared" si="14"/>
        <v>0.2715561736794711</v>
      </c>
      <c r="L31" s="91">
        <f t="shared" si="14"/>
        <v>0.27155617367947116</v>
      </c>
      <c r="M31" s="93">
        <f>AVERAGE(I31:L31)</f>
        <v>0.2715561736794711</v>
      </c>
      <c r="O31" s="91">
        <f>D31*$M$31</f>
        <v>0.2715561736794711</v>
      </c>
      <c r="P31" s="91">
        <f>E31*$M$32</f>
        <v>0.2715561736794711</v>
      </c>
      <c r="Q31" s="91">
        <f>F31*$M$33</f>
        <v>0.2715561736794711</v>
      </c>
      <c r="R31" s="91">
        <f>G31*$M$34</f>
        <v>0.27155617367947116</v>
      </c>
      <c r="S31" s="93">
        <f>SUM(O31:R31)</f>
        <v>1.0862246947178844</v>
      </c>
      <c r="T31" s="93">
        <f>S31/M31</f>
        <v>4</v>
      </c>
      <c r="V31" s="96">
        <f>AVERAGE(T31:T34)</f>
        <v>4</v>
      </c>
      <c r="W31" s="93">
        <f>(V31-4)/3</f>
        <v>0</v>
      </c>
      <c r="X31" s="90"/>
    </row>
    <row r="32" spans="2:24" x14ac:dyDescent="0.3">
      <c r="B32" s="91"/>
      <c r="C32" s="91" t="s">
        <v>66</v>
      </c>
      <c r="D32" s="91">
        <f t="shared" ref="D32:D34" si="15">D26/$D$25</f>
        <v>0.84123967142861011</v>
      </c>
      <c r="E32" s="91">
        <f t="shared" ref="E32:E34" si="16">D26/$D$26</f>
        <v>1</v>
      </c>
      <c r="F32" s="91">
        <f t="shared" ref="F32:F34" si="17">D26/$D$27</f>
        <v>1.4519649157574381</v>
      </c>
      <c r="G32" s="91">
        <f>D26/$D$28</f>
        <v>0.66666666666666663</v>
      </c>
      <c r="I32" s="91">
        <f t="shared" si="14"/>
        <v>0.22844382632052884</v>
      </c>
      <c r="J32" s="91">
        <f t="shared" si="14"/>
        <v>0.22844382632052884</v>
      </c>
      <c r="K32" s="91">
        <f t="shared" si="14"/>
        <v>0.22844382632052884</v>
      </c>
      <c r="L32" s="91">
        <f t="shared" si="14"/>
        <v>0.22844382632052887</v>
      </c>
      <c r="M32" s="93">
        <f t="shared" ref="M32:M34" si="18">AVERAGE(I32:L32)</f>
        <v>0.22844382632052884</v>
      </c>
      <c r="O32" s="91">
        <f>D32*$M$31</f>
        <v>0.22844382632052884</v>
      </c>
      <c r="P32" s="91">
        <f>E32*$M$32</f>
        <v>0.22844382632052884</v>
      </c>
      <c r="Q32" s="91">
        <f>F32*$M$33</f>
        <v>0.22844382632052884</v>
      </c>
      <c r="R32" s="91">
        <f>G32*$M$34</f>
        <v>0.22844382632052887</v>
      </c>
      <c r="S32" s="93">
        <f t="shared" ref="S32:S34" si="19">SUM(O32:R32)</f>
        <v>0.91377530528211537</v>
      </c>
      <c r="T32" s="93">
        <f>S32/M32</f>
        <v>4</v>
      </c>
    </row>
    <row r="33" spans="2:20" x14ac:dyDescent="0.3">
      <c r="B33" s="91"/>
      <c r="C33" s="91" t="s">
        <v>67</v>
      </c>
      <c r="D33" s="91">
        <f t="shared" si="15"/>
        <v>0.57938016428569517</v>
      </c>
      <c r="E33" s="91">
        <f t="shared" si="16"/>
        <v>0.68872187554086717</v>
      </c>
      <c r="F33" s="91">
        <f t="shared" si="17"/>
        <v>1</v>
      </c>
      <c r="G33" s="91">
        <f>D27/$D$28</f>
        <v>0.45914791702724472</v>
      </c>
      <c r="I33" s="91">
        <f t="shared" si="14"/>
        <v>0.15733426051920674</v>
      </c>
      <c r="J33" s="91">
        <f t="shared" si="14"/>
        <v>0.15733426051920674</v>
      </c>
      <c r="K33" s="91">
        <f t="shared" si="14"/>
        <v>0.15733426051920674</v>
      </c>
      <c r="L33" s="91">
        <f t="shared" si="14"/>
        <v>0.15733426051920674</v>
      </c>
      <c r="M33" s="93">
        <f t="shared" si="18"/>
        <v>0.15733426051920674</v>
      </c>
      <c r="O33" s="91">
        <f>D33*$M$31</f>
        <v>0.15733426051920674</v>
      </c>
      <c r="P33" s="91">
        <f>E33*$M$32</f>
        <v>0.15733426051920674</v>
      </c>
      <c r="Q33" s="91">
        <f>F33*$M$33</f>
        <v>0.15733426051920674</v>
      </c>
      <c r="R33" s="91">
        <f>G33*$M$34</f>
        <v>0.15733426051920674</v>
      </c>
      <c r="S33" s="93">
        <f t="shared" si="19"/>
        <v>0.62933704207682695</v>
      </c>
      <c r="T33" s="93">
        <f>S33/M33</f>
        <v>4</v>
      </c>
    </row>
    <row r="34" spans="2:20" x14ac:dyDescent="0.3">
      <c r="B34" s="91"/>
      <c r="C34" s="91" t="s">
        <v>69</v>
      </c>
      <c r="D34" s="91">
        <f t="shared" si="15"/>
        <v>1.2618595071429153</v>
      </c>
      <c r="E34" s="91">
        <f t="shared" si="16"/>
        <v>1.5000000000000002</v>
      </c>
      <c r="F34" s="91">
        <f t="shared" si="17"/>
        <v>2.1779473736361576</v>
      </c>
      <c r="G34" s="91">
        <f>D28/$D$28</f>
        <v>1</v>
      </c>
      <c r="I34" s="91">
        <f t="shared" si="14"/>
        <v>0.34266573948079332</v>
      </c>
      <c r="J34" s="91">
        <f t="shared" si="14"/>
        <v>0.34266573948079332</v>
      </c>
      <c r="K34" s="91">
        <f t="shared" si="14"/>
        <v>0.34266573948079332</v>
      </c>
      <c r="L34" s="91">
        <f t="shared" si="14"/>
        <v>0.34266573948079332</v>
      </c>
      <c r="M34" s="93">
        <f t="shared" si="18"/>
        <v>0.34266573948079332</v>
      </c>
      <c r="O34" s="91">
        <f>D34*$M$31</f>
        <v>0.34266573948079332</v>
      </c>
      <c r="P34" s="91">
        <f>E34*$M$32</f>
        <v>0.34266573948079332</v>
      </c>
      <c r="Q34" s="91">
        <f>F34*$M$33</f>
        <v>0.34266573948079332</v>
      </c>
      <c r="R34" s="91">
        <f>G34*$M$34</f>
        <v>0.34266573948079332</v>
      </c>
      <c r="S34" s="93">
        <f t="shared" si="19"/>
        <v>1.3706629579231733</v>
      </c>
      <c r="T34" s="93">
        <f>S34/M34</f>
        <v>4</v>
      </c>
    </row>
    <row r="35" spans="2:20" x14ac:dyDescent="0.3">
      <c r="B35" s="91"/>
      <c r="C35" s="93" t="s">
        <v>72</v>
      </c>
      <c r="D35" s="93">
        <f>SUM(D31:D34)</f>
        <v>3.6824793428572207</v>
      </c>
      <c r="E35" s="93">
        <f t="shared" ref="E35:G35" si="20">SUM(E31:E34)</f>
        <v>4.3774437510817341</v>
      </c>
      <c r="F35" s="93">
        <f t="shared" si="20"/>
        <v>6.3558947472723144</v>
      </c>
      <c r="G35" s="93">
        <f t="shared" si="20"/>
        <v>2.9182958340544891</v>
      </c>
    </row>
    <row r="36" spans="2:20" s="89" customFormat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9"/>
  <sheetViews>
    <sheetView showGridLines="0" zoomScaleNormal="100" workbookViewId="0"/>
  </sheetViews>
  <sheetFormatPr defaultColWidth="9.109375" defaultRowHeight="15.6" x14ac:dyDescent="0.3"/>
  <cols>
    <col min="1" max="1" width="3.6640625" style="86" customWidth="1"/>
    <col min="2" max="2" width="9.109375" style="110"/>
    <col min="3" max="3" width="13.6640625" style="86" bestFit="1" customWidth="1"/>
    <col min="4" max="4" width="9" style="86" bestFit="1" customWidth="1"/>
    <col min="5" max="5" width="22.33203125" style="86" bestFit="1" customWidth="1"/>
    <col min="6" max="7" width="15.5546875" style="86" bestFit="1" customWidth="1"/>
    <col min="8" max="8" width="22.33203125" style="86" bestFit="1" customWidth="1"/>
    <col min="9" max="9" width="20.88671875" style="86" bestFit="1" customWidth="1"/>
    <col min="10" max="10" width="23.5546875" style="86" bestFit="1" customWidth="1"/>
    <col min="11" max="11" width="20.88671875" style="86" bestFit="1" customWidth="1"/>
    <col min="12" max="12" width="22.33203125" style="86" bestFit="1" customWidth="1"/>
    <col min="13" max="13" width="3.6640625" style="86" customWidth="1"/>
    <col min="14" max="14" width="22.6640625" style="86" bestFit="1" customWidth="1"/>
    <col min="15" max="16" width="9.109375" style="86"/>
    <col min="17" max="17" width="3.6640625" style="86" customWidth="1"/>
    <col min="18" max="16384" width="9.109375" style="86"/>
  </cols>
  <sheetData>
    <row r="2" spans="2:16" x14ac:dyDescent="0.3">
      <c r="B2" s="109" t="s">
        <v>73</v>
      </c>
      <c r="C2" s="98"/>
      <c r="D2" s="98"/>
      <c r="E2" s="98"/>
      <c r="F2" s="98"/>
      <c r="G2" s="98"/>
      <c r="H2" s="98"/>
      <c r="I2" s="98"/>
      <c r="J2" s="98"/>
      <c r="K2" s="98"/>
    </row>
    <row r="3" spans="2:16" x14ac:dyDescent="0.3">
      <c r="B3" s="109"/>
      <c r="C3" s="98" t="s">
        <v>32</v>
      </c>
      <c r="D3" s="98" t="s">
        <v>12</v>
      </c>
      <c r="E3" s="98" t="s">
        <v>74</v>
      </c>
      <c r="F3" s="98" t="s">
        <v>8</v>
      </c>
      <c r="G3" s="98" t="s">
        <v>16</v>
      </c>
      <c r="H3" s="98" t="s">
        <v>64</v>
      </c>
      <c r="I3" s="98" t="s">
        <v>75</v>
      </c>
      <c r="J3" s="98" t="s">
        <v>76</v>
      </c>
      <c r="K3" s="98" t="s">
        <v>77</v>
      </c>
    </row>
    <row r="4" spans="2:16" x14ac:dyDescent="0.3">
      <c r="B4" s="109"/>
      <c r="C4" s="98" t="s">
        <v>33</v>
      </c>
      <c r="D4" s="99">
        <v>411</v>
      </c>
      <c r="E4" s="98">
        <v>3</v>
      </c>
      <c r="F4" s="98">
        <v>0.08</v>
      </c>
      <c r="G4" s="98">
        <v>70</v>
      </c>
      <c r="H4" s="98">
        <v>0.83</v>
      </c>
      <c r="I4" s="98">
        <v>648</v>
      </c>
      <c r="J4" s="98">
        <v>3</v>
      </c>
      <c r="K4" s="98">
        <v>2</v>
      </c>
    </row>
    <row r="5" spans="2:16" x14ac:dyDescent="0.3">
      <c r="B5" s="109"/>
      <c r="C5" s="98" t="s">
        <v>34</v>
      </c>
      <c r="D5" s="99">
        <v>555</v>
      </c>
      <c r="E5" s="98">
        <v>3</v>
      </c>
      <c r="F5" s="98">
        <v>0.04</v>
      </c>
      <c r="G5" s="98">
        <v>74</v>
      </c>
      <c r="H5" s="98">
        <v>0.83</v>
      </c>
      <c r="I5" s="98">
        <v>456</v>
      </c>
      <c r="J5" s="98">
        <v>3</v>
      </c>
      <c r="K5" s="98">
        <v>4</v>
      </c>
    </row>
    <row r="6" spans="2:16" x14ac:dyDescent="0.3">
      <c r="B6" s="109"/>
      <c r="C6" s="98" t="s">
        <v>35</v>
      </c>
      <c r="D6" s="99">
        <v>629</v>
      </c>
      <c r="E6" s="98">
        <v>2</v>
      </c>
      <c r="F6" s="98">
        <v>0.03</v>
      </c>
      <c r="G6" s="98">
        <v>90</v>
      </c>
      <c r="H6" s="98">
        <v>0.95</v>
      </c>
      <c r="I6" s="98">
        <v>510</v>
      </c>
      <c r="J6" s="98">
        <v>4</v>
      </c>
      <c r="K6" s="98">
        <v>3</v>
      </c>
    </row>
    <row r="7" spans="2:16" x14ac:dyDescent="0.3">
      <c r="B7" s="109"/>
      <c r="C7" s="98" t="s">
        <v>36</v>
      </c>
      <c r="D7" s="99">
        <v>728</v>
      </c>
      <c r="E7" s="98">
        <v>2</v>
      </c>
      <c r="F7" s="98">
        <v>0.01</v>
      </c>
      <c r="G7" s="98">
        <v>96</v>
      </c>
      <c r="H7" s="98">
        <v>0.86</v>
      </c>
      <c r="I7" s="98">
        <v>913</v>
      </c>
      <c r="J7" s="98">
        <v>2</v>
      </c>
      <c r="K7" s="98">
        <v>2</v>
      </c>
    </row>
    <row r="10" spans="2:16" x14ac:dyDescent="0.3">
      <c r="B10" s="109" t="s">
        <v>78</v>
      </c>
      <c r="C10" s="98"/>
      <c r="D10" s="98"/>
      <c r="E10" s="98"/>
      <c r="F10" s="98"/>
      <c r="G10" s="98"/>
      <c r="H10" s="98"/>
      <c r="I10" s="98"/>
      <c r="J10" s="98"/>
      <c r="K10" s="98"/>
    </row>
    <row r="11" spans="2:16" x14ac:dyDescent="0.3">
      <c r="B11" s="109"/>
      <c r="C11" s="98" t="s">
        <v>32</v>
      </c>
      <c r="D11" s="98" t="s">
        <v>12</v>
      </c>
      <c r="E11" s="98" t="s">
        <v>74</v>
      </c>
      <c r="F11" s="98" t="s">
        <v>8</v>
      </c>
      <c r="G11" s="98" t="s">
        <v>16</v>
      </c>
      <c r="H11" s="98" t="s">
        <v>64</v>
      </c>
      <c r="I11" s="98" t="s">
        <v>75</v>
      </c>
      <c r="J11" s="98" t="s">
        <v>76</v>
      </c>
      <c r="K11" s="98" t="s">
        <v>77</v>
      </c>
    </row>
    <row r="12" spans="2:16" x14ac:dyDescent="0.3">
      <c r="B12" s="109"/>
      <c r="C12" s="98" t="s">
        <v>33</v>
      </c>
      <c r="D12" s="98">
        <f>MIN(D$4:D$7)/(D4)</f>
        <v>1</v>
      </c>
      <c r="E12" s="98">
        <f>MIN(E$4:E$7)/E4</f>
        <v>0.66666666666666663</v>
      </c>
      <c r="F12" s="98">
        <f>MIN(F$4:F$7)/F4</f>
        <v>0.125</v>
      </c>
      <c r="G12" s="98">
        <f>G4/MAX(G$4:G$7)</f>
        <v>0.72916666666666663</v>
      </c>
      <c r="H12" s="98">
        <f t="shared" ref="H12:I12" si="0">H4/MAX(H$4:H$7)</f>
        <v>0.87368421052631584</v>
      </c>
      <c r="I12" s="98">
        <f t="shared" si="0"/>
        <v>0.70974808324205918</v>
      </c>
      <c r="J12" s="98">
        <f>MIN(J$4:J$7)/J4</f>
        <v>0.66666666666666663</v>
      </c>
      <c r="K12" s="98">
        <f>K4/MAX(K$4:K$7)</f>
        <v>0.5</v>
      </c>
      <c r="N12" s="98" t="str">
        <f>'[1]Insert SGF'!V3</f>
        <v>Price</v>
      </c>
      <c r="O12" s="98">
        <f>'[1]Insert SGF'!Z3</f>
        <v>0.29608191096586522</v>
      </c>
      <c r="P12" s="98">
        <v>0.29608191096586522</v>
      </c>
    </row>
    <row r="13" spans="2:16" x14ac:dyDescent="0.3">
      <c r="B13" s="109"/>
      <c r="C13" s="98" t="s">
        <v>34</v>
      </c>
      <c r="D13" s="98">
        <f t="shared" ref="D13:D15" si="1">MIN(D$4:D$7)/(D5)</f>
        <v>0.74054054054054053</v>
      </c>
      <c r="E13" s="98">
        <f t="shared" ref="E13:F15" si="2">MIN(E$4:E$7)/E5</f>
        <v>0.66666666666666663</v>
      </c>
      <c r="F13" s="98">
        <f t="shared" si="2"/>
        <v>0.25</v>
      </c>
      <c r="G13" s="98">
        <f t="shared" ref="G13:I15" si="3">G5/MAX(G$4:G$7)</f>
        <v>0.77083333333333337</v>
      </c>
      <c r="H13" s="98">
        <f t="shared" si="3"/>
        <v>0.87368421052631584</v>
      </c>
      <c r="I13" s="98">
        <f t="shared" si="3"/>
        <v>0.4994523548740416</v>
      </c>
      <c r="J13" s="98">
        <f t="shared" ref="J13:J15" si="4">MIN(J$4:J$7)/J5</f>
        <v>0.66666666666666663</v>
      </c>
      <c r="K13" s="98">
        <f>K5/MAX(K$4:K$7)</f>
        <v>1</v>
      </c>
      <c r="N13" s="98" t="str">
        <f>'[1]Insert SGF'!X4</f>
        <v>Technical Level</v>
      </c>
      <c r="O13" s="98" t="e">
        <f>SUMIF('[1]Insert SGF'!$X$3:$X$10,'Supplier Weights'!$N$12:$N$19,'[1]Insert SGF'!$Z$3:$Z$10)</f>
        <v>#VALUE!</v>
      </c>
      <c r="P13" s="98">
        <v>0.1867101664963238</v>
      </c>
    </row>
    <row r="14" spans="2:16" x14ac:dyDescent="0.3">
      <c r="B14" s="109"/>
      <c r="C14" s="98" t="s">
        <v>35</v>
      </c>
      <c r="D14" s="98">
        <f t="shared" si="1"/>
        <v>0.65341812400635935</v>
      </c>
      <c r="E14" s="98">
        <f t="shared" si="2"/>
        <v>1</v>
      </c>
      <c r="F14" s="98">
        <f t="shared" si="2"/>
        <v>0.33333333333333337</v>
      </c>
      <c r="G14" s="98">
        <f t="shared" si="3"/>
        <v>0.9375</v>
      </c>
      <c r="H14" s="98">
        <f t="shared" si="3"/>
        <v>1</v>
      </c>
      <c r="I14" s="98">
        <f t="shared" si="3"/>
        <v>0.55859802847754658</v>
      </c>
      <c r="J14" s="98">
        <f t="shared" si="4"/>
        <v>0.5</v>
      </c>
      <c r="K14" s="98">
        <f>K6/MAX(K$4:K$7)</f>
        <v>0.75</v>
      </c>
      <c r="N14" s="98" t="str">
        <f>'[1]Insert SGF'!X5</f>
        <v>Defects</v>
      </c>
      <c r="O14" s="98" t="e">
        <f>SUMIF('[1]Insert SGF'!$X$3:$X$10,'Supplier Weights'!$N$12:$N$19,'[1]Insert SGF'!$Z$3:$Z$10)</f>
        <v>#VALUE!</v>
      </c>
      <c r="P14" s="98">
        <v>0.16584450867895931</v>
      </c>
    </row>
    <row r="15" spans="2:16" x14ac:dyDescent="0.3">
      <c r="B15" s="109"/>
      <c r="C15" s="98" t="s">
        <v>36</v>
      </c>
      <c r="D15" s="98">
        <f t="shared" si="1"/>
        <v>0.56456043956043955</v>
      </c>
      <c r="E15" s="98">
        <f t="shared" si="2"/>
        <v>1</v>
      </c>
      <c r="F15" s="98">
        <f t="shared" si="2"/>
        <v>1</v>
      </c>
      <c r="G15" s="98">
        <f t="shared" si="3"/>
        <v>1</v>
      </c>
      <c r="H15" s="98">
        <f t="shared" si="3"/>
        <v>0.90526315789473688</v>
      </c>
      <c r="I15" s="98">
        <f t="shared" si="3"/>
        <v>1</v>
      </c>
      <c r="J15" s="98">
        <f t="shared" si="4"/>
        <v>1</v>
      </c>
      <c r="K15" s="98">
        <f>K7/MAX(K$4:K$7)</f>
        <v>0.5</v>
      </c>
      <c r="N15" s="98" t="str">
        <f>'[1]Insert SGF'!X6</f>
        <v>Reliability</v>
      </c>
      <c r="O15" s="98" t="e">
        <f>SUMIF('[1]Insert SGF'!$X$3:$X$10,'Supplier Weights'!$N$12:$N$19,'[1]Insert SGF'!$Z$3:$Z$10)</f>
        <v>#VALUE!</v>
      </c>
      <c r="P15" s="98">
        <v>5.5281502892986431E-2</v>
      </c>
    </row>
    <row r="16" spans="2:16" x14ac:dyDescent="0.3">
      <c r="B16" s="109"/>
      <c r="C16" s="98"/>
      <c r="D16" s="98" t="s">
        <v>79</v>
      </c>
      <c r="E16" s="98" t="s">
        <v>79</v>
      </c>
      <c r="F16" s="98" t="s">
        <v>79</v>
      </c>
      <c r="G16" s="98" t="s">
        <v>80</v>
      </c>
      <c r="H16" s="98" t="s">
        <v>80</v>
      </c>
      <c r="I16" s="98" t="s">
        <v>80</v>
      </c>
      <c r="J16" s="98" t="s">
        <v>79</v>
      </c>
      <c r="K16" s="98" t="s">
        <v>80</v>
      </c>
      <c r="N16" s="98" t="str">
        <f>'[1]Insert SGF'!X7</f>
        <v>On-time delivery</v>
      </c>
      <c r="O16" s="98" t="e">
        <f>SUMIF('[1]Insert SGF'!$X$3:$X$10,'Supplier Weights'!$N$12:$N$19,'[1]Insert SGF'!$Z$3:$Z$10)</f>
        <v>#VALUE!</v>
      </c>
      <c r="P16" s="98">
        <v>8.0402870837596202E-2</v>
      </c>
    </row>
    <row r="17" spans="2:16" x14ac:dyDescent="0.3">
      <c r="N17" s="98" t="str">
        <f>'[1]Insert SGF'!X8</f>
        <v>Supply Capacity</v>
      </c>
      <c r="O17" s="98" t="e">
        <f>SUMIF('[1]Insert SGF'!$X$3:$X$10,'Supplier Weights'!$N$12:$N$19,'[1]Insert SGF'!$Z$3:$Z$10)</f>
        <v>#VALUE!</v>
      </c>
      <c r="P17" s="98">
        <v>6.7638084645336397E-2</v>
      </c>
    </row>
    <row r="18" spans="2:16" x14ac:dyDescent="0.3">
      <c r="B18" s="109" t="s">
        <v>81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N18" s="98" t="str">
        <f>'[1]Insert SGF'!X9</f>
        <v>Repair Turnaround Time</v>
      </c>
      <c r="O18" s="98" t="e">
        <f>SUMIF('[1]Insert SGF'!$X$3:$X$10,'Supplier Weights'!$N$12:$N$19,'[1]Insert SGF'!$Z$3:$Z$10)</f>
        <v>#VALUE!</v>
      </c>
      <c r="P18" s="98">
        <v>4.6583828514928011E-2</v>
      </c>
    </row>
    <row r="19" spans="2:16" x14ac:dyDescent="0.3">
      <c r="B19" s="109"/>
      <c r="C19" s="98" t="s">
        <v>32</v>
      </c>
      <c r="D19" s="98" t="s">
        <v>12</v>
      </c>
      <c r="E19" s="98" t="s">
        <v>74</v>
      </c>
      <c r="F19" s="98" t="s">
        <v>8</v>
      </c>
      <c r="G19" s="98" t="s">
        <v>16</v>
      </c>
      <c r="H19" s="98" t="s">
        <v>64</v>
      </c>
      <c r="I19" s="98" t="s">
        <v>75</v>
      </c>
      <c r="J19" s="98" t="s">
        <v>76</v>
      </c>
      <c r="K19" s="98" t="s">
        <v>77</v>
      </c>
      <c r="L19" s="100" t="s">
        <v>82</v>
      </c>
      <c r="N19" s="98" t="str">
        <f>'[1]Insert SGF'!X10</f>
        <v>Warranty Period</v>
      </c>
      <c r="O19" s="98" t="e">
        <f>SUMIF('[1]Insert SGF'!$X$3:$X$10,'Supplier Weights'!$N$12:$N$19,'[1]Insert SGF'!$Z$3:$Z$10)</f>
        <v>#VALUE!</v>
      </c>
      <c r="P19" s="98">
        <v>0.10145712696800462</v>
      </c>
    </row>
    <row r="20" spans="2:16" hidden="1" x14ac:dyDescent="0.3">
      <c r="B20" s="109"/>
      <c r="C20" s="98"/>
      <c r="D20" s="98">
        <f>D12*$O$12</f>
        <v>0.29608191096586522</v>
      </c>
      <c r="E20" s="98" t="e">
        <f>E12*$O$13</f>
        <v>#VALUE!</v>
      </c>
      <c r="F20" s="98" t="e">
        <f>F12*$O$14</f>
        <v>#VALUE!</v>
      </c>
      <c r="G20" s="98" t="e">
        <f>G12*O$15</f>
        <v>#VALUE!</v>
      </c>
      <c r="H20" s="98" t="e">
        <f>H12*$O$16</f>
        <v>#VALUE!</v>
      </c>
      <c r="I20" s="98" t="e">
        <f>I12*$O$17</f>
        <v>#VALUE!</v>
      </c>
      <c r="J20" s="98" t="e">
        <f>J12*$O$18</f>
        <v>#VALUE!</v>
      </c>
      <c r="K20" s="98" t="e">
        <f>K12*$O$19</f>
        <v>#VALUE!</v>
      </c>
      <c r="L20" s="98"/>
    </row>
    <row r="21" spans="2:16" hidden="1" x14ac:dyDescent="0.3">
      <c r="B21" s="109"/>
      <c r="C21" s="98"/>
      <c r="D21" s="98">
        <f>D13*$O$12</f>
        <v>0.21926065839093803</v>
      </c>
      <c r="E21" s="98" t="e">
        <f>E13*$O$13</f>
        <v>#VALUE!</v>
      </c>
      <c r="F21" s="98" t="e">
        <f>F13*$O$14</f>
        <v>#VALUE!</v>
      </c>
      <c r="G21" s="98" t="e">
        <f>G13*O$15</f>
        <v>#VALUE!</v>
      </c>
      <c r="H21" s="98" t="e">
        <f t="shared" ref="H21:H23" si="5">H13*$O$16</f>
        <v>#VALUE!</v>
      </c>
      <c r="I21" s="98" t="e">
        <f t="shared" ref="I21:I23" si="6">I13*$O$17</f>
        <v>#VALUE!</v>
      </c>
      <c r="J21" s="98" t="e">
        <f t="shared" ref="J21:J23" si="7">J13*$O$18</f>
        <v>#VALUE!</v>
      </c>
      <c r="K21" s="98" t="e">
        <f t="shared" ref="K21:K23" si="8">K13*$O$19</f>
        <v>#VALUE!</v>
      </c>
      <c r="L21" s="100"/>
    </row>
    <row r="22" spans="2:16" hidden="1" x14ac:dyDescent="0.3">
      <c r="B22" s="109"/>
      <c r="C22" s="98"/>
      <c r="D22" s="98">
        <f>D14*$O$12</f>
        <v>0.19346528681553357</v>
      </c>
      <c r="E22" s="98" t="e">
        <f>E14*$O$13</f>
        <v>#VALUE!</v>
      </c>
      <c r="F22" s="98" t="e">
        <f>F14*$O$14</f>
        <v>#VALUE!</v>
      </c>
      <c r="G22" s="98" t="e">
        <f>G14*O$15</f>
        <v>#VALUE!</v>
      </c>
      <c r="H22" s="98" t="e">
        <f t="shared" si="5"/>
        <v>#VALUE!</v>
      </c>
      <c r="I22" s="98" t="e">
        <f t="shared" si="6"/>
        <v>#VALUE!</v>
      </c>
      <c r="J22" s="98" t="e">
        <f t="shared" si="7"/>
        <v>#VALUE!</v>
      </c>
      <c r="K22" s="98" t="e">
        <f t="shared" si="8"/>
        <v>#VALUE!</v>
      </c>
      <c r="L22" s="100"/>
    </row>
    <row r="23" spans="2:16" hidden="1" x14ac:dyDescent="0.3">
      <c r="B23" s="109"/>
      <c r="C23" s="98"/>
      <c r="D23" s="98">
        <f>D15*$O$12</f>
        <v>0.16715613380078381</v>
      </c>
      <c r="E23" s="98" t="e">
        <f>E15*$O$13</f>
        <v>#VALUE!</v>
      </c>
      <c r="F23" s="98" t="e">
        <f>F15*$O$14</f>
        <v>#VALUE!</v>
      </c>
      <c r="G23" s="98" t="e">
        <f>G15*O$15</f>
        <v>#VALUE!</v>
      </c>
      <c r="H23" s="98" t="e">
        <f t="shared" si="5"/>
        <v>#VALUE!</v>
      </c>
      <c r="I23" s="98" t="e">
        <f t="shared" si="6"/>
        <v>#VALUE!</v>
      </c>
      <c r="J23" s="98" t="e">
        <f t="shared" si="7"/>
        <v>#VALUE!</v>
      </c>
      <c r="K23" s="98" t="e">
        <f t="shared" si="8"/>
        <v>#VALUE!</v>
      </c>
      <c r="L23" s="100"/>
    </row>
    <row r="24" spans="2:16" x14ac:dyDescent="0.3">
      <c r="B24" s="109"/>
      <c r="C24" s="98" t="s">
        <v>33</v>
      </c>
      <c r="D24" s="98">
        <f>D20/SUM(D$20:D$23)</f>
        <v>0.33800694361300243</v>
      </c>
      <c r="E24" s="98" t="e">
        <f t="shared" ref="E24:K24" si="9">E20/SUM(E$20:E$23)</f>
        <v>#VALUE!</v>
      </c>
      <c r="F24" s="98" t="e">
        <f t="shared" si="9"/>
        <v>#VALUE!</v>
      </c>
      <c r="G24" s="98" t="e">
        <f t="shared" si="9"/>
        <v>#VALUE!</v>
      </c>
      <c r="H24" s="98" t="e">
        <f t="shared" si="9"/>
        <v>#VALUE!</v>
      </c>
      <c r="I24" s="98" t="e">
        <f t="shared" si="9"/>
        <v>#VALUE!</v>
      </c>
      <c r="J24" s="98" t="e">
        <f t="shared" si="9"/>
        <v>#VALUE!</v>
      </c>
      <c r="K24" s="98" t="e">
        <f t="shared" si="9"/>
        <v>#VALUE!</v>
      </c>
      <c r="L24" s="101" t="e">
        <f>SUMPRODUCT($D$29:$K$29,D24:K24)</f>
        <v>#VALUE!</v>
      </c>
    </row>
    <row r="25" spans="2:16" x14ac:dyDescent="0.3">
      <c r="B25" s="109"/>
      <c r="C25" s="98" t="s">
        <v>34</v>
      </c>
      <c r="D25" s="98">
        <f t="shared" ref="D25:K27" si="10">D21/SUM(D$20:D$23)</f>
        <v>0.25030784472962886</v>
      </c>
      <c r="E25" s="98" t="e">
        <f t="shared" si="10"/>
        <v>#VALUE!</v>
      </c>
      <c r="F25" s="98" t="e">
        <f t="shared" si="10"/>
        <v>#VALUE!</v>
      </c>
      <c r="G25" s="98" t="e">
        <f t="shared" si="10"/>
        <v>#VALUE!</v>
      </c>
      <c r="H25" s="98" t="e">
        <f t="shared" si="10"/>
        <v>#VALUE!</v>
      </c>
      <c r="I25" s="98" t="e">
        <f t="shared" si="10"/>
        <v>#VALUE!</v>
      </c>
      <c r="J25" s="98" t="e">
        <f t="shared" si="10"/>
        <v>#VALUE!</v>
      </c>
      <c r="K25" s="98" t="e">
        <f t="shared" si="10"/>
        <v>#VALUE!</v>
      </c>
      <c r="L25" s="101" t="e">
        <f t="shared" ref="L25:L27" si="11">SUMPRODUCT($D$29:$K$29,D25:K25)</f>
        <v>#VALUE!</v>
      </c>
    </row>
    <row r="26" spans="2:16" x14ac:dyDescent="0.3">
      <c r="B26" s="109"/>
      <c r="C26" s="98" t="s">
        <v>35</v>
      </c>
      <c r="D26" s="98">
        <f t="shared" si="10"/>
        <v>0.22085986299673135</v>
      </c>
      <c r="E26" s="98" t="e">
        <f t="shared" si="10"/>
        <v>#VALUE!</v>
      </c>
      <c r="F26" s="98" t="e">
        <f t="shared" si="10"/>
        <v>#VALUE!</v>
      </c>
      <c r="G26" s="98" t="e">
        <f t="shared" si="10"/>
        <v>#VALUE!</v>
      </c>
      <c r="H26" s="98" t="e">
        <f t="shared" si="10"/>
        <v>#VALUE!</v>
      </c>
      <c r="I26" s="98" t="e">
        <f t="shared" si="10"/>
        <v>#VALUE!</v>
      </c>
      <c r="J26" s="98" t="e">
        <f t="shared" si="10"/>
        <v>#VALUE!</v>
      </c>
      <c r="K26" s="98" t="e">
        <f t="shared" si="10"/>
        <v>#VALUE!</v>
      </c>
      <c r="L26" s="101" t="e">
        <f t="shared" si="11"/>
        <v>#VALUE!</v>
      </c>
    </row>
    <row r="27" spans="2:16" x14ac:dyDescent="0.3">
      <c r="B27" s="109"/>
      <c r="C27" s="98" t="s">
        <v>36</v>
      </c>
      <c r="D27" s="98">
        <f t="shared" si="10"/>
        <v>0.19082534866063738</v>
      </c>
      <c r="E27" s="98" t="e">
        <f t="shared" si="10"/>
        <v>#VALUE!</v>
      </c>
      <c r="F27" s="98" t="e">
        <f t="shared" si="10"/>
        <v>#VALUE!</v>
      </c>
      <c r="G27" s="98" t="e">
        <f t="shared" si="10"/>
        <v>#VALUE!</v>
      </c>
      <c r="H27" s="98" t="e">
        <f t="shared" si="10"/>
        <v>#VALUE!</v>
      </c>
      <c r="I27" s="98" t="e">
        <f t="shared" si="10"/>
        <v>#VALUE!</v>
      </c>
      <c r="J27" s="98" t="e">
        <f t="shared" si="10"/>
        <v>#VALUE!</v>
      </c>
      <c r="K27" s="98" t="e">
        <f t="shared" si="10"/>
        <v>#VALUE!</v>
      </c>
      <c r="L27" s="101" t="e">
        <f t="shared" si="11"/>
        <v>#VALUE!</v>
      </c>
    </row>
    <row r="28" spans="2:16" x14ac:dyDescent="0.3">
      <c r="B28" s="109"/>
      <c r="C28" s="98" t="s">
        <v>83</v>
      </c>
      <c r="D28" s="98">
        <f>SUM(D24:D27)</f>
        <v>1</v>
      </c>
      <c r="E28" s="98" t="e">
        <f>SUM(E24:E27)</f>
        <v>#VALUE!</v>
      </c>
      <c r="F28" s="98" t="e">
        <f>SUM(F24:F27)</f>
        <v>#VALUE!</v>
      </c>
      <c r="G28" s="98" t="e">
        <f t="shared" ref="G28:K28" si="12">SUM(G24:G27)</f>
        <v>#VALUE!</v>
      </c>
      <c r="H28" s="98" t="e">
        <f t="shared" si="12"/>
        <v>#VALUE!</v>
      </c>
      <c r="I28" s="98" t="e">
        <f t="shared" si="12"/>
        <v>#VALUE!</v>
      </c>
      <c r="J28" s="98" t="e">
        <f t="shared" si="12"/>
        <v>#VALUE!</v>
      </c>
      <c r="K28" s="98" t="e">
        <f t="shared" si="12"/>
        <v>#VALUE!</v>
      </c>
      <c r="L28" s="98"/>
    </row>
    <row r="29" spans="2:16" x14ac:dyDescent="0.3">
      <c r="B29" s="109"/>
      <c r="C29" s="98" t="s">
        <v>84</v>
      </c>
      <c r="D29" s="98">
        <v>0.29608191096586522</v>
      </c>
      <c r="E29" s="98">
        <v>0.1867101664963238</v>
      </c>
      <c r="F29" s="98">
        <v>0.16584450867895931</v>
      </c>
      <c r="G29" s="98">
        <v>5.5281502892986431E-2</v>
      </c>
      <c r="H29" s="98">
        <v>8.0402870837596202E-2</v>
      </c>
      <c r="I29" s="98">
        <v>6.7638084645336397E-2</v>
      </c>
      <c r="J29" s="98">
        <v>4.6583828514928011E-2</v>
      </c>
      <c r="K29" s="98">
        <v>0.10145712696800462</v>
      </c>
      <c r="L29" s="9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workbookViewId="0"/>
  </sheetViews>
  <sheetFormatPr defaultColWidth="9.109375" defaultRowHeight="15.6" x14ac:dyDescent="0.3"/>
  <cols>
    <col min="1" max="1" width="3.6640625" style="30" customWidth="1"/>
    <col min="2" max="2" width="22.33203125" style="31" bestFit="1" customWidth="1"/>
    <col min="3" max="3" width="9.109375" style="31"/>
    <col min="4" max="5" width="14.33203125" style="31" bestFit="1" customWidth="1"/>
    <col min="6" max="6" width="3.6640625" style="30" customWidth="1"/>
    <col min="7" max="7" width="9.109375" style="31"/>
    <col min="8" max="8" width="3.6640625" style="30" customWidth="1"/>
    <col min="9" max="16384" width="9.109375" style="31"/>
  </cols>
  <sheetData>
    <row r="1" spans="2:7" s="30" customFormat="1" x14ac:dyDescent="0.3"/>
    <row r="2" spans="2:7" x14ac:dyDescent="0.3">
      <c r="B2" s="34" t="s">
        <v>40</v>
      </c>
      <c r="C2" s="35" t="s">
        <v>39</v>
      </c>
      <c r="D2" s="35" t="s">
        <v>41</v>
      </c>
      <c r="E2" s="36" t="s">
        <v>42</v>
      </c>
      <c r="G2" s="30"/>
    </row>
    <row r="3" spans="2:7" x14ac:dyDescent="0.3">
      <c r="B3" s="37">
        <v>1</v>
      </c>
      <c r="C3" s="38">
        <f>2/14</f>
        <v>0.14285714285714285</v>
      </c>
      <c r="D3" s="38">
        <f>0.5</f>
        <v>0.5</v>
      </c>
      <c r="E3" s="39">
        <f>0.5</f>
        <v>0.5</v>
      </c>
      <c r="G3" s="40">
        <f>-C3*(IFERROR(D3*LOG(D3),0)+IFERROR(E3*LOG(E3),0))</f>
        <v>4.3004285094854454E-2</v>
      </c>
    </row>
    <row r="4" spans="2:7" x14ac:dyDescent="0.3">
      <c r="B4" s="37">
        <v>2</v>
      </c>
      <c r="C4" s="38">
        <f>3/14</f>
        <v>0.21428571428571427</v>
      </c>
      <c r="D4" s="41">
        <f>1/3</f>
        <v>0.33333333333333331</v>
      </c>
      <c r="E4" s="66">
        <f>2/3</f>
        <v>0.66666666666666663</v>
      </c>
      <c r="G4" s="42">
        <f t="shared" ref="G4:G8" si="0">-C4*(IFERROR(D4*LOG(D4),0)+IFERROR(E4*LOG(E4),0))</f>
        <v>5.9235983773644627E-2</v>
      </c>
    </row>
    <row r="5" spans="2:7" x14ac:dyDescent="0.3">
      <c r="B5" s="37">
        <v>3</v>
      </c>
      <c r="C5" s="38">
        <f t="shared" ref="C5:C8" si="1">2/14</f>
        <v>0.14285714285714285</v>
      </c>
      <c r="D5" s="38">
        <f>0.5</f>
        <v>0.5</v>
      </c>
      <c r="E5" s="39">
        <f>1/2</f>
        <v>0.5</v>
      </c>
      <c r="G5" s="42">
        <f t="shared" si="0"/>
        <v>4.3004285094854454E-2</v>
      </c>
    </row>
    <row r="6" spans="2:7" x14ac:dyDescent="0.3">
      <c r="B6" s="37">
        <v>4</v>
      </c>
      <c r="C6" s="38">
        <f t="shared" si="1"/>
        <v>0.14285714285714285</v>
      </c>
      <c r="D6" s="38">
        <f>1</f>
        <v>1</v>
      </c>
      <c r="E6" s="39">
        <v>0</v>
      </c>
      <c r="G6" s="42">
        <f t="shared" si="0"/>
        <v>0</v>
      </c>
    </row>
    <row r="7" spans="2:7" x14ac:dyDescent="0.3">
      <c r="B7" s="37">
        <v>5</v>
      </c>
      <c r="C7" s="38">
        <f>3/14</f>
        <v>0.21428571428571427</v>
      </c>
      <c r="D7" s="38">
        <f>1</f>
        <v>1</v>
      </c>
      <c r="E7" s="39">
        <v>0</v>
      </c>
      <c r="G7" s="42">
        <f t="shared" si="0"/>
        <v>0</v>
      </c>
    </row>
    <row r="8" spans="2:7" x14ac:dyDescent="0.3">
      <c r="B8" s="43">
        <v>6</v>
      </c>
      <c r="C8" s="44">
        <f t="shared" si="1"/>
        <v>0.14285714285714285</v>
      </c>
      <c r="D8" s="44">
        <f>0.5</f>
        <v>0.5</v>
      </c>
      <c r="E8" s="45">
        <f>0.5</f>
        <v>0.5</v>
      </c>
      <c r="G8" s="46">
        <f t="shared" si="0"/>
        <v>4.3004285094854454E-2</v>
      </c>
    </row>
    <row r="9" spans="2:7" s="30" customFormat="1" x14ac:dyDescent="0.3"/>
    <row r="10" spans="2:7" x14ac:dyDescent="0.3">
      <c r="B10" s="47" t="s">
        <v>43</v>
      </c>
      <c r="C10" s="48">
        <f>SUM(G3:G8)</f>
        <v>0.188248839058208</v>
      </c>
      <c r="D10" s="30"/>
      <c r="E10" s="30"/>
      <c r="G10" s="30"/>
    </row>
    <row r="11" spans="2:7" s="32" customFormat="1" x14ac:dyDescent="0.3"/>
    <row r="12" spans="2:7" s="30" customFormat="1" x14ac:dyDescent="0.3"/>
    <row r="13" spans="2:7" x14ac:dyDescent="0.3">
      <c r="B13" s="34" t="s">
        <v>40</v>
      </c>
      <c r="C13" s="35" t="s">
        <v>39</v>
      </c>
      <c r="D13" s="35" t="s">
        <v>41</v>
      </c>
      <c r="E13" s="36" t="s">
        <v>42</v>
      </c>
      <c r="G13" s="30"/>
    </row>
    <row r="14" spans="2:7" x14ac:dyDescent="0.3">
      <c r="B14" s="37">
        <v>1</v>
      </c>
      <c r="C14" s="38">
        <v>0.21428570999999999</v>
      </c>
      <c r="D14" s="38">
        <f>1/3</f>
        <v>0.33333333333333331</v>
      </c>
      <c r="E14" s="39">
        <f>2/3</f>
        <v>0.66666666666666663</v>
      </c>
      <c r="G14" s="40">
        <f>-C14*(IFERROR(D14*LOG(D14),0)+IFERROR(E14*LOG(E14),0))</f>
        <v>5.9235982588924957E-2</v>
      </c>
    </row>
    <row r="15" spans="2:7" x14ac:dyDescent="0.3">
      <c r="B15" s="37">
        <v>2</v>
      </c>
      <c r="C15" s="38">
        <v>0.21428570999999999</v>
      </c>
      <c r="D15" s="41">
        <v>1</v>
      </c>
      <c r="E15" s="66">
        <v>0</v>
      </c>
      <c r="G15" s="42">
        <f t="shared" ref="G15:G21" si="2">-C15*(IFERROR(D15*LOG(D15),0)+IFERROR(E15*LOG(E15),0))</f>
        <v>0</v>
      </c>
    </row>
    <row r="16" spans="2:7" x14ac:dyDescent="0.3">
      <c r="B16" s="37">
        <v>3</v>
      </c>
      <c r="C16" s="38">
        <v>7.1428569999999997E-2</v>
      </c>
      <c r="D16" s="38">
        <v>0</v>
      </c>
      <c r="E16" s="39">
        <v>1</v>
      </c>
      <c r="G16" s="42">
        <f t="shared" si="2"/>
        <v>0</v>
      </c>
    </row>
    <row r="17" spans="2:7" x14ac:dyDescent="0.3">
      <c r="B17" s="37">
        <v>4</v>
      </c>
      <c r="C17" s="38">
        <v>7.1428569999999997E-2</v>
      </c>
      <c r="D17" s="38">
        <v>0</v>
      </c>
      <c r="E17" s="39">
        <v>1</v>
      </c>
      <c r="G17" s="42">
        <f t="shared" si="2"/>
        <v>0</v>
      </c>
    </row>
    <row r="18" spans="2:7" x14ac:dyDescent="0.3">
      <c r="B18" s="37">
        <v>5</v>
      </c>
      <c r="C18" s="38">
        <v>0.14285713999999999</v>
      </c>
      <c r="D18" s="38">
        <v>0.5</v>
      </c>
      <c r="E18" s="39">
        <v>0.5</v>
      </c>
      <c r="G18" s="42">
        <f t="shared" si="2"/>
        <v>4.300428423476875E-2</v>
      </c>
    </row>
    <row r="19" spans="2:7" x14ac:dyDescent="0.3">
      <c r="B19" s="37">
        <v>6</v>
      </c>
      <c r="C19" s="38">
        <v>7.1428569999999997E-2</v>
      </c>
      <c r="D19" s="38">
        <v>1</v>
      </c>
      <c r="E19" s="39">
        <v>0</v>
      </c>
      <c r="G19" s="42">
        <f t="shared" si="2"/>
        <v>0</v>
      </c>
    </row>
    <row r="20" spans="2:7" x14ac:dyDescent="0.3">
      <c r="B20" s="37">
        <v>7</v>
      </c>
      <c r="C20" s="38">
        <v>0.14285713999999999</v>
      </c>
      <c r="D20" s="38">
        <v>1</v>
      </c>
      <c r="E20" s="39">
        <v>0</v>
      </c>
      <c r="G20" s="42">
        <f t="shared" si="2"/>
        <v>0</v>
      </c>
    </row>
    <row r="21" spans="2:7" x14ac:dyDescent="0.3">
      <c r="B21" s="43">
        <v>8</v>
      </c>
      <c r="C21" s="44">
        <v>7.1428569999999997E-2</v>
      </c>
      <c r="D21" s="44">
        <v>1</v>
      </c>
      <c r="E21" s="45">
        <v>0</v>
      </c>
      <c r="G21" s="46">
        <f t="shared" si="2"/>
        <v>0</v>
      </c>
    </row>
    <row r="22" spans="2:7" x14ac:dyDescent="0.3">
      <c r="B22" s="30"/>
      <c r="C22" s="30"/>
      <c r="D22" s="30"/>
      <c r="E22" s="30"/>
      <c r="G22" s="30"/>
    </row>
    <row r="23" spans="2:7" s="30" customFormat="1" x14ac:dyDescent="0.3">
      <c r="B23" s="47" t="s">
        <v>45</v>
      </c>
      <c r="C23" s="48">
        <f>SUM(G14:G21)</f>
        <v>0.10224026682369371</v>
      </c>
    </row>
    <row r="24" spans="2:7" x14ac:dyDescent="0.3">
      <c r="B24" s="30"/>
      <c r="C24" s="30"/>
      <c r="D24" s="30"/>
      <c r="E24" s="30"/>
      <c r="G24" s="30"/>
    </row>
    <row r="25" spans="2:7" s="67" customFormat="1" x14ac:dyDescent="0.3"/>
    <row r="26" spans="2:7" s="30" customFormat="1" x14ac:dyDescent="0.3">
      <c r="B26" s="34" t="s">
        <v>40</v>
      </c>
      <c r="C26" s="35" t="s">
        <v>39</v>
      </c>
      <c r="D26" s="35" t="s">
        <v>41</v>
      </c>
      <c r="E26" s="36" t="s">
        <v>42</v>
      </c>
      <c r="G26" s="31"/>
    </row>
    <row r="27" spans="2:7" x14ac:dyDescent="0.3">
      <c r="B27" s="37">
        <v>1</v>
      </c>
      <c r="C27" s="38">
        <v>0.14285713999999999</v>
      </c>
      <c r="D27" s="38">
        <v>0.5</v>
      </c>
      <c r="E27" s="39">
        <v>0.5</v>
      </c>
      <c r="G27" s="40">
        <f>-C27*(IFERROR(D27*LOG(D27),0)+IFERROR(E27*LOG(E27),0))</f>
        <v>4.300428423476875E-2</v>
      </c>
    </row>
    <row r="28" spans="2:7" x14ac:dyDescent="0.3">
      <c r="B28" s="37">
        <v>2</v>
      </c>
      <c r="C28" s="38">
        <v>7.1428569999999997E-2</v>
      </c>
      <c r="D28" s="41">
        <v>1</v>
      </c>
      <c r="E28" s="66">
        <v>0</v>
      </c>
      <c r="G28" s="42">
        <f t="shared" ref="G28:G35" si="3">-C28*(IFERROR(D28*LOG(D28),0)+IFERROR(E28*LOG(E28),0))</f>
        <v>0</v>
      </c>
    </row>
    <row r="29" spans="2:7" x14ac:dyDescent="0.3">
      <c r="B29" s="37">
        <v>3</v>
      </c>
      <c r="C29" s="38">
        <v>0.14285713999999999</v>
      </c>
      <c r="D29" s="38">
        <v>0.5</v>
      </c>
      <c r="E29" s="39">
        <v>0.5</v>
      </c>
      <c r="G29" s="42">
        <f t="shared" si="3"/>
        <v>4.300428423476875E-2</v>
      </c>
    </row>
    <row r="30" spans="2:7" x14ac:dyDescent="0.3">
      <c r="B30" s="37">
        <v>4</v>
      </c>
      <c r="C30" s="38">
        <v>0.21428570999999999</v>
      </c>
      <c r="D30" s="38">
        <f>1/3</f>
        <v>0.33333333333333331</v>
      </c>
      <c r="E30" s="39">
        <f>2/3</f>
        <v>0.66666666666666663</v>
      </c>
      <c r="G30" s="42">
        <f t="shared" si="3"/>
        <v>5.9235982588924957E-2</v>
      </c>
    </row>
    <row r="31" spans="2:7" x14ac:dyDescent="0.3">
      <c r="B31" s="37">
        <v>5</v>
      </c>
      <c r="C31" s="38">
        <v>0.14285713999999999</v>
      </c>
      <c r="D31" s="38">
        <v>1</v>
      </c>
      <c r="E31" s="39">
        <v>0</v>
      </c>
      <c r="G31" s="42">
        <f t="shared" si="3"/>
        <v>0</v>
      </c>
    </row>
    <row r="32" spans="2:7" x14ac:dyDescent="0.3">
      <c r="B32" s="37">
        <v>6</v>
      </c>
      <c r="C32" s="38">
        <v>7.1428569999999997E-2</v>
      </c>
      <c r="D32" s="38">
        <v>1</v>
      </c>
      <c r="E32" s="39">
        <v>0</v>
      </c>
      <c r="G32" s="42">
        <f t="shared" si="3"/>
        <v>0</v>
      </c>
    </row>
    <row r="33" spans="2:7" x14ac:dyDescent="0.3">
      <c r="B33" s="37">
        <v>7</v>
      </c>
      <c r="C33" s="38">
        <v>7.1428569999999997E-2</v>
      </c>
      <c r="D33" s="38">
        <v>0</v>
      </c>
      <c r="E33" s="39">
        <v>1</v>
      </c>
      <c r="G33" s="42">
        <f t="shared" si="3"/>
        <v>0</v>
      </c>
    </row>
    <row r="34" spans="2:7" x14ac:dyDescent="0.3">
      <c r="B34" s="37">
        <v>8</v>
      </c>
      <c r="C34" s="38">
        <v>7.1428569999999997E-2</v>
      </c>
      <c r="D34" s="38">
        <v>1</v>
      </c>
      <c r="E34" s="39">
        <v>0</v>
      </c>
      <c r="G34" s="42">
        <f t="shared" si="3"/>
        <v>0</v>
      </c>
    </row>
    <row r="35" spans="2:7" x14ac:dyDescent="0.3">
      <c r="B35" s="43">
        <v>9</v>
      </c>
      <c r="C35" s="44">
        <v>7.1428569999999997E-2</v>
      </c>
      <c r="D35" s="44">
        <v>1</v>
      </c>
      <c r="E35" s="45">
        <v>0</v>
      </c>
      <c r="G35" s="46">
        <f t="shared" si="3"/>
        <v>0</v>
      </c>
    </row>
    <row r="36" spans="2:7" s="30" customFormat="1" x14ac:dyDescent="0.3"/>
    <row r="37" spans="2:7" x14ac:dyDescent="0.3">
      <c r="B37" s="47" t="s">
        <v>44</v>
      </c>
      <c r="C37" s="48">
        <f>SUM(G27:G35)</f>
        <v>0.14524455105846246</v>
      </c>
      <c r="D37" s="30"/>
      <c r="E37" s="30"/>
      <c r="G37" s="30"/>
    </row>
    <row r="38" spans="2:7" s="30" customForma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2"/>
  <sheetViews>
    <sheetView workbookViewId="0"/>
  </sheetViews>
  <sheetFormatPr defaultColWidth="9.109375" defaultRowHeight="15.6" x14ac:dyDescent="0.3"/>
  <cols>
    <col min="1" max="1" width="3.6640625" style="33" customWidth="1"/>
    <col min="2" max="2" width="22.33203125" style="33" bestFit="1" customWidth="1"/>
    <col min="3" max="3" width="9.109375" style="33"/>
    <col min="4" max="5" width="14.5546875" style="33" customWidth="1"/>
    <col min="6" max="6" width="14.109375" style="33" customWidth="1"/>
    <col min="7" max="7" width="3.6640625" style="33" customWidth="1"/>
    <col min="8" max="8" width="9.109375" style="33"/>
    <col min="9" max="9" width="3.6640625" style="65" customWidth="1"/>
    <col min="10" max="16384" width="9.109375" style="33"/>
  </cols>
  <sheetData>
    <row r="1" spans="1:9" x14ac:dyDescent="0.3">
      <c r="A1" s="30"/>
      <c r="B1" s="30"/>
      <c r="C1" s="30"/>
      <c r="D1" s="30"/>
      <c r="E1" s="30"/>
      <c r="F1" s="30"/>
      <c r="G1" s="30"/>
      <c r="H1" s="30"/>
      <c r="I1" s="30"/>
    </row>
    <row r="2" spans="1:9" x14ac:dyDescent="0.3">
      <c r="A2" s="30"/>
      <c r="B2" s="34" t="s">
        <v>40</v>
      </c>
      <c r="C2" s="35" t="s">
        <v>39</v>
      </c>
      <c r="D2" s="35" t="s">
        <v>41</v>
      </c>
      <c r="E2" s="35" t="s">
        <v>42</v>
      </c>
      <c r="F2" s="36" t="s">
        <v>49</v>
      </c>
      <c r="G2" s="30"/>
      <c r="H2" s="30"/>
      <c r="I2" s="30"/>
    </row>
    <row r="3" spans="1:9" x14ac:dyDescent="0.3">
      <c r="A3" s="30"/>
      <c r="B3" s="37">
        <v>1</v>
      </c>
      <c r="C3" s="38">
        <v>0.3</v>
      </c>
      <c r="D3" s="38">
        <f>1/3</f>
        <v>0.33333333333333331</v>
      </c>
      <c r="E3" s="38">
        <f>2/3</f>
        <v>0.66666666666666663</v>
      </c>
      <c r="F3" s="39">
        <f>1-SUM(D3:E3)</f>
        <v>0</v>
      </c>
      <c r="G3" s="30"/>
      <c r="H3" s="40">
        <f>-C3*(IFERROR(D3*LOG(D3),0)+IFERROR(E3*LOG(E3),0)+IFERROR(F3*LOG(F3),0))</f>
        <v>8.2930377283102485E-2</v>
      </c>
      <c r="I3" s="30"/>
    </row>
    <row r="4" spans="1:9" x14ac:dyDescent="0.3">
      <c r="A4" s="30"/>
      <c r="B4" s="37">
        <v>2</v>
      </c>
      <c r="C4" s="38">
        <v>0.2</v>
      </c>
      <c r="D4" s="41">
        <v>0.5</v>
      </c>
      <c r="E4" s="41">
        <v>0.5</v>
      </c>
      <c r="F4" s="39">
        <f t="shared" ref="F4:F7" si="0">1-SUM(D4:E4)</f>
        <v>0</v>
      </c>
      <c r="G4" s="30"/>
      <c r="H4" s="42">
        <f t="shared" ref="H4:H7" si="1">-C4*(IFERROR(D4*LOG(D4),0)+IFERROR(E4*LOG(E4),0)+IFERROR(F4*LOG(F4),0))</f>
        <v>6.0205999132796242E-2</v>
      </c>
      <c r="I4" s="30"/>
    </row>
    <row r="5" spans="1:9" x14ac:dyDescent="0.3">
      <c r="A5" s="30"/>
      <c r="B5" s="37">
        <v>3</v>
      </c>
      <c r="C5" s="38">
        <v>0.2</v>
      </c>
      <c r="D5" s="38">
        <v>1</v>
      </c>
      <c r="E5" s="38">
        <v>0</v>
      </c>
      <c r="F5" s="39">
        <f t="shared" si="0"/>
        <v>0</v>
      </c>
      <c r="G5" s="30"/>
      <c r="H5" s="42">
        <f t="shared" si="1"/>
        <v>0</v>
      </c>
      <c r="I5" s="30"/>
    </row>
    <row r="6" spans="1:9" x14ac:dyDescent="0.3">
      <c r="A6" s="30"/>
      <c r="B6" s="37">
        <v>4</v>
      </c>
      <c r="C6" s="38">
        <v>0.1</v>
      </c>
      <c r="D6" s="38">
        <v>1</v>
      </c>
      <c r="E6" s="38">
        <v>0</v>
      </c>
      <c r="F6" s="39">
        <f t="shared" si="0"/>
        <v>0</v>
      </c>
      <c r="G6" s="30"/>
      <c r="H6" s="42">
        <f t="shared" si="1"/>
        <v>0</v>
      </c>
      <c r="I6" s="30"/>
    </row>
    <row r="7" spans="1:9" x14ac:dyDescent="0.3">
      <c r="A7" s="30"/>
      <c r="B7" s="43">
        <v>5</v>
      </c>
      <c r="C7" s="44">
        <v>0.2</v>
      </c>
      <c r="D7" s="44">
        <v>0</v>
      </c>
      <c r="E7" s="44">
        <v>0</v>
      </c>
      <c r="F7" s="45">
        <f t="shared" si="0"/>
        <v>1</v>
      </c>
      <c r="G7" s="30"/>
      <c r="H7" s="46">
        <f t="shared" si="1"/>
        <v>0</v>
      </c>
      <c r="I7" s="30"/>
    </row>
    <row r="8" spans="1:9" x14ac:dyDescent="0.3">
      <c r="A8" s="30"/>
      <c r="B8" s="30"/>
      <c r="C8" s="30"/>
      <c r="D8" s="30"/>
      <c r="E8" s="30"/>
      <c r="F8" s="30"/>
      <c r="G8" s="30"/>
      <c r="H8" s="30"/>
      <c r="I8" s="30"/>
    </row>
    <row r="9" spans="1:9" x14ac:dyDescent="0.3">
      <c r="A9" s="30"/>
      <c r="B9" s="47" t="s">
        <v>43</v>
      </c>
      <c r="C9" s="48">
        <f>SUM(H3:H7)</f>
        <v>0.14313637641589871</v>
      </c>
      <c r="D9" s="30"/>
      <c r="E9" s="30"/>
      <c r="F9" s="30"/>
      <c r="G9" s="30"/>
      <c r="H9" s="30"/>
      <c r="I9" s="30"/>
    </row>
    <row r="10" spans="1:9" x14ac:dyDescent="0.3">
      <c r="A10" s="32"/>
      <c r="B10" s="32"/>
      <c r="C10" s="32"/>
      <c r="D10" s="32"/>
      <c r="E10" s="32"/>
      <c r="F10" s="32"/>
      <c r="G10" s="32"/>
      <c r="H10" s="32"/>
      <c r="I10" s="32"/>
    </row>
    <row r="11" spans="1:9" x14ac:dyDescent="0.3">
      <c r="A11" s="30"/>
      <c r="B11" s="30"/>
      <c r="C11" s="30"/>
      <c r="D11" s="30"/>
      <c r="E11" s="30"/>
      <c r="F11" s="30"/>
      <c r="G11" s="30"/>
      <c r="H11" s="30"/>
      <c r="I11" s="30"/>
    </row>
    <row r="12" spans="1:9" x14ac:dyDescent="0.3">
      <c r="A12" s="30"/>
      <c r="B12" s="34" t="s">
        <v>40</v>
      </c>
      <c r="C12" s="35" t="s">
        <v>39</v>
      </c>
      <c r="D12" s="35" t="s">
        <v>41</v>
      </c>
      <c r="E12" s="35" t="s">
        <v>42</v>
      </c>
      <c r="F12" s="36" t="s">
        <v>49</v>
      </c>
      <c r="G12" s="30"/>
      <c r="H12" s="30"/>
    </row>
    <row r="13" spans="1:9" x14ac:dyDescent="0.3">
      <c r="A13" s="30"/>
      <c r="B13" s="37">
        <v>1</v>
      </c>
      <c r="C13" s="38">
        <v>0.2</v>
      </c>
      <c r="D13" s="38">
        <v>0.5</v>
      </c>
      <c r="E13" s="38">
        <v>0.5</v>
      </c>
      <c r="F13" s="39">
        <f>1-SUM(D13:E13)</f>
        <v>0</v>
      </c>
      <c r="G13" s="30"/>
      <c r="H13" s="40">
        <f>-C13*(IFERROR(D13*LOG(D13),0)+IFERROR(E13*LOG(E13),0)+IFERROR(F13*LOG(F13),0))</f>
        <v>6.0205999132796242E-2</v>
      </c>
    </row>
    <row r="14" spans="1:9" x14ac:dyDescent="0.3">
      <c r="A14" s="30"/>
      <c r="B14" s="37">
        <v>2</v>
      </c>
      <c r="C14" s="38">
        <v>0.1</v>
      </c>
      <c r="D14" s="41">
        <v>0</v>
      </c>
      <c r="E14" s="41">
        <v>1</v>
      </c>
      <c r="F14" s="39">
        <f t="shared" ref="F14:F18" si="2">1-SUM(D14:E14)</f>
        <v>0</v>
      </c>
      <c r="G14" s="30"/>
      <c r="H14" s="42">
        <f t="shared" ref="H14:H18" si="3">-C14*(IFERROR(D14*LOG(D14),0)+IFERROR(E14*LOG(E14),0)+IFERROR(F14*LOG(F14),0))</f>
        <v>0</v>
      </c>
    </row>
    <row r="15" spans="1:9" x14ac:dyDescent="0.3">
      <c r="A15" s="30"/>
      <c r="B15" s="37">
        <v>3</v>
      </c>
      <c r="C15" s="38">
        <v>0.3</v>
      </c>
      <c r="D15" s="38">
        <f>1/3</f>
        <v>0.33333333333333331</v>
      </c>
      <c r="E15" s="38">
        <f>1/3</f>
        <v>0.33333333333333331</v>
      </c>
      <c r="F15" s="39">
        <f t="shared" si="2"/>
        <v>0.33333333333333337</v>
      </c>
      <c r="G15" s="30"/>
      <c r="H15" s="42">
        <f t="shared" si="3"/>
        <v>0.14313637641589871</v>
      </c>
    </row>
    <row r="16" spans="1:9" x14ac:dyDescent="0.3">
      <c r="A16" s="30"/>
      <c r="B16" s="37">
        <v>4</v>
      </c>
      <c r="C16" s="38">
        <v>0.1</v>
      </c>
      <c r="D16" s="38">
        <v>1</v>
      </c>
      <c r="E16" s="38">
        <v>0</v>
      </c>
      <c r="F16" s="39">
        <f t="shared" si="2"/>
        <v>0</v>
      </c>
      <c r="G16" s="30"/>
      <c r="H16" s="42">
        <f t="shared" si="3"/>
        <v>0</v>
      </c>
    </row>
    <row r="17" spans="1:9" x14ac:dyDescent="0.3">
      <c r="A17" s="30"/>
      <c r="B17" s="37">
        <v>5</v>
      </c>
      <c r="C17" s="38">
        <v>0.1</v>
      </c>
      <c r="D17" s="38">
        <v>1</v>
      </c>
      <c r="E17" s="38">
        <v>0</v>
      </c>
      <c r="F17" s="39">
        <f t="shared" si="2"/>
        <v>0</v>
      </c>
      <c r="G17" s="30"/>
      <c r="H17" s="42">
        <f t="shared" si="3"/>
        <v>0</v>
      </c>
    </row>
    <row r="18" spans="1:9" x14ac:dyDescent="0.3">
      <c r="A18" s="30"/>
      <c r="B18" s="43">
        <v>6</v>
      </c>
      <c r="C18" s="44">
        <v>0.2</v>
      </c>
      <c r="D18" s="44">
        <v>0.5</v>
      </c>
      <c r="E18" s="44">
        <v>0</v>
      </c>
      <c r="F18" s="45">
        <f t="shared" si="2"/>
        <v>0.5</v>
      </c>
      <c r="G18" s="30"/>
      <c r="H18" s="46">
        <f t="shared" si="3"/>
        <v>6.0205999132796242E-2</v>
      </c>
    </row>
    <row r="19" spans="1:9" x14ac:dyDescent="0.3">
      <c r="A19" s="30"/>
      <c r="B19" s="30"/>
      <c r="C19" s="30"/>
      <c r="D19" s="30"/>
      <c r="E19" s="30"/>
      <c r="F19" s="30"/>
      <c r="G19" s="30"/>
      <c r="H19" s="30"/>
    </row>
    <row r="20" spans="1:9" x14ac:dyDescent="0.3">
      <c r="A20" s="30"/>
      <c r="B20" s="47" t="s">
        <v>45</v>
      </c>
      <c r="C20" s="48">
        <f>SUM(H13:H18)</f>
        <v>0.26354837468149117</v>
      </c>
      <c r="D20" s="30"/>
      <c r="E20" s="30"/>
      <c r="F20" s="30"/>
      <c r="G20" s="30"/>
      <c r="H20" s="30"/>
    </row>
    <row r="21" spans="1:9" x14ac:dyDescent="0.3">
      <c r="A21" s="32"/>
      <c r="B21" s="32"/>
      <c r="C21" s="32"/>
      <c r="D21" s="32"/>
      <c r="E21" s="32"/>
      <c r="F21" s="32"/>
      <c r="G21" s="32"/>
      <c r="H21" s="32"/>
      <c r="I21" s="32"/>
    </row>
    <row r="22" spans="1:9" x14ac:dyDescent="0.3">
      <c r="A22" s="30"/>
      <c r="B22" s="30"/>
      <c r="C22" s="30"/>
      <c r="D22" s="30"/>
      <c r="E22" s="30"/>
      <c r="F22" s="30"/>
      <c r="G22" s="30"/>
      <c r="H22" s="30"/>
      <c r="I22" s="30"/>
    </row>
    <row r="23" spans="1:9" x14ac:dyDescent="0.3">
      <c r="A23" s="30"/>
      <c r="B23" s="34" t="s">
        <v>40</v>
      </c>
      <c r="C23" s="35" t="s">
        <v>39</v>
      </c>
      <c r="D23" s="35" t="s">
        <v>41</v>
      </c>
      <c r="E23" s="35" t="s">
        <v>42</v>
      </c>
      <c r="F23" s="36" t="s">
        <v>49</v>
      </c>
      <c r="G23" s="30"/>
      <c r="H23" s="30"/>
      <c r="I23" s="30"/>
    </row>
    <row r="24" spans="1:9" x14ac:dyDescent="0.3">
      <c r="A24" s="30"/>
      <c r="B24" s="37">
        <v>1</v>
      </c>
      <c r="C24" s="38">
        <v>0.2</v>
      </c>
      <c r="D24" s="38">
        <v>0.5</v>
      </c>
      <c r="E24" s="38">
        <v>0.5</v>
      </c>
      <c r="F24" s="39">
        <f>1-SUM(D24:E24)</f>
        <v>0</v>
      </c>
      <c r="G24" s="30"/>
      <c r="H24" s="40">
        <f>-C24*(IFERROR(D24*LOG(D24),0)+IFERROR(E24*LOG(E24),0)+IFERROR(F24*LOG(F24),0))</f>
        <v>6.0205999132796242E-2</v>
      </c>
      <c r="I24" s="30"/>
    </row>
    <row r="25" spans="1:9" x14ac:dyDescent="0.3">
      <c r="A25" s="30"/>
      <c r="B25" s="37">
        <v>2</v>
      </c>
      <c r="C25" s="38">
        <v>0.2</v>
      </c>
      <c r="D25" s="41">
        <v>0.5</v>
      </c>
      <c r="E25" s="41">
        <v>0.5</v>
      </c>
      <c r="F25" s="39">
        <f t="shared" ref="F25:F30" si="4">1-SUM(D25:E25)</f>
        <v>0</v>
      </c>
      <c r="G25" s="30"/>
      <c r="H25" s="42">
        <f t="shared" ref="H25:H30" si="5">-C25*(IFERROR(D25*LOG(D25),0)+IFERROR(E25*LOG(E25),0)+IFERROR(F25*LOG(F25),0))</f>
        <v>6.0205999132796242E-2</v>
      </c>
      <c r="I25" s="30"/>
    </row>
    <row r="26" spans="1:9" x14ac:dyDescent="0.3">
      <c r="A26" s="30"/>
      <c r="B26" s="37">
        <v>3</v>
      </c>
      <c r="C26" s="38">
        <v>0.1</v>
      </c>
      <c r="D26" s="38">
        <v>0</v>
      </c>
      <c r="E26" s="38">
        <v>1</v>
      </c>
      <c r="F26" s="39">
        <f t="shared" si="4"/>
        <v>0</v>
      </c>
      <c r="G26" s="30"/>
      <c r="H26" s="42">
        <f t="shared" si="5"/>
        <v>0</v>
      </c>
      <c r="I26" s="30"/>
    </row>
    <row r="27" spans="1:9" x14ac:dyDescent="0.3">
      <c r="A27" s="30"/>
      <c r="B27" s="37">
        <v>4</v>
      </c>
      <c r="C27" s="38">
        <v>0.2</v>
      </c>
      <c r="D27" s="38">
        <v>1</v>
      </c>
      <c r="E27" s="38">
        <v>0</v>
      </c>
      <c r="F27" s="39">
        <f t="shared" si="4"/>
        <v>0</v>
      </c>
      <c r="G27" s="30"/>
      <c r="H27" s="42">
        <f t="shared" si="5"/>
        <v>0</v>
      </c>
      <c r="I27" s="30"/>
    </row>
    <row r="28" spans="1:9" x14ac:dyDescent="0.3">
      <c r="A28" s="30"/>
      <c r="B28" s="37">
        <v>5</v>
      </c>
      <c r="C28" s="38">
        <v>0.1</v>
      </c>
      <c r="D28" s="38">
        <v>1</v>
      </c>
      <c r="E28" s="38">
        <v>0</v>
      </c>
      <c r="F28" s="39">
        <f t="shared" si="4"/>
        <v>0</v>
      </c>
      <c r="G28" s="30"/>
      <c r="H28" s="42">
        <f t="shared" si="5"/>
        <v>0</v>
      </c>
      <c r="I28" s="30"/>
    </row>
    <row r="29" spans="1:9" x14ac:dyDescent="0.3">
      <c r="A29" s="30"/>
      <c r="B29" s="37">
        <v>6</v>
      </c>
      <c r="C29" s="38">
        <v>0.1</v>
      </c>
      <c r="D29" s="38">
        <v>0</v>
      </c>
      <c r="E29" s="38">
        <v>0</v>
      </c>
      <c r="F29" s="39">
        <f>1-SUM(D29:E29)</f>
        <v>1</v>
      </c>
      <c r="G29" s="30"/>
      <c r="H29" s="42">
        <f t="shared" si="5"/>
        <v>0</v>
      </c>
      <c r="I29" s="30"/>
    </row>
    <row r="30" spans="1:9" x14ac:dyDescent="0.3">
      <c r="A30" s="30"/>
      <c r="B30" s="43">
        <v>7</v>
      </c>
      <c r="C30" s="44">
        <v>0.1</v>
      </c>
      <c r="D30" s="44">
        <v>0</v>
      </c>
      <c r="E30" s="44">
        <v>0</v>
      </c>
      <c r="F30" s="45">
        <f t="shared" si="4"/>
        <v>1</v>
      </c>
      <c r="G30" s="30"/>
      <c r="H30" s="46">
        <f t="shared" si="5"/>
        <v>0</v>
      </c>
      <c r="I30" s="30"/>
    </row>
    <row r="31" spans="1:9" x14ac:dyDescent="0.3">
      <c r="A31" s="30"/>
      <c r="B31" s="30"/>
      <c r="C31" s="30"/>
      <c r="D31" s="30"/>
      <c r="E31" s="30"/>
      <c r="F31" s="30"/>
      <c r="G31" s="30"/>
      <c r="H31" s="30"/>
      <c r="I31" s="30"/>
    </row>
    <row r="32" spans="1:9" x14ac:dyDescent="0.3">
      <c r="A32" s="30"/>
      <c r="B32" s="47" t="s">
        <v>44</v>
      </c>
      <c r="C32" s="48">
        <f>SUM(H24:H30)</f>
        <v>0.12041199826559248</v>
      </c>
      <c r="D32" s="30"/>
      <c r="E32" s="30"/>
      <c r="F32" s="30"/>
      <c r="G32" s="30"/>
      <c r="H32" s="30"/>
      <c r="I32" s="30"/>
    </row>
    <row r="33" spans="9:9" x14ac:dyDescent="0.3">
      <c r="I33" s="30"/>
    </row>
    <row r="34" spans="9:9" x14ac:dyDescent="0.3">
      <c r="I34" s="30"/>
    </row>
    <row r="35" spans="9:9" x14ac:dyDescent="0.3">
      <c r="I35" s="30"/>
    </row>
    <row r="36" spans="9:9" x14ac:dyDescent="0.3">
      <c r="I36" s="30"/>
    </row>
    <row r="37" spans="9:9" x14ac:dyDescent="0.3">
      <c r="I37" s="30"/>
    </row>
    <row r="38" spans="9:9" x14ac:dyDescent="0.3">
      <c r="I38" s="30"/>
    </row>
    <row r="39" spans="9:9" x14ac:dyDescent="0.3">
      <c r="I39" s="30"/>
    </row>
    <row r="40" spans="9:9" x14ac:dyDescent="0.3">
      <c r="I40" s="30"/>
    </row>
    <row r="41" spans="9:9" x14ac:dyDescent="0.3">
      <c r="I41" s="30"/>
    </row>
    <row r="42" spans="9:9" x14ac:dyDescent="0.3">
      <c r="I42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9"/>
  <sheetViews>
    <sheetView workbookViewId="0"/>
  </sheetViews>
  <sheetFormatPr defaultColWidth="9.109375" defaultRowHeight="15.6" x14ac:dyDescent="0.3"/>
  <cols>
    <col min="1" max="1" width="3.6640625" style="33" customWidth="1"/>
    <col min="2" max="2" width="24.88671875" style="33" bestFit="1" customWidth="1"/>
    <col min="3" max="3" width="9.109375" style="33"/>
    <col min="4" max="4" width="14.44140625" style="33" customWidth="1"/>
    <col min="5" max="6" width="14.109375" style="33" customWidth="1"/>
    <col min="7" max="7" width="3.6640625" style="33" customWidth="1"/>
    <col min="8" max="8" width="9.109375" style="33" customWidth="1"/>
    <col min="9" max="9" width="3.6640625" style="33" customWidth="1"/>
    <col min="10" max="16384" width="9.109375" style="33"/>
  </cols>
  <sheetData>
    <row r="1" spans="1:9" x14ac:dyDescent="0.3">
      <c r="A1" s="30"/>
      <c r="B1" s="30"/>
      <c r="C1" s="30"/>
      <c r="D1" s="30"/>
      <c r="E1" s="30"/>
      <c r="F1" s="30"/>
      <c r="G1" s="30"/>
      <c r="H1" s="30"/>
      <c r="I1" s="30"/>
    </row>
    <row r="2" spans="1:9" x14ac:dyDescent="0.3">
      <c r="A2" s="30"/>
      <c r="B2" s="49" t="s">
        <v>40</v>
      </c>
      <c r="C2" s="50" t="s">
        <v>39</v>
      </c>
      <c r="D2" s="50" t="s">
        <v>41</v>
      </c>
      <c r="E2" s="50" t="s">
        <v>42</v>
      </c>
      <c r="F2" s="51" t="s">
        <v>49</v>
      </c>
      <c r="G2" s="30"/>
      <c r="H2" s="30"/>
      <c r="I2" s="30"/>
    </row>
    <row r="3" spans="1:9" x14ac:dyDescent="0.3">
      <c r="A3" s="30"/>
      <c r="B3" s="52">
        <v>1</v>
      </c>
      <c r="C3" s="53">
        <f>1/9</f>
        <v>0.1111111111111111</v>
      </c>
      <c r="D3" s="53">
        <v>0.5</v>
      </c>
      <c r="E3" s="53">
        <v>0.5</v>
      </c>
      <c r="F3" s="54">
        <f>1-SUM(D3:E3)</f>
        <v>0</v>
      </c>
      <c r="G3" s="30"/>
      <c r="H3" s="55">
        <f>-C3*(IFERROR(D3*LOG(D3),0)+IFERROR(E3*LOG(E3),0)+IFERROR(F3*LOG(F3),0))</f>
        <v>3.3447777295997912E-2</v>
      </c>
      <c r="I3" s="30"/>
    </row>
    <row r="4" spans="1:9" x14ac:dyDescent="0.3">
      <c r="A4" s="30"/>
      <c r="B4" s="52">
        <v>2</v>
      </c>
      <c r="C4" s="53">
        <f>1/9</f>
        <v>0.1111111111111111</v>
      </c>
      <c r="D4" s="56">
        <v>0</v>
      </c>
      <c r="E4" s="56">
        <v>0.5</v>
      </c>
      <c r="F4" s="54">
        <f t="shared" ref="F4:F16" si="0">1-SUM(D4:E4)</f>
        <v>0.5</v>
      </c>
      <c r="G4" s="30"/>
      <c r="H4" s="57">
        <f>-C4*(IFERROR(D4*LOG(D4),0)+IFERROR(E4*LOG(E4),0)+IFERROR(F4*LOG(F4),0))</f>
        <v>3.3447777295997912E-2</v>
      </c>
      <c r="I4" s="30"/>
    </row>
    <row r="5" spans="1:9" x14ac:dyDescent="0.3">
      <c r="A5" s="30"/>
      <c r="B5" s="52">
        <v>3</v>
      </c>
      <c r="C5" s="53">
        <f>1/18</f>
        <v>5.5555555555555552E-2</v>
      </c>
      <c r="D5" s="53">
        <v>1</v>
      </c>
      <c r="E5" s="53">
        <v>0</v>
      </c>
      <c r="F5" s="54">
        <f t="shared" si="0"/>
        <v>0</v>
      </c>
      <c r="G5" s="30"/>
      <c r="H5" s="57">
        <f t="shared" ref="H5:H16" si="1">-C5*(IFERROR(D5*LOG(D5),0)+IFERROR(E5*LOG(E5),0)+IFERROR(F5*LOG(F5),0))</f>
        <v>0</v>
      </c>
      <c r="I5" s="30"/>
    </row>
    <row r="6" spans="1:9" x14ac:dyDescent="0.3">
      <c r="A6" s="30"/>
      <c r="B6" s="52">
        <v>4</v>
      </c>
      <c r="C6" s="53">
        <f>1/18</f>
        <v>5.5555555555555552E-2</v>
      </c>
      <c r="D6" s="53">
        <v>1</v>
      </c>
      <c r="E6" s="53">
        <v>0</v>
      </c>
      <c r="F6" s="54">
        <f t="shared" si="0"/>
        <v>0</v>
      </c>
      <c r="G6" s="30"/>
      <c r="H6" s="57">
        <f t="shared" si="1"/>
        <v>0</v>
      </c>
      <c r="I6" s="30"/>
    </row>
    <row r="7" spans="1:9" x14ac:dyDescent="0.3">
      <c r="A7" s="30"/>
      <c r="B7" s="52">
        <v>5</v>
      </c>
      <c r="C7" s="53">
        <f>1/9</f>
        <v>0.1111111111111111</v>
      </c>
      <c r="D7" s="53">
        <v>0.5</v>
      </c>
      <c r="E7" s="53">
        <v>0.5</v>
      </c>
      <c r="F7" s="54">
        <f t="shared" si="0"/>
        <v>0</v>
      </c>
      <c r="G7" s="30"/>
      <c r="H7" s="57">
        <f>-C7*(IFERROR(D7*LOG(D7),0)+IFERROR(E7*LOG(E7),0)+IFERROR(F7*LOG(F7),0))</f>
        <v>3.3447777295997912E-2</v>
      </c>
      <c r="I7" s="30"/>
    </row>
    <row r="8" spans="1:9" x14ac:dyDescent="0.3">
      <c r="A8" s="30"/>
      <c r="B8" s="52">
        <v>6</v>
      </c>
      <c r="C8" s="53">
        <f>1/9</f>
        <v>0.1111111111111111</v>
      </c>
      <c r="D8" s="53">
        <v>0.5</v>
      </c>
      <c r="E8" s="53">
        <v>0</v>
      </c>
      <c r="F8" s="54">
        <f t="shared" si="0"/>
        <v>0.5</v>
      </c>
      <c r="G8" s="30"/>
      <c r="H8" s="57">
        <f t="shared" si="1"/>
        <v>3.3447777295997912E-2</v>
      </c>
      <c r="I8" s="30"/>
    </row>
    <row r="9" spans="1:9" x14ac:dyDescent="0.3">
      <c r="A9" s="30"/>
      <c r="B9" s="52">
        <v>7</v>
      </c>
      <c r="C9" s="53">
        <f t="shared" ref="C9:C16" si="2">1/18</f>
        <v>5.5555555555555552E-2</v>
      </c>
      <c r="D9" s="53">
        <v>1</v>
      </c>
      <c r="E9" s="53">
        <v>0</v>
      </c>
      <c r="F9" s="54">
        <f t="shared" si="0"/>
        <v>0</v>
      </c>
      <c r="G9" s="30"/>
      <c r="H9" s="57">
        <f t="shared" si="1"/>
        <v>0</v>
      </c>
      <c r="I9" s="30"/>
    </row>
    <row r="10" spans="1:9" x14ac:dyDescent="0.3">
      <c r="A10" s="30"/>
      <c r="B10" s="52">
        <v>8</v>
      </c>
      <c r="C10" s="53">
        <f t="shared" si="2"/>
        <v>5.5555555555555552E-2</v>
      </c>
      <c r="D10" s="53">
        <v>1</v>
      </c>
      <c r="E10" s="53">
        <v>0</v>
      </c>
      <c r="F10" s="54">
        <f t="shared" si="0"/>
        <v>0</v>
      </c>
      <c r="G10" s="30"/>
      <c r="H10" s="57">
        <f t="shared" si="1"/>
        <v>0</v>
      </c>
      <c r="I10" s="30"/>
    </row>
    <row r="11" spans="1:9" x14ac:dyDescent="0.3">
      <c r="A11" s="30"/>
      <c r="B11" s="52">
        <v>9</v>
      </c>
      <c r="C11" s="53">
        <f t="shared" si="2"/>
        <v>5.5555555555555552E-2</v>
      </c>
      <c r="D11" s="53">
        <v>0</v>
      </c>
      <c r="E11" s="53">
        <v>0</v>
      </c>
      <c r="F11" s="54">
        <f>1-SUM(D11:E11)</f>
        <v>1</v>
      </c>
      <c r="G11" s="30"/>
      <c r="H11" s="57">
        <f>-C11*(IFERROR(D11*LOG(D11),0)+IFERROR(E11*LOG(E11),0)+IFERROR(F11*LOG(F11),0))</f>
        <v>0</v>
      </c>
      <c r="I11" s="30"/>
    </row>
    <row r="12" spans="1:9" x14ac:dyDescent="0.3">
      <c r="A12" s="30"/>
      <c r="B12" s="52">
        <v>10</v>
      </c>
      <c r="C12" s="53">
        <f t="shared" si="2"/>
        <v>5.5555555555555552E-2</v>
      </c>
      <c r="D12" s="53">
        <v>1</v>
      </c>
      <c r="E12" s="53">
        <v>0</v>
      </c>
      <c r="F12" s="54">
        <f t="shared" si="0"/>
        <v>0</v>
      </c>
      <c r="G12" s="30"/>
      <c r="H12" s="57">
        <f t="shared" si="1"/>
        <v>0</v>
      </c>
      <c r="I12" s="30"/>
    </row>
    <row r="13" spans="1:9" x14ac:dyDescent="0.3">
      <c r="A13" s="30"/>
      <c r="B13" s="52">
        <v>11</v>
      </c>
      <c r="C13" s="53">
        <f t="shared" si="2"/>
        <v>5.5555555555555552E-2</v>
      </c>
      <c r="D13" s="53">
        <v>0</v>
      </c>
      <c r="E13" s="53">
        <v>0</v>
      </c>
      <c r="F13" s="54">
        <f t="shared" si="0"/>
        <v>1</v>
      </c>
      <c r="G13" s="30"/>
      <c r="H13" s="57">
        <f t="shared" si="1"/>
        <v>0</v>
      </c>
      <c r="I13" s="30"/>
    </row>
    <row r="14" spans="1:9" x14ac:dyDescent="0.3">
      <c r="A14" s="30"/>
      <c r="B14" s="52">
        <v>12</v>
      </c>
      <c r="C14" s="53">
        <f t="shared" si="2"/>
        <v>5.5555555555555552E-2</v>
      </c>
      <c r="D14" s="53">
        <v>1</v>
      </c>
      <c r="E14" s="53">
        <v>0</v>
      </c>
      <c r="F14" s="54">
        <f t="shared" si="0"/>
        <v>0</v>
      </c>
      <c r="G14" s="30"/>
      <c r="H14" s="57">
        <f t="shared" si="1"/>
        <v>0</v>
      </c>
      <c r="I14" s="30"/>
    </row>
    <row r="15" spans="1:9" x14ac:dyDescent="0.3">
      <c r="A15" s="30"/>
      <c r="B15" s="52">
        <v>13</v>
      </c>
      <c r="C15" s="53">
        <f t="shared" si="2"/>
        <v>5.5555555555555552E-2</v>
      </c>
      <c r="D15" s="53">
        <v>0</v>
      </c>
      <c r="E15" s="53">
        <v>0</v>
      </c>
      <c r="F15" s="54">
        <f t="shared" si="0"/>
        <v>1</v>
      </c>
      <c r="G15" s="30"/>
      <c r="H15" s="57">
        <f t="shared" si="1"/>
        <v>0</v>
      </c>
      <c r="I15" s="30"/>
    </row>
    <row r="16" spans="1:9" x14ac:dyDescent="0.3">
      <c r="A16" s="30"/>
      <c r="B16" s="58">
        <v>14</v>
      </c>
      <c r="C16" s="59">
        <f t="shared" si="2"/>
        <v>5.5555555555555552E-2</v>
      </c>
      <c r="D16" s="59">
        <v>0</v>
      </c>
      <c r="E16" s="59">
        <v>1</v>
      </c>
      <c r="F16" s="60">
        <f t="shared" si="0"/>
        <v>0</v>
      </c>
      <c r="G16" s="30"/>
      <c r="H16" s="61">
        <f t="shared" si="1"/>
        <v>0</v>
      </c>
      <c r="I16" s="30"/>
    </row>
    <row r="17" spans="1:9" x14ac:dyDescent="0.3">
      <c r="A17" s="30"/>
      <c r="B17" s="30"/>
      <c r="C17" s="30"/>
      <c r="D17" s="30"/>
      <c r="E17" s="30"/>
      <c r="F17" s="30"/>
      <c r="G17" s="30"/>
      <c r="H17" s="30"/>
      <c r="I17" s="30"/>
    </row>
    <row r="18" spans="1:9" x14ac:dyDescent="0.3">
      <c r="A18" s="30"/>
      <c r="B18" s="47" t="s">
        <v>50</v>
      </c>
      <c r="C18" s="48">
        <f>SUM(H3:H16)</f>
        <v>0.13379110918399165</v>
      </c>
      <c r="D18" s="30"/>
      <c r="E18" s="30"/>
      <c r="F18" s="30"/>
      <c r="G18" s="30"/>
      <c r="H18" s="30"/>
      <c r="I18" s="30"/>
    </row>
    <row r="19" spans="1:9" x14ac:dyDescent="0.3">
      <c r="A19" s="32"/>
      <c r="B19" s="32"/>
      <c r="C19" s="32"/>
      <c r="D19" s="32"/>
      <c r="E19" s="32"/>
      <c r="F19" s="32"/>
      <c r="G19" s="32"/>
      <c r="H19" s="32"/>
      <c r="I19" s="32"/>
    </row>
    <row r="20" spans="1:9" x14ac:dyDescent="0.3">
      <c r="A20" s="30"/>
      <c r="B20" s="30"/>
      <c r="C20" s="30"/>
      <c r="D20" s="30"/>
      <c r="E20" s="30"/>
      <c r="F20" s="30"/>
      <c r="G20" s="30"/>
      <c r="H20" s="30"/>
      <c r="I20" s="30"/>
    </row>
    <row r="21" spans="1:9" x14ac:dyDescent="0.3">
      <c r="A21" s="30"/>
      <c r="B21" s="49" t="s">
        <v>40</v>
      </c>
      <c r="C21" s="50" t="s">
        <v>39</v>
      </c>
      <c r="D21" s="50" t="s">
        <v>41</v>
      </c>
      <c r="E21" s="50" t="s">
        <v>42</v>
      </c>
      <c r="F21" s="51" t="s">
        <v>49</v>
      </c>
      <c r="G21" s="30"/>
      <c r="H21" s="30"/>
      <c r="I21" s="30"/>
    </row>
    <row r="22" spans="1:9" x14ac:dyDescent="0.3">
      <c r="A22" s="30"/>
      <c r="B22" s="52">
        <v>1</v>
      </c>
      <c r="C22" s="53">
        <f>1/18</f>
        <v>5.5555555555555552E-2</v>
      </c>
      <c r="D22" s="53">
        <v>0</v>
      </c>
      <c r="E22" s="53">
        <v>1</v>
      </c>
      <c r="F22" s="54">
        <f>1-SUM(D22:E22)</f>
        <v>0</v>
      </c>
      <c r="G22" s="30"/>
      <c r="H22" s="55">
        <f>-C22*(IFERROR(D22*LOG(D22),0)+IFERROR(E22*LOG(E22),0)+IFERROR(F22*LOG(F22),0))</f>
        <v>0</v>
      </c>
      <c r="I22" s="30"/>
    </row>
    <row r="23" spans="1:9" x14ac:dyDescent="0.3">
      <c r="A23" s="30"/>
      <c r="B23" s="52">
        <v>2</v>
      </c>
      <c r="C23" s="53">
        <f>1/18</f>
        <v>5.5555555555555552E-2</v>
      </c>
      <c r="D23" s="62">
        <v>0</v>
      </c>
      <c r="E23" s="56">
        <v>1</v>
      </c>
      <c r="F23" s="54">
        <f t="shared" ref="F23:F35" si="3">1-SUM(D23:E23)</f>
        <v>0</v>
      </c>
      <c r="G23" s="30"/>
      <c r="H23" s="57">
        <f>-C23*(IFERROR(D23*LOG(D23),0)+IFERROR(E23*LOG(E23),0)+IFERROR(F23*LOG(F23),0))</f>
        <v>0</v>
      </c>
      <c r="I23" s="30"/>
    </row>
    <row r="24" spans="1:9" x14ac:dyDescent="0.3">
      <c r="A24" s="30"/>
      <c r="B24" s="52">
        <v>3</v>
      </c>
      <c r="C24" s="53">
        <f>1/9</f>
        <v>0.1111111111111111</v>
      </c>
      <c r="D24" s="53">
        <v>1</v>
      </c>
      <c r="E24" s="53">
        <v>0</v>
      </c>
      <c r="F24" s="54">
        <f t="shared" si="3"/>
        <v>0</v>
      </c>
      <c r="G24" s="30"/>
      <c r="H24" s="57">
        <f t="shared" ref="H24:H35" si="4">-C24*(IFERROR(D24*LOG(D24),0)+IFERROR(E24*LOG(E24),0)+IFERROR(F24*LOG(F24),0))</f>
        <v>0</v>
      </c>
      <c r="I24" s="30"/>
    </row>
    <row r="25" spans="1:9" x14ac:dyDescent="0.3">
      <c r="A25" s="30"/>
      <c r="B25" s="52">
        <v>4</v>
      </c>
      <c r="C25" s="53">
        <f>1/9</f>
        <v>0.1111111111111111</v>
      </c>
      <c r="D25" s="53">
        <v>0.5</v>
      </c>
      <c r="E25" s="53">
        <v>0</v>
      </c>
      <c r="F25" s="54">
        <f t="shared" si="3"/>
        <v>0.5</v>
      </c>
      <c r="G25" s="30"/>
      <c r="H25" s="57">
        <f>-C25*(IFERROR(D25*LOG(D25),0)+IFERROR(E25*LOG(E25),0)+IFERROR(F25*LOG(F25),0))</f>
        <v>3.3447777295997912E-2</v>
      </c>
      <c r="I25" s="30"/>
    </row>
    <row r="26" spans="1:9" x14ac:dyDescent="0.3">
      <c r="A26" s="30"/>
      <c r="B26" s="52">
        <v>5</v>
      </c>
      <c r="C26" s="53">
        <f>1/9</f>
        <v>0.1111111111111111</v>
      </c>
      <c r="D26" s="53">
        <v>0.5</v>
      </c>
      <c r="E26" s="53">
        <v>0</v>
      </c>
      <c r="F26" s="54">
        <f t="shared" si="3"/>
        <v>0.5</v>
      </c>
      <c r="G26" s="30"/>
      <c r="H26" s="57">
        <f t="shared" si="4"/>
        <v>3.3447777295997912E-2</v>
      </c>
      <c r="I26" s="30"/>
    </row>
    <row r="27" spans="1:9" x14ac:dyDescent="0.3">
      <c r="A27" s="30"/>
      <c r="B27" s="52">
        <v>6</v>
      </c>
      <c r="C27" s="53">
        <f>1/9</f>
        <v>0.1111111111111111</v>
      </c>
      <c r="D27" s="53">
        <v>0.5</v>
      </c>
      <c r="E27" s="53">
        <v>0</v>
      </c>
      <c r="F27" s="54">
        <f t="shared" si="3"/>
        <v>0.5</v>
      </c>
      <c r="G27" s="30"/>
      <c r="H27" s="57">
        <f t="shared" si="4"/>
        <v>3.3447777295997912E-2</v>
      </c>
      <c r="I27" s="30"/>
    </row>
    <row r="28" spans="1:9" x14ac:dyDescent="0.3">
      <c r="A28" s="30"/>
      <c r="B28" s="52">
        <v>7</v>
      </c>
      <c r="C28" s="53">
        <f t="shared" ref="C28:C35" si="5">1/18</f>
        <v>5.5555555555555552E-2</v>
      </c>
      <c r="D28" s="53">
        <v>1</v>
      </c>
      <c r="E28" s="53">
        <v>0</v>
      </c>
      <c r="F28" s="54">
        <f t="shared" si="3"/>
        <v>0</v>
      </c>
      <c r="G28" s="30"/>
      <c r="H28" s="57">
        <f t="shared" si="4"/>
        <v>0</v>
      </c>
      <c r="I28" s="30"/>
    </row>
    <row r="29" spans="1:9" x14ac:dyDescent="0.3">
      <c r="A29" s="30"/>
      <c r="B29" s="52">
        <v>8</v>
      </c>
      <c r="C29" s="53">
        <f t="shared" si="5"/>
        <v>5.5555555555555552E-2</v>
      </c>
      <c r="D29" s="53">
        <v>1</v>
      </c>
      <c r="E29" s="53"/>
      <c r="F29" s="54">
        <f t="shared" si="3"/>
        <v>0</v>
      </c>
      <c r="G29" s="30"/>
      <c r="H29" s="57">
        <f>-C29*(IFERROR(D29*LOG(D29),0)+IFERROR(E29*LOG(E29),0)+IFERROR(F29*LOG(F29),0))</f>
        <v>0</v>
      </c>
      <c r="I29" s="30"/>
    </row>
    <row r="30" spans="1:9" x14ac:dyDescent="0.3">
      <c r="A30" s="30"/>
      <c r="B30" s="52">
        <v>9</v>
      </c>
      <c r="C30" s="53">
        <f t="shared" si="5"/>
        <v>5.5555555555555552E-2</v>
      </c>
      <c r="D30" s="53">
        <v>0</v>
      </c>
      <c r="E30" s="53">
        <v>0</v>
      </c>
      <c r="F30" s="54">
        <f t="shared" si="3"/>
        <v>1</v>
      </c>
      <c r="G30" s="30"/>
      <c r="H30" s="57">
        <f t="shared" si="4"/>
        <v>0</v>
      </c>
      <c r="I30" s="30"/>
    </row>
    <row r="31" spans="1:9" x14ac:dyDescent="0.3">
      <c r="A31" s="30"/>
      <c r="B31" s="52">
        <v>10</v>
      </c>
      <c r="C31" s="53">
        <f t="shared" si="5"/>
        <v>5.5555555555555552E-2</v>
      </c>
      <c r="D31" s="53">
        <v>1</v>
      </c>
      <c r="E31" s="53">
        <v>0</v>
      </c>
      <c r="F31" s="54">
        <f t="shared" si="3"/>
        <v>0</v>
      </c>
      <c r="G31" s="30"/>
      <c r="H31" s="57">
        <f t="shared" si="4"/>
        <v>0</v>
      </c>
      <c r="I31" s="30"/>
    </row>
    <row r="32" spans="1:9" x14ac:dyDescent="0.3">
      <c r="A32" s="30"/>
      <c r="B32" s="52">
        <v>11</v>
      </c>
      <c r="C32" s="53">
        <f t="shared" si="5"/>
        <v>5.5555555555555552E-2</v>
      </c>
      <c r="D32" s="53">
        <v>1</v>
      </c>
      <c r="E32" s="53">
        <v>0</v>
      </c>
      <c r="F32" s="54">
        <f t="shared" si="3"/>
        <v>0</v>
      </c>
      <c r="G32" s="30"/>
      <c r="H32" s="57">
        <f t="shared" si="4"/>
        <v>0</v>
      </c>
      <c r="I32" s="30"/>
    </row>
    <row r="33" spans="1:9" x14ac:dyDescent="0.3">
      <c r="A33" s="30"/>
      <c r="B33" s="52">
        <v>12</v>
      </c>
      <c r="C33" s="53">
        <f t="shared" si="5"/>
        <v>5.5555555555555552E-2</v>
      </c>
      <c r="D33" s="53">
        <v>0</v>
      </c>
      <c r="E33" s="53">
        <v>0</v>
      </c>
      <c r="F33" s="54">
        <f t="shared" si="3"/>
        <v>1</v>
      </c>
      <c r="G33" s="30"/>
      <c r="H33" s="57">
        <f t="shared" si="4"/>
        <v>0</v>
      </c>
      <c r="I33" s="30"/>
    </row>
    <row r="34" spans="1:9" x14ac:dyDescent="0.3">
      <c r="A34" s="30"/>
      <c r="B34" s="52">
        <v>13</v>
      </c>
      <c r="C34" s="53">
        <f t="shared" si="5"/>
        <v>5.5555555555555552E-2</v>
      </c>
      <c r="D34" s="53">
        <v>0</v>
      </c>
      <c r="E34" s="53">
        <v>1</v>
      </c>
      <c r="F34" s="54">
        <f t="shared" si="3"/>
        <v>0</v>
      </c>
      <c r="G34" s="30"/>
      <c r="H34" s="57">
        <f t="shared" si="4"/>
        <v>0</v>
      </c>
      <c r="I34" s="30"/>
    </row>
    <row r="35" spans="1:9" x14ac:dyDescent="0.3">
      <c r="A35" s="30"/>
      <c r="B35" s="58">
        <v>14</v>
      </c>
      <c r="C35" s="59">
        <f t="shared" si="5"/>
        <v>5.5555555555555552E-2</v>
      </c>
      <c r="D35" s="59">
        <v>0</v>
      </c>
      <c r="E35" s="59">
        <v>1</v>
      </c>
      <c r="F35" s="60">
        <f t="shared" si="3"/>
        <v>0</v>
      </c>
      <c r="G35" s="30"/>
      <c r="H35" s="61">
        <f t="shared" si="4"/>
        <v>0</v>
      </c>
      <c r="I35" s="30"/>
    </row>
    <row r="36" spans="1:9" x14ac:dyDescent="0.3">
      <c r="A36" s="30"/>
      <c r="B36" s="30"/>
      <c r="C36" s="30"/>
      <c r="D36" s="30"/>
      <c r="E36" s="30"/>
      <c r="F36" s="30"/>
      <c r="G36" s="30"/>
      <c r="H36" s="30"/>
      <c r="I36" s="30"/>
    </row>
    <row r="37" spans="1:9" x14ac:dyDescent="0.3">
      <c r="A37" s="30"/>
      <c r="B37" s="47" t="s">
        <v>52</v>
      </c>
      <c r="C37" s="48">
        <f>SUM(H22:H35)</f>
        <v>0.10034333188799374</v>
      </c>
      <c r="D37" s="30"/>
      <c r="E37" s="30"/>
      <c r="F37" s="30"/>
      <c r="G37" s="30"/>
      <c r="H37" s="30"/>
      <c r="I37" s="30"/>
    </row>
    <row r="38" spans="1:9" x14ac:dyDescent="0.3">
      <c r="A38" s="32"/>
      <c r="B38" s="32"/>
      <c r="C38" s="32"/>
      <c r="D38" s="32"/>
      <c r="E38" s="32"/>
      <c r="F38" s="32"/>
      <c r="G38" s="32"/>
      <c r="H38" s="32"/>
      <c r="I38" s="32"/>
    </row>
    <row r="39" spans="1:9" x14ac:dyDescent="0.3">
      <c r="A39" s="30"/>
      <c r="B39" s="30"/>
      <c r="C39" s="30"/>
      <c r="D39" s="30"/>
      <c r="E39" s="30"/>
      <c r="F39" s="30"/>
      <c r="G39" s="30"/>
      <c r="H39" s="30"/>
      <c r="I39" s="30"/>
    </row>
    <row r="40" spans="1:9" x14ac:dyDescent="0.3">
      <c r="A40" s="30"/>
      <c r="B40" s="49" t="s">
        <v>40</v>
      </c>
      <c r="C40" s="50" t="s">
        <v>39</v>
      </c>
      <c r="D40" s="50" t="s">
        <v>41</v>
      </c>
      <c r="E40" s="50" t="s">
        <v>42</v>
      </c>
      <c r="F40" s="51" t="s">
        <v>49</v>
      </c>
      <c r="G40" s="30"/>
      <c r="H40" s="30"/>
      <c r="I40" s="30"/>
    </row>
    <row r="41" spans="1:9" x14ac:dyDescent="0.3">
      <c r="A41" s="30"/>
      <c r="B41" s="52">
        <v>1</v>
      </c>
      <c r="C41" s="53">
        <f>1/18</f>
        <v>5.5555555555555552E-2</v>
      </c>
      <c r="D41" s="53">
        <v>0</v>
      </c>
      <c r="E41" s="53">
        <v>1</v>
      </c>
      <c r="F41" s="54">
        <f>1-SUM(D41:E41)</f>
        <v>0</v>
      </c>
      <c r="G41" s="30"/>
      <c r="H41" s="55">
        <f>-C41*(IFERROR(D41*LOG(D41),0)+IFERROR(E41*LOG(E41),0)+IFERROR(F41*LOG(F41),0))</f>
        <v>0</v>
      </c>
      <c r="I41" s="30"/>
    </row>
    <row r="42" spans="1:9" x14ac:dyDescent="0.3">
      <c r="A42" s="30"/>
      <c r="B42" s="52">
        <v>2</v>
      </c>
      <c r="C42" s="53">
        <f t="shared" ref="C42:C52" si="6">1/18</f>
        <v>5.5555555555555552E-2</v>
      </c>
      <c r="D42" s="56">
        <v>0</v>
      </c>
      <c r="E42" s="56">
        <v>1</v>
      </c>
      <c r="F42" s="54">
        <f t="shared" ref="F42:F45" si="7">1-SUM(D42:E42)</f>
        <v>0</v>
      </c>
      <c r="G42" s="30"/>
      <c r="H42" s="57">
        <f t="shared" ref="H42:H44" si="8">-C42*(IFERROR(D42*LOG(D42),0)+IFERROR(E42*LOG(E42),0)+IFERROR(F42*LOG(F42),0))</f>
        <v>0</v>
      </c>
      <c r="I42" s="30"/>
    </row>
    <row r="43" spans="1:9" x14ac:dyDescent="0.3">
      <c r="A43" s="30"/>
      <c r="B43" s="52">
        <v>3</v>
      </c>
      <c r="C43" s="53">
        <f t="shared" si="6"/>
        <v>5.5555555555555552E-2</v>
      </c>
      <c r="D43" s="53">
        <v>1</v>
      </c>
      <c r="E43" s="53">
        <v>0</v>
      </c>
      <c r="F43" s="54">
        <f t="shared" si="7"/>
        <v>0</v>
      </c>
      <c r="G43" s="30"/>
      <c r="H43" s="57">
        <f t="shared" si="8"/>
        <v>0</v>
      </c>
      <c r="I43" s="30"/>
    </row>
    <row r="44" spans="1:9" x14ac:dyDescent="0.3">
      <c r="A44" s="30"/>
      <c r="B44" s="52">
        <v>4</v>
      </c>
      <c r="C44" s="53">
        <f>1/9</f>
        <v>0.1111111111111111</v>
      </c>
      <c r="D44" s="53">
        <v>0.5</v>
      </c>
      <c r="E44" s="53">
        <v>0</v>
      </c>
      <c r="F44" s="54">
        <f t="shared" si="7"/>
        <v>0.5</v>
      </c>
      <c r="G44" s="30"/>
      <c r="H44" s="57">
        <f t="shared" si="8"/>
        <v>3.3447777295997912E-2</v>
      </c>
      <c r="I44" s="30"/>
    </row>
    <row r="45" spans="1:9" x14ac:dyDescent="0.3">
      <c r="A45" s="30"/>
      <c r="B45" s="52">
        <v>5</v>
      </c>
      <c r="C45" s="53">
        <f t="shared" si="6"/>
        <v>5.5555555555555552E-2</v>
      </c>
      <c r="D45" s="53">
        <v>1</v>
      </c>
      <c r="E45" s="53">
        <v>0</v>
      </c>
      <c r="F45" s="54">
        <f t="shared" si="7"/>
        <v>0</v>
      </c>
      <c r="G45" s="30"/>
      <c r="H45" s="57">
        <f>-C45*(IFERROR(D45*LOG(D45),0)+IFERROR(E45*LOG(E45),0)+IFERROR(F45*LOG(F45),0))</f>
        <v>0</v>
      </c>
      <c r="I45" s="30"/>
    </row>
    <row r="46" spans="1:9" x14ac:dyDescent="0.3">
      <c r="A46" s="30"/>
      <c r="B46" s="52">
        <v>6</v>
      </c>
      <c r="C46" s="53">
        <f>1/9</f>
        <v>0.1111111111111111</v>
      </c>
      <c r="D46" s="53">
        <v>0</v>
      </c>
      <c r="E46" s="53">
        <v>0</v>
      </c>
      <c r="F46" s="54">
        <f>1-SUM(D46:E46)</f>
        <v>1</v>
      </c>
      <c r="G46" s="30"/>
      <c r="H46" s="57">
        <f>-C46*(IFERROR(D46*LOG(D46),0)+IFERROR(E46*LOG(E46),0)+IFERROR(F46*LOG(F46),0))</f>
        <v>0</v>
      </c>
      <c r="I46" s="30"/>
    </row>
    <row r="47" spans="1:9" x14ac:dyDescent="0.3">
      <c r="A47" s="30"/>
      <c r="B47" s="52">
        <v>7</v>
      </c>
      <c r="C47" s="53">
        <f t="shared" si="6"/>
        <v>5.5555555555555552E-2</v>
      </c>
      <c r="D47" s="53">
        <v>1</v>
      </c>
      <c r="E47" s="53">
        <v>0</v>
      </c>
      <c r="F47" s="54">
        <f t="shared" ref="F47:F55" si="9">1-SUM(D47:E47)</f>
        <v>0</v>
      </c>
      <c r="G47" s="30"/>
      <c r="H47" s="57">
        <f t="shared" ref="H47:H55" si="10">-C47*(IFERROR(D47*LOG(D47),0)+IFERROR(E47*LOG(E47),0)+IFERROR(F47*LOG(F47),0))</f>
        <v>0</v>
      </c>
      <c r="I47" s="30"/>
    </row>
    <row r="48" spans="1:9" x14ac:dyDescent="0.3">
      <c r="A48" s="30"/>
      <c r="B48" s="52">
        <v>8</v>
      </c>
      <c r="C48" s="53">
        <f t="shared" si="6"/>
        <v>5.5555555555555552E-2</v>
      </c>
      <c r="D48" s="53">
        <v>1</v>
      </c>
      <c r="E48" s="53">
        <v>0</v>
      </c>
      <c r="F48" s="54">
        <f t="shared" si="9"/>
        <v>0</v>
      </c>
      <c r="G48" s="30"/>
      <c r="H48" s="57">
        <f t="shared" si="10"/>
        <v>0</v>
      </c>
      <c r="I48" s="30"/>
    </row>
    <row r="49" spans="1:9" x14ac:dyDescent="0.3">
      <c r="A49" s="30"/>
      <c r="B49" s="52">
        <v>9</v>
      </c>
      <c r="C49" s="53">
        <f t="shared" si="6"/>
        <v>5.5555555555555552E-2</v>
      </c>
      <c r="D49" s="53">
        <v>1</v>
      </c>
      <c r="E49" s="53">
        <v>0</v>
      </c>
      <c r="F49" s="54">
        <f t="shared" si="9"/>
        <v>0</v>
      </c>
      <c r="G49" s="30"/>
      <c r="H49" s="57">
        <f t="shared" si="10"/>
        <v>0</v>
      </c>
      <c r="I49" s="30"/>
    </row>
    <row r="50" spans="1:9" x14ac:dyDescent="0.3">
      <c r="A50" s="30"/>
      <c r="B50" s="52">
        <v>10</v>
      </c>
      <c r="C50" s="53">
        <f t="shared" si="6"/>
        <v>5.5555555555555552E-2</v>
      </c>
      <c r="D50" s="53">
        <v>1</v>
      </c>
      <c r="E50" s="53">
        <v>0</v>
      </c>
      <c r="F50" s="54">
        <f t="shared" si="9"/>
        <v>0</v>
      </c>
      <c r="G50" s="30"/>
      <c r="H50" s="57">
        <f t="shared" si="10"/>
        <v>0</v>
      </c>
      <c r="I50" s="30"/>
    </row>
    <row r="51" spans="1:9" x14ac:dyDescent="0.3">
      <c r="A51" s="30"/>
      <c r="B51" s="52">
        <v>11</v>
      </c>
      <c r="C51" s="53">
        <f t="shared" si="6"/>
        <v>5.5555555555555552E-2</v>
      </c>
      <c r="D51" s="53">
        <v>0</v>
      </c>
      <c r="E51" s="53">
        <v>0</v>
      </c>
      <c r="F51" s="54">
        <f t="shared" si="9"/>
        <v>1</v>
      </c>
      <c r="G51" s="30"/>
      <c r="H51" s="57">
        <f t="shared" si="10"/>
        <v>0</v>
      </c>
      <c r="I51" s="30"/>
    </row>
    <row r="52" spans="1:9" x14ac:dyDescent="0.3">
      <c r="A52" s="30"/>
      <c r="B52" s="52">
        <v>12</v>
      </c>
      <c r="C52" s="53">
        <f t="shared" si="6"/>
        <v>5.5555555555555552E-2</v>
      </c>
      <c r="D52" s="53">
        <v>1</v>
      </c>
      <c r="E52" s="53">
        <v>0</v>
      </c>
      <c r="F52" s="54">
        <f t="shared" si="9"/>
        <v>0</v>
      </c>
      <c r="G52" s="30"/>
      <c r="H52" s="57">
        <f t="shared" si="10"/>
        <v>0</v>
      </c>
      <c r="I52" s="30"/>
    </row>
    <row r="53" spans="1:9" x14ac:dyDescent="0.3">
      <c r="A53" s="30"/>
      <c r="B53" s="52">
        <v>13</v>
      </c>
      <c r="C53" s="53">
        <f>1/9</f>
        <v>0.1111111111111111</v>
      </c>
      <c r="D53" s="53">
        <v>0.5</v>
      </c>
      <c r="E53" s="53">
        <v>0.5</v>
      </c>
      <c r="F53" s="54">
        <f t="shared" si="9"/>
        <v>0</v>
      </c>
      <c r="G53" s="30"/>
      <c r="H53" s="57">
        <f t="shared" si="10"/>
        <v>3.3447777295997912E-2</v>
      </c>
      <c r="I53" s="30"/>
    </row>
    <row r="54" spans="1:9" x14ac:dyDescent="0.3">
      <c r="A54" s="30"/>
      <c r="B54" s="52">
        <v>14</v>
      </c>
      <c r="C54" s="53">
        <f>1/18</f>
        <v>5.5555555555555552E-2</v>
      </c>
      <c r="D54" s="53">
        <v>0</v>
      </c>
      <c r="E54" s="53">
        <v>0</v>
      </c>
      <c r="F54" s="54">
        <f t="shared" si="9"/>
        <v>1</v>
      </c>
      <c r="G54" s="30"/>
      <c r="H54" s="57">
        <f t="shared" si="10"/>
        <v>0</v>
      </c>
      <c r="I54" s="30"/>
    </row>
    <row r="55" spans="1:9" x14ac:dyDescent="0.3">
      <c r="A55" s="30"/>
      <c r="B55" s="58">
        <v>15</v>
      </c>
      <c r="C55" s="59">
        <f>1/18</f>
        <v>5.5555555555555552E-2</v>
      </c>
      <c r="D55" s="59">
        <v>0</v>
      </c>
      <c r="E55" s="59">
        <v>1</v>
      </c>
      <c r="F55" s="60">
        <f t="shared" si="9"/>
        <v>0</v>
      </c>
      <c r="G55" s="30"/>
      <c r="H55" s="61">
        <f t="shared" si="10"/>
        <v>0</v>
      </c>
      <c r="I55" s="30"/>
    </row>
    <row r="56" spans="1:9" x14ac:dyDescent="0.3">
      <c r="A56" s="30"/>
      <c r="B56" s="30"/>
      <c r="C56" s="30"/>
      <c r="D56" s="30"/>
      <c r="E56" s="30"/>
      <c r="F56" s="30"/>
      <c r="G56" s="30"/>
      <c r="H56" s="30"/>
      <c r="I56" s="30"/>
    </row>
    <row r="57" spans="1:9" s="68" customFormat="1" x14ac:dyDescent="0.3">
      <c r="A57" s="63"/>
      <c r="B57" s="47" t="s">
        <v>51</v>
      </c>
      <c r="C57" s="48">
        <f>SUM(H41:H55)</f>
        <v>6.6895554591995823E-2</v>
      </c>
      <c r="D57" s="30"/>
      <c r="E57" s="30"/>
      <c r="F57" s="30"/>
      <c r="G57" s="30"/>
      <c r="H57" s="30"/>
      <c r="I57" s="63"/>
    </row>
    <row r="58" spans="1:9" s="69" customFormat="1" x14ac:dyDescent="0.3">
      <c r="A58" s="32"/>
      <c r="B58" s="64"/>
      <c r="C58" s="32"/>
      <c r="D58" s="32"/>
      <c r="E58" s="32"/>
      <c r="F58" s="32"/>
      <c r="G58" s="32"/>
      <c r="H58" s="32"/>
      <c r="I58" s="32"/>
    </row>
    <row r="59" spans="1:9" x14ac:dyDescent="0.3">
      <c r="A59" s="65"/>
      <c r="B59" s="65"/>
      <c r="C59" s="65"/>
      <c r="D59" s="65"/>
      <c r="E59" s="65"/>
      <c r="F59" s="65"/>
      <c r="G59" s="65"/>
      <c r="H59" s="65"/>
      <c r="I59" s="65"/>
    </row>
    <row r="60" spans="1:9" x14ac:dyDescent="0.3">
      <c r="A60" s="30"/>
      <c r="B60" s="49" t="s">
        <v>40</v>
      </c>
      <c r="C60" s="50" t="s">
        <v>39</v>
      </c>
      <c r="D60" s="50" t="s">
        <v>41</v>
      </c>
      <c r="E60" s="50" t="s">
        <v>42</v>
      </c>
      <c r="F60" s="51" t="s">
        <v>49</v>
      </c>
      <c r="G60" s="30"/>
      <c r="H60" s="30"/>
      <c r="I60" s="30"/>
    </row>
    <row r="61" spans="1:9" x14ac:dyDescent="0.3">
      <c r="A61" s="30"/>
      <c r="B61" s="52">
        <v>1</v>
      </c>
      <c r="C61" s="53">
        <f>1/18</f>
        <v>5.5555555555555552E-2</v>
      </c>
      <c r="D61" s="53">
        <v>0</v>
      </c>
      <c r="E61" s="53">
        <v>1</v>
      </c>
      <c r="F61" s="54">
        <f>1-SUM(D61:E61)</f>
        <v>0</v>
      </c>
      <c r="G61" s="30"/>
      <c r="H61" s="55">
        <f>-C61*(IFERROR(D61*LOG(D61),0)+IFERROR(E61*LOG(E61),0)+IFERROR(F61*LOG(F61),0))</f>
        <v>0</v>
      </c>
      <c r="I61" s="30"/>
    </row>
    <row r="62" spans="1:9" x14ac:dyDescent="0.3">
      <c r="A62" s="30"/>
      <c r="B62" s="52">
        <v>2</v>
      </c>
      <c r="C62" s="53">
        <f t="shared" ref="C62:C76" si="11">1/18</f>
        <v>5.5555555555555552E-2</v>
      </c>
      <c r="D62" s="56">
        <v>0</v>
      </c>
      <c r="E62" s="56">
        <v>1</v>
      </c>
      <c r="F62" s="54">
        <f t="shared" ref="F62:F76" si="12">1-SUM(D62:E62)</f>
        <v>0</v>
      </c>
      <c r="G62" s="30"/>
      <c r="H62" s="57">
        <f t="shared" ref="H62:H76" si="13">-C62*(IFERROR(D62*LOG(D62),0)+IFERROR(E62*LOG(E62),0)+IFERROR(F62*LOG(F62),0))</f>
        <v>0</v>
      </c>
      <c r="I62" s="30"/>
    </row>
    <row r="63" spans="1:9" x14ac:dyDescent="0.3">
      <c r="A63" s="30"/>
      <c r="B63" s="52">
        <v>3</v>
      </c>
      <c r="C63" s="53">
        <f t="shared" si="11"/>
        <v>5.5555555555555552E-2</v>
      </c>
      <c r="D63" s="53">
        <v>1</v>
      </c>
      <c r="E63" s="53">
        <v>0</v>
      </c>
      <c r="F63" s="54">
        <f t="shared" si="12"/>
        <v>0</v>
      </c>
      <c r="G63" s="30"/>
      <c r="H63" s="57">
        <f t="shared" si="13"/>
        <v>0</v>
      </c>
      <c r="I63" s="30"/>
    </row>
    <row r="64" spans="1:9" x14ac:dyDescent="0.3">
      <c r="A64" s="30"/>
      <c r="B64" s="52">
        <v>4</v>
      </c>
      <c r="C64" s="53">
        <f>1/9</f>
        <v>0.1111111111111111</v>
      </c>
      <c r="D64" s="53">
        <v>1</v>
      </c>
      <c r="E64" s="53">
        <v>0</v>
      </c>
      <c r="F64" s="54">
        <f t="shared" si="12"/>
        <v>0</v>
      </c>
      <c r="G64" s="30"/>
      <c r="H64" s="57">
        <f t="shared" si="13"/>
        <v>0</v>
      </c>
      <c r="I64" s="30"/>
    </row>
    <row r="65" spans="1:9" x14ac:dyDescent="0.3">
      <c r="A65" s="30"/>
      <c r="B65" s="52">
        <v>5</v>
      </c>
      <c r="C65" s="53">
        <f t="shared" si="11"/>
        <v>5.5555555555555552E-2</v>
      </c>
      <c r="D65" s="53">
        <v>1</v>
      </c>
      <c r="E65" s="53">
        <v>0</v>
      </c>
      <c r="F65" s="54">
        <f t="shared" si="12"/>
        <v>0</v>
      </c>
      <c r="G65" s="30"/>
      <c r="H65" s="57">
        <f>-C65*(IFERROR(D65*LOG(D65),0)+IFERROR(E65*LOG(E65),0)+IFERROR(F65*LOG(F65),0))</f>
        <v>0</v>
      </c>
      <c r="I65" s="30"/>
    </row>
    <row r="66" spans="1:9" x14ac:dyDescent="0.3">
      <c r="A66" s="30"/>
      <c r="B66" s="52">
        <v>6</v>
      </c>
      <c r="C66" s="53">
        <f t="shared" si="11"/>
        <v>5.5555555555555552E-2</v>
      </c>
      <c r="D66" s="53">
        <v>0</v>
      </c>
      <c r="E66" s="53">
        <v>0</v>
      </c>
      <c r="F66" s="54">
        <f t="shared" si="12"/>
        <v>1</v>
      </c>
      <c r="G66" s="30"/>
      <c r="H66" s="57">
        <f t="shared" si="13"/>
        <v>0</v>
      </c>
      <c r="I66" s="30"/>
    </row>
    <row r="67" spans="1:9" x14ac:dyDescent="0.3">
      <c r="A67" s="30"/>
      <c r="B67" s="52">
        <v>7</v>
      </c>
      <c r="C67" s="53">
        <f t="shared" si="11"/>
        <v>5.5555555555555552E-2</v>
      </c>
      <c r="D67" s="53">
        <v>1</v>
      </c>
      <c r="E67" s="53">
        <v>0</v>
      </c>
      <c r="F67" s="54">
        <f t="shared" si="12"/>
        <v>0</v>
      </c>
      <c r="G67" s="30"/>
      <c r="H67" s="57">
        <f t="shared" si="13"/>
        <v>0</v>
      </c>
      <c r="I67" s="30"/>
    </row>
    <row r="68" spans="1:9" x14ac:dyDescent="0.3">
      <c r="A68" s="30"/>
      <c r="B68" s="52">
        <v>8</v>
      </c>
      <c r="C68" s="53">
        <f t="shared" si="11"/>
        <v>5.5555555555555552E-2</v>
      </c>
      <c r="D68" s="53">
        <v>1</v>
      </c>
      <c r="E68" s="53">
        <v>0</v>
      </c>
      <c r="F68" s="54">
        <f t="shared" si="12"/>
        <v>0</v>
      </c>
      <c r="G68" s="30"/>
      <c r="H68" s="57">
        <f t="shared" si="13"/>
        <v>0</v>
      </c>
      <c r="I68" s="30"/>
    </row>
    <row r="69" spans="1:9" x14ac:dyDescent="0.3">
      <c r="A69" s="30"/>
      <c r="B69" s="52">
        <v>9</v>
      </c>
      <c r="C69" s="53">
        <f t="shared" si="11"/>
        <v>5.5555555555555552E-2</v>
      </c>
      <c r="D69" s="53">
        <v>0</v>
      </c>
      <c r="E69" s="53">
        <v>0</v>
      </c>
      <c r="F69" s="54">
        <f t="shared" si="12"/>
        <v>1</v>
      </c>
      <c r="G69" s="30"/>
      <c r="H69" s="57">
        <f t="shared" si="13"/>
        <v>0</v>
      </c>
      <c r="I69" s="30"/>
    </row>
    <row r="70" spans="1:9" x14ac:dyDescent="0.3">
      <c r="A70" s="30"/>
      <c r="B70" s="52">
        <v>10</v>
      </c>
      <c r="C70" s="53">
        <f t="shared" si="11"/>
        <v>5.5555555555555552E-2</v>
      </c>
      <c r="D70" s="53">
        <v>1</v>
      </c>
      <c r="E70" s="53">
        <v>0</v>
      </c>
      <c r="F70" s="54">
        <f t="shared" si="12"/>
        <v>0</v>
      </c>
      <c r="G70" s="30"/>
      <c r="H70" s="57">
        <f t="shared" si="13"/>
        <v>0</v>
      </c>
      <c r="I70" s="30"/>
    </row>
    <row r="71" spans="1:9" x14ac:dyDescent="0.3">
      <c r="A71" s="30"/>
      <c r="B71" s="52">
        <v>11</v>
      </c>
      <c r="C71" s="53">
        <f t="shared" si="11"/>
        <v>5.5555555555555552E-2</v>
      </c>
      <c r="D71" s="53">
        <v>1</v>
      </c>
      <c r="E71" s="53">
        <v>0</v>
      </c>
      <c r="F71" s="54">
        <f t="shared" si="12"/>
        <v>0</v>
      </c>
      <c r="G71" s="30"/>
      <c r="H71" s="57">
        <f t="shared" si="13"/>
        <v>0</v>
      </c>
      <c r="I71" s="30"/>
    </row>
    <row r="72" spans="1:9" x14ac:dyDescent="0.3">
      <c r="A72" s="30"/>
      <c r="B72" s="52">
        <v>12</v>
      </c>
      <c r="C72" s="53">
        <f t="shared" si="11"/>
        <v>5.5555555555555552E-2</v>
      </c>
      <c r="D72" s="53">
        <v>0</v>
      </c>
      <c r="E72" s="53">
        <v>0</v>
      </c>
      <c r="F72" s="54">
        <f t="shared" si="12"/>
        <v>1</v>
      </c>
      <c r="G72" s="30"/>
      <c r="H72" s="57">
        <f t="shared" si="13"/>
        <v>0</v>
      </c>
      <c r="I72" s="30"/>
    </row>
    <row r="73" spans="1:9" x14ac:dyDescent="0.3">
      <c r="A73" s="30"/>
      <c r="B73" s="52">
        <v>13</v>
      </c>
      <c r="C73" s="53">
        <f t="shared" si="11"/>
        <v>5.5555555555555552E-2</v>
      </c>
      <c r="D73" s="53">
        <v>0</v>
      </c>
      <c r="E73" s="53">
        <v>0</v>
      </c>
      <c r="F73" s="54">
        <f>1-SUM(D73:E73)</f>
        <v>1</v>
      </c>
      <c r="G73" s="30"/>
      <c r="H73" s="57">
        <f t="shared" si="13"/>
        <v>0</v>
      </c>
      <c r="I73" s="30"/>
    </row>
    <row r="74" spans="1:9" x14ac:dyDescent="0.3">
      <c r="A74" s="30"/>
      <c r="B74" s="52">
        <v>14</v>
      </c>
      <c r="C74" s="53">
        <f>1/9</f>
        <v>0.1111111111111111</v>
      </c>
      <c r="D74" s="53">
        <v>0.5</v>
      </c>
      <c r="E74" s="53">
        <v>0.5</v>
      </c>
      <c r="F74" s="54">
        <f t="shared" si="12"/>
        <v>0</v>
      </c>
      <c r="G74" s="30"/>
      <c r="H74" s="57">
        <f t="shared" si="13"/>
        <v>3.3447777295997912E-2</v>
      </c>
      <c r="I74" s="30"/>
    </row>
    <row r="75" spans="1:9" x14ac:dyDescent="0.3">
      <c r="A75" s="30"/>
      <c r="B75" s="52">
        <v>15</v>
      </c>
      <c r="C75" s="53">
        <f t="shared" si="11"/>
        <v>5.5555555555555552E-2</v>
      </c>
      <c r="D75" s="53">
        <v>0</v>
      </c>
      <c r="E75" s="53">
        <v>0</v>
      </c>
      <c r="F75" s="54">
        <f t="shared" si="12"/>
        <v>1</v>
      </c>
      <c r="G75" s="30"/>
      <c r="H75" s="57">
        <f t="shared" si="13"/>
        <v>0</v>
      </c>
      <c r="I75" s="30"/>
    </row>
    <row r="76" spans="1:9" x14ac:dyDescent="0.3">
      <c r="A76" s="30"/>
      <c r="B76" s="58">
        <v>16</v>
      </c>
      <c r="C76" s="59">
        <f t="shared" si="11"/>
        <v>5.5555555555555552E-2</v>
      </c>
      <c r="D76" s="59">
        <v>0</v>
      </c>
      <c r="E76" s="59">
        <v>1</v>
      </c>
      <c r="F76" s="60">
        <f t="shared" si="12"/>
        <v>0</v>
      </c>
      <c r="G76" s="30"/>
      <c r="H76" s="61">
        <f t="shared" si="13"/>
        <v>0</v>
      </c>
      <c r="I76" s="30"/>
    </row>
    <row r="77" spans="1:9" x14ac:dyDescent="0.3">
      <c r="A77" s="30"/>
      <c r="B77" s="30"/>
      <c r="C77" s="30"/>
      <c r="D77" s="30"/>
      <c r="E77" s="30"/>
      <c r="F77" s="30"/>
      <c r="G77" s="30"/>
      <c r="H77" s="30"/>
      <c r="I77" s="30"/>
    </row>
    <row r="78" spans="1:9" x14ac:dyDescent="0.3">
      <c r="A78" s="30"/>
      <c r="B78" s="47" t="s">
        <v>53</v>
      </c>
      <c r="C78" s="48">
        <f>SUM(H61:H76)</f>
        <v>3.3447777295997912E-2</v>
      </c>
      <c r="D78" s="30"/>
      <c r="E78" s="30"/>
      <c r="F78" s="30"/>
      <c r="G78" s="30"/>
      <c r="H78" s="30"/>
      <c r="I78" s="30"/>
    </row>
    <row r="79" spans="1:9" x14ac:dyDescent="0.3">
      <c r="A79" s="65"/>
      <c r="B79" s="65"/>
      <c r="C79" s="65"/>
      <c r="D79" s="65"/>
      <c r="E79" s="65"/>
      <c r="F79" s="65"/>
      <c r="G79" s="65"/>
      <c r="H79" s="65"/>
      <c r="I79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Criteria SGF</vt:lpstr>
      <vt:lpstr>Quality SGF</vt:lpstr>
      <vt:lpstr>Service SGF</vt:lpstr>
      <vt:lpstr>Insert SGF</vt:lpstr>
      <vt:lpstr>Supplier Weights</vt:lpstr>
      <vt:lpstr>Example Criteria SGF</vt:lpstr>
      <vt:lpstr>Example Quality SGF</vt:lpstr>
      <vt:lpstr>Example Service SGF</vt:lpstr>
      <vt:lpstr>Insert SGF EXAMPLE</vt:lpstr>
      <vt:lpstr>Supplier Weights Ex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</cp:lastModifiedBy>
  <dcterms:created xsi:type="dcterms:W3CDTF">2015-11-02T16:09:43Z</dcterms:created>
  <dcterms:modified xsi:type="dcterms:W3CDTF">2019-01-14T23:00:49Z</dcterms:modified>
</cp:coreProperties>
</file>