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6275" windowHeight="7995"/>
  </bookViews>
  <sheets>
    <sheet name="NDQD201508075" sheetId="1" r:id="rId1"/>
  </sheets>
  <definedNames>
    <definedName name="_xlnm.Print_Area" localSheetId="0">NDQD201508075!$A$1:$G$147</definedName>
  </definedNames>
  <calcPr calcId="144525"/>
</workbook>
</file>

<file path=xl/calcChain.xml><?xml version="1.0" encoding="utf-8"?>
<calcChain xmlns="http://schemas.openxmlformats.org/spreadsheetml/2006/main">
  <c r="B118" i="1" l="1"/>
  <c r="B115" i="1"/>
  <c r="G112" i="1"/>
  <c r="F112" i="1"/>
  <c r="E112" i="1"/>
  <c r="D112" i="1"/>
  <c r="C112" i="1"/>
  <c r="B112" i="1"/>
  <c r="G106" i="1"/>
  <c r="F106" i="1"/>
  <c r="E106" i="1"/>
  <c r="D106" i="1"/>
  <c r="C121" i="1" s="1"/>
  <c r="C123" i="1" s="1"/>
  <c r="C106" i="1"/>
  <c r="B106" i="1"/>
  <c r="B98" i="1"/>
  <c r="B87" i="1"/>
  <c r="B84" i="1"/>
  <c r="G77" i="1"/>
  <c r="F77" i="1"/>
  <c r="E77" i="1"/>
  <c r="D77" i="1"/>
  <c r="C77" i="1"/>
  <c r="B77" i="1"/>
  <c r="G71" i="1"/>
  <c r="F71" i="1"/>
  <c r="E71" i="1"/>
  <c r="C91" i="1" s="1"/>
  <c r="D71" i="1"/>
  <c r="C90" i="1" s="1"/>
  <c r="C92" i="1" s="1"/>
  <c r="C71" i="1"/>
  <c r="B71" i="1"/>
  <c r="B62" i="1"/>
  <c r="B51" i="1"/>
  <c r="B48" i="1"/>
  <c r="G45" i="1"/>
  <c r="F45" i="1"/>
  <c r="E55" i="1" s="1"/>
  <c r="E45" i="1"/>
  <c r="D45" i="1"/>
  <c r="E54" i="1" s="1"/>
  <c r="E56" i="1" s="1"/>
  <c r="C45" i="1"/>
  <c r="B45" i="1"/>
  <c r="G39" i="1"/>
  <c r="F39" i="1"/>
  <c r="E39" i="1"/>
  <c r="D39" i="1"/>
  <c r="C39" i="1"/>
  <c r="B39" i="1"/>
  <c r="B31" i="1"/>
  <c r="E26" i="1"/>
  <c r="D115" i="1" s="1"/>
  <c r="E24" i="1"/>
  <c r="E121" i="1" l="1"/>
  <c r="E123" i="1" s="1"/>
  <c r="E122" i="1"/>
  <c r="C122" i="1"/>
  <c r="C124" i="1" s="1"/>
  <c r="C125" i="1" s="1"/>
  <c r="C126" i="1" s="1"/>
  <c r="C137" i="1" s="1"/>
  <c r="C54" i="1"/>
  <c r="C56" i="1" s="1"/>
  <c r="C55" i="1"/>
  <c r="E90" i="1"/>
  <c r="E92" i="1" s="1"/>
  <c r="E91" i="1"/>
  <c r="E57" i="1"/>
  <c r="E58" i="1" s="1"/>
  <c r="C93" i="1"/>
  <c r="C94" i="1" s="1"/>
  <c r="C95" i="1" s="1"/>
  <c r="C135" i="1" s="1"/>
  <c r="D48" i="1"/>
  <c r="D84" i="1"/>
  <c r="E124" i="1" l="1"/>
  <c r="E125" i="1" s="1"/>
  <c r="E126" i="1" s="1"/>
  <c r="C138" i="1" s="1"/>
  <c r="C57" i="1"/>
  <c r="C58" i="1" s="1"/>
  <c r="C59" i="1" s="1"/>
  <c r="C133" i="1" s="1"/>
  <c r="E93" i="1"/>
  <c r="E94" i="1" s="1"/>
  <c r="E95" i="1" s="1"/>
  <c r="C136" i="1" s="1"/>
  <c r="E59" i="1"/>
  <c r="C134" i="1" s="1"/>
  <c r="C140" i="1" l="1"/>
  <c r="D143" i="1" s="1"/>
  <c r="C141" i="1" l="1"/>
</calcChain>
</file>

<file path=xl/sharedStrings.xml><?xml version="1.0" encoding="utf-8"?>
<sst xmlns="http://schemas.openxmlformats.org/spreadsheetml/2006/main" count="150" uniqueCount="71">
  <si>
    <t>Analysis Report</t>
  </si>
  <si>
    <t>Erythromycin Microbial Assay</t>
  </si>
  <si>
    <t>PAGE</t>
  </si>
  <si>
    <t>Sample Name:</t>
  </si>
  <si>
    <t>ETOCIN  500MG TABLETS</t>
  </si>
  <si>
    <t>4 OF 5</t>
  </si>
  <si>
    <t>Lab Ref No:</t>
  </si>
  <si>
    <t>NDQD201508075</t>
  </si>
  <si>
    <t>Active Ingredient:</t>
  </si>
  <si>
    <t>Erythromycin stearate</t>
  </si>
  <si>
    <t>Label Claim:</t>
  </si>
  <si>
    <t xml:space="preserve">Each film coated tablet contains Erythromycin U.S.P 500 mg  (as erythromycin stearate ) </t>
  </si>
  <si>
    <t>Date Test Set:</t>
  </si>
  <si>
    <t>Date of Results:</t>
  </si>
  <si>
    <t xml:space="preserve">Equivalent to </t>
  </si>
  <si>
    <t>Standard Information:</t>
  </si>
  <si>
    <t>Standard  Weights (mg):</t>
  </si>
  <si>
    <t>Erythromycin Base (μg)</t>
  </si>
  <si>
    <t>Erythromycin</t>
  </si>
  <si>
    <t>WRS EN15-089</t>
  </si>
  <si>
    <t>A</t>
  </si>
  <si>
    <t xml:space="preserve">Source: </t>
  </si>
  <si>
    <t>Potency (μg/mg):</t>
  </si>
  <si>
    <t>B</t>
  </si>
  <si>
    <t>Average weight of tablet (mg)</t>
  </si>
  <si>
    <t>Sample A Weight (mg):</t>
  </si>
  <si>
    <t>Equiv. to Erythromycin(mg)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</si>
  <si>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</si>
  <si>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</si>
  <si>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</si>
  <si>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rFont val="Book Antiqua"/>
        <family val="1"/>
      </rPr>
      <t>1</t>
    </r>
  </si>
  <si>
    <r>
      <t>S</t>
    </r>
    <r>
      <rPr>
        <b/>
        <vertAlign val="subscript"/>
        <sz val="12"/>
        <rFont val="Book Antiqua"/>
        <family val="1"/>
      </rPr>
      <t>2</t>
    </r>
  </si>
  <si>
    <r>
      <t>S</t>
    </r>
    <r>
      <rPr>
        <b/>
        <vertAlign val="subscript"/>
        <sz val="12"/>
        <rFont val="Book Antiqua"/>
        <family val="1"/>
      </rPr>
      <t>3</t>
    </r>
  </si>
  <si>
    <r>
      <t>T</t>
    </r>
    <r>
      <rPr>
        <b/>
        <vertAlign val="subscript"/>
        <sz val="12"/>
        <rFont val="Book Antiqua"/>
        <family val="1"/>
      </rPr>
      <t>1</t>
    </r>
  </si>
  <si>
    <r>
      <t>T</t>
    </r>
    <r>
      <rPr>
        <b/>
        <vertAlign val="subscript"/>
        <sz val="12"/>
        <rFont val="Book Antiqua"/>
        <family val="1"/>
      </rPr>
      <t>2</t>
    </r>
  </si>
  <si>
    <r>
      <t>T</t>
    </r>
    <r>
      <rPr>
        <b/>
        <vertAlign val="subscript"/>
        <sz val="12"/>
        <rFont val="Book Antiqua"/>
        <family val="1"/>
      </rPr>
      <t>3</t>
    </r>
  </si>
  <si>
    <t>Average</t>
  </si>
  <si>
    <r>
      <t xml:space="preserve">Sample A / Standard </t>
    </r>
    <r>
      <rPr>
        <b/>
        <sz val="12"/>
        <rFont val="Book Antiqua"/>
        <family val="1"/>
      </rPr>
      <t>B</t>
    </r>
  </si>
  <si>
    <t>Final Concentration of Erythromycin in Standard:</t>
  </si>
  <si>
    <r>
      <t xml:space="preserve">Std A Stock mg/mL </t>
    </r>
    <r>
      <rPr>
        <b/>
        <sz val="12"/>
        <rFont val="Book Antiqua"/>
        <family val="1"/>
      </rPr>
      <t>[Std A]</t>
    </r>
  </si>
  <si>
    <r>
      <t xml:space="preserve">Std B Stock mg/mL </t>
    </r>
    <r>
      <rPr>
        <b/>
        <sz val="12"/>
        <rFont val="Book Antiqua"/>
        <family val="1"/>
      </rPr>
      <t>[Std B]</t>
    </r>
  </si>
  <si>
    <t>Expected Concentration of Erythromycin in Sample:</t>
  </si>
  <si>
    <r>
      <t xml:space="preserve">Smp Stock mg/mL </t>
    </r>
    <r>
      <rPr>
        <b/>
        <sz val="12"/>
        <rFont val="Book Antiqua"/>
        <family val="1"/>
      </rPr>
      <t>[Smp]</t>
    </r>
  </si>
  <si>
    <t>Formulae</t>
  </si>
  <si>
    <t>Sample A / Standard B</t>
  </si>
  <si>
    <r>
      <t>E = ¼[(S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+T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)-(S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)]</t>
    </r>
  </si>
  <si>
    <r>
      <t xml:space="preserve">F = </t>
    </r>
    <r>
      <rPr>
        <vertAlign val="superscript"/>
        <sz val="12"/>
        <rFont val="Book Antiqua"/>
        <family val="1"/>
      </rPr>
      <t>1</t>
    </r>
    <r>
      <rPr>
        <sz val="12"/>
        <rFont val="Book Antiqua"/>
        <family val="1"/>
      </rPr>
      <t>/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[(T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)-(S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 S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+ S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)]</t>
    </r>
  </si>
  <si>
    <t>b = E/log Dose Ratio</t>
  </si>
  <si>
    <t>m = F/b</t>
  </si>
  <si>
    <t>Antilog m = Factor</t>
  </si>
  <si>
    <t>% Label Claim =(Factor X [Std])/[Smp] X 100</t>
  </si>
  <si>
    <t>Sample B Weight (mg):</t>
  </si>
  <si>
    <t>Sample B / Standard A</t>
  </si>
  <si>
    <t>Sample B / Standard B</t>
  </si>
  <si>
    <t>PRODUCT NAME</t>
  </si>
  <si>
    <t>NQCL NUMBER</t>
  </si>
  <si>
    <t>MICROBIOLOGY LAB NO.</t>
  </si>
  <si>
    <t>5 OF 5</t>
  </si>
  <si>
    <t xml:space="preserve"> </t>
  </si>
  <si>
    <t>Sample C Weight (mg):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</si>
  <si>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</si>
  <si>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</si>
  <si>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</si>
  <si>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</si>
  <si>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</si>
  <si>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</si>
  <si>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</si>
  <si>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Erythromycin  in the sample is:</t>
  </si>
  <si>
    <t>Analysed by:</t>
  </si>
  <si>
    <t xml:space="preserve">Checked by </t>
  </si>
  <si>
    <r>
      <t xml:space="preserve">Approved By </t>
    </r>
    <r>
      <rPr>
        <b/>
        <sz val="12"/>
        <rFont val="Book Antiqua"/>
        <family val="1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</si>
</sst>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0.000"/>
    <numFmt numFmtId="166" formatCode="0.0000"/>
    <numFmt numFmtId="167" formatCode="0.00000000"/>
    <numFmt numFmtId="168" formatCode="0.000000000"/>
    <numFmt numFmtId="169" formatCode="0.000000"/>
  </numFmts>
  <fonts count="8" x14ac:knownFonts="1">
    <font>
      <sz val="10"/>
      <name val="Arial"/>
    </font>
    <font>
      <sz val="12"/>
      <name val="Book Antiqua"/>
      <family val="1"/>
    </font>
    <font>
      <b/>
      <u/>
      <sz val="12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vertAlign val="subscript"/>
      <sz val="12"/>
      <name val="Book Antiqua"/>
      <family val="1"/>
    </font>
    <font>
      <vertAlign val="subscript"/>
      <sz val="12"/>
      <name val="Book Antiqua"/>
      <family val="1"/>
    </font>
    <font>
      <vertAlign val="superscript"/>
      <sz val="12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0" borderId="3" xfId="0" applyFont="1" applyBorder="1"/>
    <xf numFmtId="164" fontId="1" fillId="0" borderId="4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1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7" xfId="0" quotePrefix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9" xfId="0" applyFont="1" applyBorder="1"/>
    <xf numFmtId="165" fontId="4" fillId="0" borderId="0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 applyAlignment="1">
      <alignment vertical="top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vertical="top"/>
    </xf>
    <xf numFmtId="2" fontId="1" fillId="0" borderId="0" xfId="0" applyNumberFormat="1" applyFont="1" applyBorder="1" applyAlignment="1">
      <alignment horizontal="center" vertical="top"/>
    </xf>
    <xf numFmtId="0" fontId="4" fillId="0" borderId="0" xfId="0" quotePrefix="1" applyFont="1" applyBorder="1" applyAlignment="1">
      <alignment horizontal="left"/>
    </xf>
    <xf numFmtId="0" fontId="4" fillId="0" borderId="5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5" xfId="0" applyFont="1" applyBorder="1" applyAlignment="1">
      <alignment vertical="center"/>
    </xf>
    <xf numFmtId="0" fontId="4" fillId="0" borderId="10" xfId="0" applyFont="1" applyBorder="1" applyAlignment="1">
      <alignment horizontal="left" vertical="top" indent="4"/>
    </xf>
    <xf numFmtId="0" fontId="4" fillId="0" borderId="6" xfId="0" applyFont="1" applyBorder="1" applyAlignment="1">
      <alignment horizontal="left" vertical="top" indent="4"/>
    </xf>
    <xf numFmtId="0" fontId="1" fillId="0" borderId="2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2" fontId="1" fillId="0" borderId="6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2" fontId="4" fillId="0" borderId="11" xfId="0" applyNumberFormat="1" applyFont="1" applyBorder="1" applyAlignment="1">
      <alignment horizontal="center" vertical="top"/>
    </xf>
    <xf numFmtId="0" fontId="4" fillId="0" borderId="5" xfId="0" applyFont="1" applyBorder="1" applyAlignment="1">
      <alignment horizontal="left" vertical="center"/>
    </xf>
    <xf numFmtId="0" fontId="4" fillId="0" borderId="10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2" fontId="4" fillId="0" borderId="6" xfId="0" applyNumberFormat="1" applyFont="1" applyBorder="1" applyAlignment="1">
      <alignment horizontal="center" vertical="top"/>
    </xf>
    <xf numFmtId="0" fontId="1" fillId="0" borderId="0" xfId="0" applyFont="1" applyAlignment="1"/>
    <xf numFmtId="166" fontId="4" fillId="0" borderId="0" xfId="0" applyNumberFormat="1" applyFont="1" applyBorder="1" applyAlignment="1">
      <alignment horizontal="center" vertical="top"/>
    </xf>
    <xf numFmtId="166" fontId="1" fillId="0" borderId="0" xfId="0" applyNumberFormat="1" applyFont="1" applyBorder="1" applyAlignment="1">
      <alignment horizontal="center" vertical="top"/>
    </xf>
    <xf numFmtId="2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vertical="top"/>
    </xf>
    <xf numFmtId="168" fontId="1" fillId="0" borderId="0" xfId="0" applyNumberFormat="1" applyFont="1" applyBorder="1" applyAlignment="1">
      <alignment vertical="top"/>
    </xf>
    <xf numFmtId="0" fontId="4" fillId="0" borderId="11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center"/>
    </xf>
    <xf numFmtId="169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10" fontId="4" fillId="0" borderId="11" xfId="0" applyNumberFormat="1" applyFont="1" applyBorder="1" applyAlignment="1">
      <alignment horizontal="center" vertical="center"/>
    </xf>
    <xf numFmtId="0" fontId="4" fillId="0" borderId="0" xfId="0" quotePrefix="1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3" fillId="2" borderId="1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/>
    <xf numFmtId="0" fontId="3" fillId="0" borderId="0" xfId="0" applyFont="1"/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10" fontId="1" fillId="0" borderId="1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1" fillId="0" borderId="7" xfId="0" applyFont="1" applyBorder="1"/>
    <xf numFmtId="0" fontId="1" fillId="0" borderId="11" xfId="0" applyFont="1" applyBorder="1"/>
    <xf numFmtId="10" fontId="1" fillId="2" borderId="2" xfId="0" applyNumberFormat="1" applyFont="1" applyFill="1" applyBorder="1" applyAlignment="1">
      <alignment horizontal="center"/>
    </xf>
    <xf numFmtId="10" fontId="1" fillId="2" borderId="1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10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29875" cy="21431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view="pageBreakPreview" zoomScale="55" zoomScaleNormal="100" zoomScaleSheetLayoutView="55" workbookViewId="0">
      <selection activeCell="A30" sqref="A30"/>
    </sheetView>
  </sheetViews>
  <sheetFormatPr defaultRowHeight="15.75" x14ac:dyDescent="0.25"/>
  <cols>
    <col min="1" max="1" width="31.7109375" style="1" customWidth="1"/>
    <col min="2" max="2" width="22.140625" style="1" customWidth="1"/>
    <col min="3" max="3" width="23" style="1" customWidth="1"/>
    <col min="4" max="4" width="22.7109375" style="1" customWidth="1"/>
    <col min="5" max="5" width="22.140625" style="1" customWidth="1"/>
    <col min="6" max="6" width="20.5703125" style="1" customWidth="1"/>
    <col min="7" max="7" width="22.42578125" style="1" customWidth="1"/>
    <col min="8" max="16384" width="9.140625" style="1"/>
  </cols>
  <sheetData>
    <row r="1" spans="1:7" ht="15.95" customHeight="1" x14ac:dyDescent="0.25"/>
    <row r="2" spans="1:7" ht="15.95" customHeight="1" x14ac:dyDescent="0.25"/>
    <row r="3" spans="1:7" ht="15.95" customHeight="1" x14ac:dyDescent="0.25"/>
    <row r="4" spans="1:7" ht="15.95" customHeight="1" x14ac:dyDescent="0.25"/>
    <row r="5" spans="1:7" ht="15.95" customHeight="1" x14ac:dyDescent="0.25"/>
    <row r="6" spans="1:7" ht="15.95" customHeight="1" x14ac:dyDescent="0.25"/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/>
    <row r="11" spans="1:7" ht="15.95" customHeight="1" x14ac:dyDescent="0.25"/>
    <row r="12" spans="1:7" ht="15.95" customHeight="1" x14ac:dyDescent="0.25"/>
    <row r="13" spans="1:7" ht="15.95" customHeight="1" x14ac:dyDescent="0.3">
      <c r="A13" s="2" t="s">
        <v>0</v>
      </c>
      <c r="B13" s="2" t="s">
        <v>1</v>
      </c>
      <c r="G13" s="3" t="s">
        <v>2</v>
      </c>
    </row>
    <row r="14" spans="1:7" ht="15.95" customHeight="1" x14ac:dyDescent="0.3">
      <c r="A14" s="4" t="s">
        <v>3</v>
      </c>
      <c r="B14" s="4" t="s">
        <v>4</v>
      </c>
      <c r="G14" s="5" t="s">
        <v>5</v>
      </c>
    </row>
    <row r="15" spans="1:7" ht="15.95" customHeight="1" x14ac:dyDescent="0.3">
      <c r="A15" s="4" t="s">
        <v>6</v>
      </c>
      <c r="B15" s="6" t="s">
        <v>7</v>
      </c>
    </row>
    <row r="16" spans="1:7" ht="15.95" customHeight="1" x14ac:dyDescent="0.3">
      <c r="A16" s="4" t="s">
        <v>8</v>
      </c>
      <c r="B16" s="6" t="s">
        <v>9</v>
      </c>
    </row>
    <row r="17" spans="1:10" ht="15.95" customHeight="1" x14ac:dyDescent="0.3">
      <c r="A17" s="4" t="s">
        <v>10</v>
      </c>
      <c r="B17" s="1" t="s">
        <v>11</v>
      </c>
    </row>
    <row r="18" spans="1:10" ht="15.95" customHeight="1" x14ac:dyDescent="0.3">
      <c r="A18" s="4"/>
    </row>
    <row r="19" spans="1:10" ht="15.95" customHeight="1" x14ac:dyDescent="0.3">
      <c r="A19" s="4" t="s">
        <v>12</v>
      </c>
      <c r="B19" s="7">
        <v>42278</v>
      </c>
    </row>
    <row r="20" spans="1:10" ht="15.95" customHeight="1" x14ac:dyDescent="0.3">
      <c r="A20" s="4" t="s">
        <v>13</v>
      </c>
      <c r="B20" s="7">
        <v>42279</v>
      </c>
    </row>
    <row r="21" spans="1:10" ht="15.95" customHeight="1" x14ac:dyDescent="0.3">
      <c r="A21" s="4"/>
      <c r="B21" s="7"/>
      <c r="C21" s="6"/>
      <c r="D21" s="6"/>
    </row>
    <row r="22" spans="1:10" ht="15.95" customHeight="1" x14ac:dyDescent="0.3">
      <c r="A22" s="8"/>
      <c r="B22" s="9"/>
      <c r="C22" s="10"/>
      <c r="D22" s="11"/>
      <c r="E22" s="12" t="s">
        <v>14</v>
      </c>
    </row>
    <row r="23" spans="1:10" ht="15.95" customHeight="1" x14ac:dyDescent="0.3">
      <c r="A23" s="13" t="s">
        <v>15</v>
      </c>
      <c r="B23" s="14"/>
      <c r="C23" s="13" t="s">
        <v>16</v>
      </c>
      <c r="D23" s="14"/>
      <c r="E23" s="15" t="s">
        <v>17</v>
      </c>
    </row>
    <row r="24" spans="1:10" ht="15.95" customHeight="1" x14ac:dyDescent="0.3">
      <c r="A24" s="10" t="s">
        <v>18</v>
      </c>
      <c r="B24" s="16" t="s">
        <v>19</v>
      </c>
      <c r="C24" s="17" t="s">
        <v>20</v>
      </c>
      <c r="D24" s="18">
        <v>41.4</v>
      </c>
      <c r="E24" s="18">
        <f>D24*B26/100</f>
        <v>25.194798000000002</v>
      </c>
      <c r="F24" s="19"/>
      <c r="G24" s="19"/>
      <c r="H24" s="19"/>
    </row>
    <row r="25" spans="1:10" ht="15.95" customHeight="1" x14ac:dyDescent="0.3">
      <c r="A25" s="20" t="s">
        <v>21</v>
      </c>
      <c r="B25" s="21"/>
      <c r="C25" s="19"/>
      <c r="D25" s="22"/>
      <c r="E25" s="22"/>
      <c r="F25" s="19"/>
      <c r="G25" s="19"/>
      <c r="H25" s="19"/>
    </row>
    <row r="26" spans="1:10" ht="15.95" customHeight="1" x14ac:dyDescent="0.3">
      <c r="A26" s="16" t="s">
        <v>22</v>
      </c>
      <c r="B26" s="23">
        <v>60.856999999999999</v>
      </c>
      <c r="C26" s="24" t="s">
        <v>23</v>
      </c>
      <c r="D26" s="18">
        <v>43.15</v>
      </c>
      <c r="E26" s="18">
        <f>D26*B26/100</f>
        <v>26.259795499999999</v>
      </c>
      <c r="F26" s="19"/>
      <c r="G26" s="19"/>
      <c r="H26" s="19"/>
      <c r="I26" s="19"/>
      <c r="J26" s="19"/>
    </row>
    <row r="27" spans="1:10" ht="15.95" customHeight="1" x14ac:dyDescent="0.3">
      <c r="A27" s="25"/>
      <c r="B27" s="26"/>
      <c r="C27" s="27"/>
      <c r="D27" s="28"/>
      <c r="E27" s="28"/>
      <c r="F27" s="29"/>
      <c r="G27" s="29"/>
      <c r="H27" s="19"/>
      <c r="I27" s="19"/>
      <c r="J27" s="19"/>
    </row>
    <row r="28" spans="1:10" ht="15.95" customHeight="1" x14ac:dyDescent="0.3">
      <c r="A28" s="16"/>
      <c r="B28" s="30"/>
      <c r="E28" s="29"/>
      <c r="F28" s="29"/>
      <c r="G28" s="29"/>
      <c r="H28" s="19"/>
      <c r="I28" s="19"/>
      <c r="J28" s="19"/>
    </row>
    <row r="29" spans="1:10" ht="15.95" customHeight="1" x14ac:dyDescent="0.3">
      <c r="A29" s="31" t="s">
        <v>24</v>
      </c>
      <c r="B29" s="30">
        <v>1167.1400000000001</v>
      </c>
      <c r="E29" s="29"/>
      <c r="F29" s="29"/>
      <c r="G29" s="29"/>
      <c r="H29" s="19"/>
      <c r="I29" s="19"/>
      <c r="J29" s="19"/>
    </row>
    <row r="30" spans="1:10" s="19" customFormat="1" ht="20.100000000000001" customHeight="1" x14ac:dyDescent="0.25">
      <c r="A30" s="32" t="s">
        <v>25</v>
      </c>
      <c r="B30" s="33">
        <v>94.07</v>
      </c>
      <c r="C30" s="29"/>
    </row>
    <row r="31" spans="1:10" s="19" customFormat="1" ht="15.95" customHeight="1" x14ac:dyDescent="0.3">
      <c r="A31" s="34" t="s">
        <v>26</v>
      </c>
      <c r="B31" s="33">
        <f>B30/B29*500</f>
        <v>40.299364257929632</v>
      </c>
    </row>
    <row r="32" spans="1:10" s="19" customFormat="1" ht="15.95" customHeight="1" x14ac:dyDescent="0.25">
      <c r="A32" s="29"/>
      <c r="B32" s="29"/>
      <c r="C32" s="29"/>
    </row>
    <row r="33" spans="1:10" ht="15.95" customHeight="1" x14ac:dyDescent="0.25">
      <c r="A33" s="35" t="s">
        <v>27</v>
      </c>
      <c r="B33" s="36"/>
      <c r="C33" s="36"/>
      <c r="D33" s="36"/>
      <c r="E33" s="36"/>
      <c r="F33" s="36"/>
      <c r="G33" s="36"/>
      <c r="H33" s="19"/>
      <c r="I33" s="19"/>
      <c r="J33" s="19"/>
    </row>
    <row r="34" spans="1:10" ht="24.95" customHeight="1" x14ac:dyDescent="0.25">
      <c r="A34" s="37" t="s">
        <v>28</v>
      </c>
      <c r="B34" s="38"/>
      <c r="C34" s="38"/>
      <c r="D34" s="38"/>
      <c r="E34" s="38"/>
      <c r="F34" s="38"/>
      <c r="G34" s="39"/>
      <c r="H34" s="19"/>
      <c r="I34" s="19"/>
      <c r="J34" s="19"/>
    </row>
    <row r="35" spans="1:10" ht="15.95" customHeight="1" x14ac:dyDescent="0.25">
      <c r="A35" s="40" t="s">
        <v>29</v>
      </c>
      <c r="B35" s="41" t="s">
        <v>30</v>
      </c>
      <c r="C35" s="41" t="s">
        <v>31</v>
      </c>
      <c r="D35" s="41" t="s">
        <v>32</v>
      </c>
      <c r="E35" s="41" t="s">
        <v>33</v>
      </c>
      <c r="F35" s="41" t="s">
        <v>34</v>
      </c>
      <c r="G35" s="41" t="s">
        <v>35</v>
      </c>
      <c r="H35" s="19"/>
      <c r="I35" s="19"/>
      <c r="J35" s="19"/>
    </row>
    <row r="36" spans="1:10" ht="15.95" customHeight="1" x14ac:dyDescent="0.25">
      <c r="A36" s="40">
        <v>1</v>
      </c>
      <c r="B36" s="42">
        <v>20.56</v>
      </c>
      <c r="C36" s="42">
        <v>21.1</v>
      </c>
      <c r="D36" s="42">
        <v>23.5</v>
      </c>
      <c r="E36" s="42">
        <v>19.399999999999999</v>
      </c>
      <c r="F36" s="42">
        <v>22.66</v>
      </c>
      <c r="G36" s="42">
        <v>23.64</v>
      </c>
      <c r="H36" s="19"/>
      <c r="I36" s="19"/>
      <c r="J36" s="19"/>
    </row>
    <row r="37" spans="1:10" ht="15.95" customHeight="1" x14ac:dyDescent="0.25">
      <c r="A37" s="40">
        <v>2</v>
      </c>
      <c r="B37" s="42">
        <v>20.34</v>
      </c>
      <c r="C37" s="42">
        <v>22.4</v>
      </c>
      <c r="D37" s="42">
        <v>23.9</v>
      </c>
      <c r="E37" s="42">
        <v>19.399999999999999</v>
      </c>
      <c r="F37" s="42">
        <v>22.7</v>
      </c>
      <c r="G37" s="42">
        <v>23.48</v>
      </c>
      <c r="H37" s="19"/>
      <c r="I37" s="19"/>
      <c r="J37" s="19"/>
    </row>
    <row r="38" spans="1:10" ht="15.95" customHeight="1" x14ac:dyDescent="0.25">
      <c r="A38" s="40">
        <v>3</v>
      </c>
      <c r="B38" s="42">
        <v>20.21</v>
      </c>
      <c r="C38" s="42">
        <v>21.58</v>
      </c>
      <c r="D38" s="42">
        <v>23.62</v>
      </c>
      <c r="E38" s="42">
        <v>19.440000000000001</v>
      </c>
      <c r="F38" s="42">
        <v>21.8</v>
      </c>
      <c r="G38" s="42">
        <v>23.84</v>
      </c>
      <c r="H38" s="19"/>
      <c r="I38" s="19"/>
      <c r="J38" s="19"/>
    </row>
    <row r="39" spans="1:10" ht="15.95" customHeight="1" x14ac:dyDescent="0.25">
      <c r="A39" s="43" t="s">
        <v>36</v>
      </c>
      <c r="B39" s="44">
        <f t="shared" ref="B39:G39" si="0">AVERAGE(B36:B38)</f>
        <v>20.37</v>
      </c>
      <c r="C39" s="44">
        <f t="shared" si="0"/>
        <v>21.693333333333332</v>
      </c>
      <c r="D39" s="44">
        <f t="shared" si="0"/>
        <v>23.673333333333332</v>
      </c>
      <c r="E39" s="44">
        <f t="shared" si="0"/>
        <v>19.41333333333333</v>
      </c>
      <c r="F39" s="44">
        <f t="shared" si="0"/>
        <v>22.386666666666667</v>
      </c>
      <c r="G39" s="44">
        <f t="shared" si="0"/>
        <v>23.653333333333336</v>
      </c>
      <c r="H39" s="19"/>
      <c r="I39" s="19"/>
      <c r="J39" s="19"/>
    </row>
    <row r="40" spans="1:10" ht="24.95" customHeight="1" x14ac:dyDescent="0.25">
      <c r="A40" s="45" t="s">
        <v>37</v>
      </c>
      <c r="B40" s="46"/>
      <c r="C40" s="46"/>
      <c r="D40" s="46"/>
      <c r="E40" s="46"/>
      <c r="F40" s="46"/>
      <c r="G40" s="47"/>
      <c r="H40" s="19"/>
      <c r="I40" s="19"/>
      <c r="J40" s="19"/>
    </row>
    <row r="41" spans="1:10" ht="15.95" customHeight="1" x14ac:dyDescent="0.25">
      <c r="A41" s="40" t="s">
        <v>29</v>
      </c>
      <c r="B41" s="41" t="s">
        <v>30</v>
      </c>
      <c r="C41" s="41" t="s">
        <v>31</v>
      </c>
      <c r="D41" s="41" t="s">
        <v>32</v>
      </c>
      <c r="E41" s="41" t="s">
        <v>33</v>
      </c>
      <c r="F41" s="41" t="s">
        <v>34</v>
      </c>
      <c r="G41" s="41" t="s">
        <v>35</v>
      </c>
      <c r="H41" s="19"/>
      <c r="I41" s="19"/>
      <c r="J41" s="19"/>
    </row>
    <row r="42" spans="1:10" ht="15.95" customHeight="1" x14ac:dyDescent="0.25">
      <c r="A42" s="40">
        <v>1</v>
      </c>
      <c r="B42" s="42">
        <v>19.32</v>
      </c>
      <c r="C42" s="42">
        <v>22.22</v>
      </c>
      <c r="D42" s="42">
        <v>23.32</v>
      </c>
      <c r="E42" s="42">
        <v>18.96</v>
      </c>
      <c r="F42" s="42">
        <v>20.9</v>
      </c>
      <c r="G42" s="42">
        <v>23.74</v>
      </c>
      <c r="H42" s="19"/>
      <c r="I42" s="19"/>
      <c r="J42" s="19"/>
    </row>
    <row r="43" spans="1:10" ht="15.95" customHeight="1" x14ac:dyDescent="0.25">
      <c r="A43" s="40">
        <v>2</v>
      </c>
      <c r="B43" s="42">
        <v>18.68</v>
      </c>
      <c r="C43" s="42">
        <v>22.54</v>
      </c>
      <c r="D43" s="42">
        <v>24.52</v>
      </c>
      <c r="E43" s="42">
        <v>20.72</v>
      </c>
      <c r="F43" s="42">
        <v>22.1</v>
      </c>
      <c r="G43" s="42">
        <v>23.52</v>
      </c>
      <c r="H43" s="19"/>
      <c r="I43" s="19"/>
      <c r="J43" s="19"/>
    </row>
    <row r="44" spans="1:10" ht="15.95" customHeight="1" x14ac:dyDescent="0.25">
      <c r="A44" s="40">
        <v>3</v>
      </c>
      <c r="B44" s="42">
        <v>19.62</v>
      </c>
      <c r="C44" s="42">
        <v>22</v>
      </c>
      <c r="D44" s="42">
        <v>24.22</v>
      </c>
      <c r="E44" s="42">
        <v>19.32</v>
      </c>
      <c r="F44" s="42">
        <v>20.8</v>
      </c>
      <c r="G44" s="42">
        <v>24.12</v>
      </c>
      <c r="H44" s="19"/>
      <c r="I44" s="19"/>
      <c r="J44" s="19"/>
    </row>
    <row r="45" spans="1:10" ht="15.95" customHeight="1" x14ac:dyDescent="0.25">
      <c r="A45" s="48" t="s">
        <v>36</v>
      </c>
      <c r="B45" s="49">
        <f t="shared" ref="B45:G45" si="1">AVERAGE(B42:B44)</f>
        <v>19.206666666666667</v>
      </c>
      <c r="C45" s="49">
        <f t="shared" si="1"/>
        <v>22.25333333333333</v>
      </c>
      <c r="D45" s="49">
        <f t="shared" si="1"/>
        <v>24.02</v>
      </c>
      <c r="E45" s="49">
        <f t="shared" si="1"/>
        <v>19.666666666666668</v>
      </c>
      <c r="F45" s="49">
        <f t="shared" si="1"/>
        <v>21.266666666666666</v>
      </c>
      <c r="G45" s="49">
        <f t="shared" si="1"/>
        <v>23.793333333333333</v>
      </c>
      <c r="H45" s="19"/>
      <c r="I45" s="19"/>
      <c r="J45" s="19"/>
    </row>
    <row r="46" spans="1:10" ht="15.95" customHeight="1" x14ac:dyDescent="0.25">
      <c r="A46" s="50"/>
      <c r="B46" s="50"/>
      <c r="C46" s="50"/>
      <c r="D46" s="50"/>
      <c r="E46" s="50"/>
      <c r="F46" s="50"/>
      <c r="G46" s="50"/>
      <c r="H46" s="19"/>
      <c r="I46" s="19"/>
      <c r="J46" s="19"/>
    </row>
    <row r="47" spans="1:10" ht="15.95" customHeight="1" x14ac:dyDescent="0.25">
      <c r="A47" s="29" t="s">
        <v>38</v>
      </c>
      <c r="B47" s="29"/>
      <c r="C47" s="29"/>
      <c r="D47" s="29"/>
      <c r="E47" s="29"/>
      <c r="F47" s="29"/>
      <c r="G47" s="50"/>
      <c r="H47" s="19"/>
      <c r="I47" s="19"/>
      <c r="J47" s="19"/>
    </row>
    <row r="48" spans="1:10" ht="18" customHeight="1" x14ac:dyDescent="0.25">
      <c r="A48" s="29" t="s">
        <v>39</v>
      </c>
      <c r="B48" s="51">
        <f>E24/25*5/25</f>
        <v>0.20155838400000001</v>
      </c>
      <c r="C48" s="29" t="s">
        <v>40</v>
      </c>
      <c r="D48" s="51">
        <f>E26/25*5/25</f>
        <v>0.21007836399999999</v>
      </c>
      <c r="E48" s="29"/>
      <c r="F48" s="29"/>
      <c r="G48" s="50"/>
      <c r="H48" s="19"/>
      <c r="I48" s="19"/>
      <c r="J48" s="19"/>
    </row>
    <row r="49" spans="1:10" ht="15.95" customHeight="1" x14ac:dyDescent="0.25">
      <c r="A49" s="29"/>
      <c r="B49" s="52"/>
      <c r="C49" s="29"/>
      <c r="D49" s="52"/>
      <c r="E49" s="29"/>
      <c r="F49" s="29"/>
      <c r="G49" s="50"/>
      <c r="H49" s="19"/>
      <c r="I49" s="19"/>
      <c r="J49" s="19"/>
    </row>
    <row r="50" spans="1:10" ht="15.95" customHeight="1" x14ac:dyDescent="0.25">
      <c r="A50" s="29" t="s">
        <v>41</v>
      </c>
      <c r="B50" s="29"/>
      <c r="C50" s="29"/>
      <c r="D50" s="53"/>
      <c r="E50" s="53"/>
      <c r="F50" s="54"/>
      <c r="G50" s="50"/>
      <c r="H50" s="19"/>
      <c r="I50" s="19"/>
      <c r="J50" s="19"/>
    </row>
    <row r="51" spans="1:10" ht="18" customHeight="1" x14ac:dyDescent="0.25">
      <c r="A51" s="29" t="s">
        <v>42</v>
      </c>
      <c r="B51" s="51">
        <f>B31/50*10/25*15/25</f>
        <v>0.1934369484380622</v>
      </c>
      <c r="C51" s="29"/>
      <c r="D51" s="53"/>
      <c r="E51" s="55"/>
      <c r="F51" s="29"/>
      <c r="G51" s="50"/>
      <c r="H51" s="19"/>
      <c r="I51" s="19"/>
      <c r="J51" s="19"/>
    </row>
    <row r="52" spans="1:10" ht="15.95" customHeight="1" x14ac:dyDescent="0.25">
      <c r="A52" s="29"/>
      <c r="B52" s="52"/>
      <c r="C52" s="29"/>
      <c r="D52" s="29"/>
      <c r="E52" s="29"/>
      <c r="F52" s="29"/>
      <c r="G52" s="50"/>
      <c r="H52" s="19"/>
      <c r="I52" s="19"/>
      <c r="J52" s="19"/>
    </row>
    <row r="53" spans="1:10" ht="18" customHeight="1" x14ac:dyDescent="0.25">
      <c r="A53" s="56" t="s">
        <v>43</v>
      </c>
      <c r="B53" s="56"/>
      <c r="C53" s="56" t="s">
        <v>28</v>
      </c>
      <c r="D53" s="56"/>
      <c r="E53" s="56" t="s">
        <v>44</v>
      </c>
      <c r="F53" s="56"/>
      <c r="G53" s="50"/>
      <c r="H53" s="19"/>
      <c r="I53" s="19"/>
      <c r="J53" s="19"/>
    </row>
    <row r="54" spans="1:10" ht="24.95" customHeight="1" x14ac:dyDescent="0.25">
      <c r="A54" s="57" t="s">
        <v>45</v>
      </c>
      <c r="B54" s="57"/>
      <c r="C54" s="58">
        <f>1/4*((D39+G39)-(B39+E39))</f>
        <v>1.8858333333333341</v>
      </c>
      <c r="D54" s="58"/>
      <c r="E54" s="58">
        <f>1/4*((D45+G45)-(E45+B45))</f>
        <v>2.2349999999999994</v>
      </c>
      <c r="F54" s="58"/>
      <c r="G54" s="50"/>
      <c r="H54" s="19"/>
      <c r="I54" s="19"/>
      <c r="J54" s="19"/>
    </row>
    <row r="55" spans="1:10" ht="24.95" customHeight="1" x14ac:dyDescent="0.25">
      <c r="A55" s="57" t="s">
        <v>46</v>
      </c>
      <c r="B55" s="57"/>
      <c r="C55" s="58">
        <f>1/3*((E39+F39+G39)-(B39+C39+D39))</f>
        <v>-9.4444444444443804E-2</v>
      </c>
      <c r="D55" s="58"/>
      <c r="E55" s="58">
        <f>1/3*((E45+F45+G45)-(B45+C45+D45))</f>
        <v>-0.25111111111110535</v>
      </c>
      <c r="F55" s="58"/>
      <c r="G55" s="50"/>
      <c r="H55" s="19"/>
      <c r="I55" s="19"/>
      <c r="J55" s="19"/>
    </row>
    <row r="56" spans="1:10" ht="24.95" customHeight="1" x14ac:dyDescent="0.25">
      <c r="A56" s="57" t="s">
        <v>47</v>
      </c>
      <c r="B56" s="57"/>
      <c r="C56" s="58">
        <f>C54/LOG10(2)</f>
        <v>6.2646027322750868</v>
      </c>
      <c r="D56" s="58"/>
      <c r="E56" s="58">
        <f>E54/LOG10(2)</f>
        <v>7.4245092920732532</v>
      </c>
      <c r="F56" s="58"/>
      <c r="G56" s="50"/>
      <c r="H56" s="19"/>
      <c r="I56" s="19"/>
      <c r="J56" s="19"/>
    </row>
    <row r="57" spans="1:10" ht="24.95" customHeight="1" x14ac:dyDescent="0.25">
      <c r="A57" s="57" t="s">
        <v>48</v>
      </c>
      <c r="B57" s="57"/>
      <c r="C57" s="58">
        <f>C55/C56</f>
        <v>-1.5075887247864614E-2</v>
      </c>
      <c r="D57" s="58"/>
      <c r="E57" s="58">
        <f>E55/E56</f>
        <v>-3.3821913507361773E-2</v>
      </c>
      <c r="F57" s="58"/>
      <c r="G57" s="50"/>
      <c r="H57" s="19"/>
      <c r="I57" s="19"/>
      <c r="J57" s="19"/>
    </row>
    <row r="58" spans="1:10" ht="24.95" customHeight="1" x14ac:dyDescent="0.25">
      <c r="A58" s="57" t="s">
        <v>49</v>
      </c>
      <c r="B58" s="57"/>
      <c r="C58" s="57">
        <f>POWER(10,C57)</f>
        <v>0.96588208905379092</v>
      </c>
      <c r="D58" s="57"/>
      <c r="E58" s="57">
        <f>POWER(10,E57)</f>
        <v>0.92507743278110366</v>
      </c>
      <c r="F58" s="57"/>
      <c r="G58" s="50"/>
      <c r="H58" s="19"/>
      <c r="I58" s="19"/>
      <c r="J58" s="19"/>
    </row>
    <row r="59" spans="1:10" ht="24.95" customHeight="1" x14ac:dyDescent="0.25">
      <c r="A59" s="59" t="s">
        <v>50</v>
      </c>
      <c r="B59" s="59"/>
      <c r="C59" s="60">
        <f>C58*B48/B51</f>
        <v>1.0064345750706596</v>
      </c>
      <c r="D59" s="60"/>
      <c r="E59" s="60">
        <f>E58*D48/B51</f>
        <v>1.0046620111679481</v>
      </c>
      <c r="F59" s="60"/>
      <c r="G59" s="50"/>
      <c r="H59" s="19"/>
      <c r="I59" s="19"/>
      <c r="J59" s="19"/>
    </row>
    <row r="60" spans="1:10" ht="24.95" customHeight="1" x14ac:dyDescent="0.25">
      <c r="A60" s="19"/>
      <c r="B60" s="29"/>
      <c r="C60" s="29"/>
      <c r="D60" s="29"/>
      <c r="E60" s="29"/>
      <c r="F60" s="29"/>
      <c r="G60" s="50"/>
      <c r="H60" s="19"/>
      <c r="I60" s="19"/>
      <c r="J60" s="19"/>
    </row>
    <row r="61" spans="1:10" ht="15.95" customHeight="1" x14ac:dyDescent="0.25">
      <c r="H61" s="19"/>
      <c r="I61" s="19"/>
      <c r="J61" s="19"/>
    </row>
    <row r="62" spans="1:10" ht="15.95" customHeight="1" x14ac:dyDescent="0.25">
      <c r="A62" s="61" t="s">
        <v>51</v>
      </c>
      <c r="B62" s="33">
        <f>B64/B29*500</f>
        <v>40.950528642664977</v>
      </c>
      <c r="C62" s="29"/>
      <c r="D62" s="19"/>
      <c r="E62" s="19"/>
      <c r="F62" s="19"/>
      <c r="G62" s="19"/>
      <c r="H62" s="19"/>
      <c r="I62" s="19"/>
      <c r="J62" s="19"/>
    </row>
    <row r="63" spans="1:10" ht="15.95" customHeight="1" x14ac:dyDescent="0.3">
      <c r="A63" s="34" t="s">
        <v>26</v>
      </c>
      <c r="B63" s="33"/>
      <c r="C63" s="33"/>
      <c r="D63" s="19"/>
      <c r="E63" s="19"/>
      <c r="F63" s="19"/>
      <c r="G63" s="19"/>
      <c r="H63" s="19"/>
      <c r="I63" s="19"/>
      <c r="J63" s="19"/>
    </row>
    <row r="64" spans="1:10" ht="15.95" customHeight="1" x14ac:dyDescent="0.25">
      <c r="A64" s="29"/>
      <c r="B64" s="62">
        <v>95.59</v>
      </c>
      <c r="C64" s="29"/>
      <c r="D64" s="19"/>
      <c r="E64" s="19"/>
      <c r="F64" s="19"/>
      <c r="G64" s="19"/>
      <c r="H64" s="19"/>
      <c r="I64" s="19"/>
      <c r="J64" s="19"/>
    </row>
    <row r="65" spans="1:10" ht="15.95" customHeight="1" x14ac:dyDescent="0.25">
      <c r="A65" s="35" t="s">
        <v>27</v>
      </c>
      <c r="B65" s="36"/>
      <c r="C65" s="36"/>
      <c r="D65" s="36"/>
      <c r="E65" s="36"/>
      <c r="F65" s="36"/>
      <c r="G65" s="36"/>
      <c r="H65" s="19"/>
      <c r="I65" s="19"/>
      <c r="J65" s="19"/>
    </row>
    <row r="66" spans="1:10" ht="15.95" customHeight="1" x14ac:dyDescent="0.25">
      <c r="A66" s="37" t="s">
        <v>52</v>
      </c>
      <c r="B66" s="38"/>
      <c r="C66" s="38"/>
      <c r="D66" s="38"/>
      <c r="E66" s="38"/>
      <c r="F66" s="38"/>
      <c r="G66" s="39"/>
      <c r="H66" s="19"/>
      <c r="I66" s="19"/>
      <c r="J66" s="19"/>
    </row>
    <row r="67" spans="1:10" ht="15.95" customHeight="1" x14ac:dyDescent="0.25">
      <c r="A67" s="40" t="s">
        <v>29</v>
      </c>
      <c r="B67" s="41" t="s">
        <v>30</v>
      </c>
      <c r="C67" s="41" t="s">
        <v>31</v>
      </c>
      <c r="D67" s="41" t="s">
        <v>32</v>
      </c>
      <c r="E67" s="41" t="s">
        <v>33</v>
      </c>
      <c r="F67" s="41" t="s">
        <v>34</v>
      </c>
      <c r="G67" s="41" t="s">
        <v>35</v>
      </c>
      <c r="H67" s="19"/>
      <c r="I67" s="19"/>
      <c r="J67" s="19"/>
    </row>
    <row r="68" spans="1:10" ht="15.95" customHeight="1" x14ac:dyDescent="0.25">
      <c r="A68" s="40">
        <v>1</v>
      </c>
      <c r="B68" s="42">
        <v>20</v>
      </c>
      <c r="C68" s="42">
        <v>21.46</v>
      </c>
      <c r="D68" s="42">
        <v>24.14</v>
      </c>
      <c r="E68" s="42">
        <v>19.440000000000001</v>
      </c>
      <c r="F68" s="42">
        <v>22.16</v>
      </c>
      <c r="G68" s="42">
        <v>23.52</v>
      </c>
      <c r="H68" s="19"/>
      <c r="I68" s="19"/>
      <c r="J68" s="19"/>
    </row>
    <row r="69" spans="1:10" ht="15.95" customHeight="1" x14ac:dyDescent="0.25">
      <c r="A69" s="40">
        <v>2</v>
      </c>
      <c r="B69" s="42">
        <v>20</v>
      </c>
      <c r="C69" s="42">
        <v>20.58</v>
      </c>
      <c r="D69" s="42">
        <v>25</v>
      </c>
      <c r="E69" s="42">
        <v>18.899999999999999</v>
      </c>
      <c r="F69" s="42">
        <v>21.54</v>
      </c>
      <c r="G69" s="42">
        <v>24</v>
      </c>
      <c r="H69" s="19"/>
      <c r="I69" s="19"/>
      <c r="J69" s="19"/>
    </row>
    <row r="70" spans="1:10" ht="15.95" customHeight="1" x14ac:dyDescent="0.25">
      <c r="A70" s="40">
        <v>3</v>
      </c>
      <c r="B70" s="42">
        <v>19.7</v>
      </c>
      <c r="C70" s="42">
        <v>21.02</v>
      </c>
      <c r="D70" s="42">
        <v>23.08</v>
      </c>
      <c r="E70" s="42">
        <v>19.22</v>
      </c>
      <c r="F70" s="42">
        <v>21.06</v>
      </c>
      <c r="G70" s="42">
        <v>24.32</v>
      </c>
      <c r="H70" s="19"/>
      <c r="I70" s="19"/>
      <c r="J70" s="19"/>
    </row>
    <row r="71" spans="1:10" ht="15.95" customHeight="1" x14ac:dyDescent="0.25">
      <c r="A71" s="43" t="s">
        <v>36</v>
      </c>
      <c r="B71" s="44">
        <f t="shared" ref="B71:G71" si="2">AVERAGE(B68:B70)</f>
        <v>19.900000000000002</v>
      </c>
      <c r="C71" s="44">
        <f t="shared" si="2"/>
        <v>21.02</v>
      </c>
      <c r="D71" s="44">
        <f t="shared" si="2"/>
        <v>24.073333333333334</v>
      </c>
      <c r="E71" s="44">
        <f t="shared" si="2"/>
        <v>19.186666666666667</v>
      </c>
      <c r="F71" s="44">
        <f t="shared" si="2"/>
        <v>21.58666666666667</v>
      </c>
      <c r="G71" s="44">
        <f t="shared" si="2"/>
        <v>23.946666666666669</v>
      </c>
      <c r="H71" s="19"/>
      <c r="I71" s="19"/>
      <c r="J71" s="19"/>
    </row>
    <row r="72" spans="1:10" ht="15.95" customHeight="1" x14ac:dyDescent="0.25">
      <c r="A72" s="45" t="s">
        <v>53</v>
      </c>
      <c r="B72" s="46"/>
      <c r="C72" s="46"/>
      <c r="D72" s="46"/>
      <c r="E72" s="46"/>
      <c r="F72" s="46"/>
      <c r="G72" s="47"/>
      <c r="H72" s="19"/>
      <c r="I72" s="19"/>
      <c r="J72" s="19"/>
    </row>
    <row r="73" spans="1:10" ht="15.95" customHeight="1" x14ac:dyDescent="0.25">
      <c r="A73" s="40" t="s">
        <v>29</v>
      </c>
      <c r="B73" s="41" t="s">
        <v>30</v>
      </c>
      <c r="C73" s="41" t="s">
        <v>31</v>
      </c>
      <c r="D73" s="41" t="s">
        <v>32</v>
      </c>
      <c r="E73" s="41" t="s">
        <v>33</v>
      </c>
      <c r="F73" s="41" t="s">
        <v>34</v>
      </c>
      <c r="G73" s="41" t="s">
        <v>35</v>
      </c>
      <c r="H73" s="19"/>
      <c r="I73" s="19"/>
      <c r="J73" s="19"/>
    </row>
    <row r="74" spans="1:10" ht="15.95" customHeight="1" x14ac:dyDescent="0.25">
      <c r="A74" s="40">
        <v>1</v>
      </c>
      <c r="B74" s="42">
        <v>19.7</v>
      </c>
      <c r="C74" s="42">
        <v>21.44</v>
      </c>
      <c r="D74" s="42">
        <v>23.14</v>
      </c>
      <c r="E74" s="42">
        <v>18.899999999999999</v>
      </c>
      <c r="F74" s="42">
        <v>21.18</v>
      </c>
      <c r="G74" s="42">
        <v>23.74</v>
      </c>
      <c r="H74" s="19"/>
      <c r="I74" s="19"/>
      <c r="J74" s="19"/>
    </row>
    <row r="75" spans="1:10" ht="15.95" customHeight="1" x14ac:dyDescent="0.25">
      <c r="A75" s="40">
        <v>2</v>
      </c>
      <c r="B75" s="42">
        <v>19.22</v>
      </c>
      <c r="C75" s="42">
        <v>21.34</v>
      </c>
      <c r="D75" s="42">
        <v>23.44</v>
      </c>
      <c r="E75" s="42">
        <v>19.36</v>
      </c>
      <c r="F75" s="42">
        <v>21.28</v>
      </c>
      <c r="G75" s="42">
        <v>23.68</v>
      </c>
      <c r="H75" s="19"/>
      <c r="I75" s="19"/>
      <c r="J75" s="19"/>
    </row>
    <row r="76" spans="1:10" ht="15.95" customHeight="1" x14ac:dyDescent="0.25">
      <c r="A76" s="40">
        <v>3</v>
      </c>
      <c r="B76" s="42">
        <v>19.32</v>
      </c>
      <c r="C76" s="42">
        <v>21.22</v>
      </c>
      <c r="D76" s="42">
        <v>23.64</v>
      </c>
      <c r="E76" s="42">
        <v>18.68</v>
      </c>
      <c r="F76" s="42">
        <v>21.72</v>
      </c>
      <c r="G76" s="42">
        <v>23.1</v>
      </c>
      <c r="H76" s="19"/>
      <c r="I76" s="19"/>
      <c r="J76" s="19"/>
    </row>
    <row r="77" spans="1:10" ht="16.5" x14ac:dyDescent="0.25">
      <c r="A77" s="48" t="s">
        <v>36</v>
      </c>
      <c r="B77" s="49">
        <f t="shared" ref="B77:G77" si="3">AVERAGE(B74:B76)</f>
        <v>19.413333333333334</v>
      </c>
      <c r="C77" s="49">
        <f t="shared" si="3"/>
        <v>21.333333333333332</v>
      </c>
      <c r="D77" s="49">
        <f t="shared" si="3"/>
        <v>23.406666666666666</v>
      </c>
      <c r="E77" s="49">
        <f t="shared" si="3"/>
        <v>18.98</v>
      </c>
      <c r="F77" s="49">
        <f t="shared" si="3"/>
        <v>21.393333333333334</v>
      </c>
      <c r="G77" s="49">
        <f t="shared" si="3"/>
        <v>23.506666666666671</v>
      </c>
      <c r="H77" s="19"/>
      <c r="I77" s="19"/>
      <c r="J77" s="19"/>
    </row>
    <row r="78" spans="1:10" x14ac:dyDescent="0.25">
      <c r="A78" s="50"/>
      <c r="B78" s="50"/>
      <c r="C78" s="50"/>
      <c r="D78" s="50"/>
      <c r="E78" s="50"/>
      <c r="F78" s="50"/>
      <c r="G78" s="50"/>
      <c r="H78" s="19"/>
      <c r="I78" s="19"/>
      <c r="J78" s="19"/>
    </row>
    <row r="79" spans="1:10" x14ac:dyDescent="0.25">
      <c r="A79" s="50"/>
      <c r="B79" s="50"/>
      <c r="C79" s="50"/>
      <c r="D79" s="50"/>
      <c r="E79" s="50"/>
      <c r="F79" s="50"/>
      <c r="G79" s="50"/>
      <c r="H79" s="19"/>
      <c r="I79" s="19"/>
      <c r="J79" s="19"/>
    </row>
    <row r="80" spans="1:10" x14ac:dyDescent="0.25">
      <c r="A80" s="63" t="s">
        <v>54</v>
      </c>
      <c r="B80" s="63"/>
      <c r="C80" s="63" t="s">
        <v>55</v>
      </c>
      <c r="D80" s="63"/>
      <c r="E80" s="63" t="s">
        <v>56</v>
      </c>
      <c r="F80" s="63"/>
      <c r="G80" s="64" t="s">
        <v>2</v>
      </c>
      <c r="H80" s="19"/>
      <c r="I80" s="19"/>
      <c r="J80" s="19"/>
    </row>
    <row r="81" spans="1:10" x14ac:dyDescent="0.25">
      <c r="A81" s="65"/>
      <c r="B81" s="65"/>
      <c r="C81" s="65"/>
      <c r="D81" s="65"/>
      <c r="E81" s="65"/>
      <c r="F81" s="65"/>
      <c r="G81" s="5" t="s">
        <v>57</v>
      </c>
      <c r="H81" s="19"/>
      <c r="I81" s="19"/>
      <c r="J81" s="19"/>
    </row>
    <row r="82" spans="1:10" x14ac:dyDescent="0.25">
      <c r="A82" s="50"/>
      <c r="B82" s="50"/>
      <c r="C82" s="50"/>
      <c r="D82" s="50"/>
      <c r="E82" s="50"/>
      <c r="F82" s="50"/>
      <c r="G82" s="50"/>
      <c r="H82" s="19"/>
      <c r="I82" s="19"/>
      <c r="J82" s="19"/>
    </row>
    <row r="83" spans="1:10" x14ac:dyDescent="0.25">
      <c r="A83" s="29" t="s">
        <v>38</v>
      </c>
      <c r="B83" s="29"/>
      <c r="C83" s="29"/>
      <c r="D83" s="29"/>
      <c r="E83" s="29" t="s">
        <v>58</v>
      </c>
      <c r="F83" s="29"/>
      <c r="G83" s="50"/>
      <c r="H83" s="19"/>
      <c r="I83" s="19"/>
      <c r="J83" s="19"/>
    </row>
    <row r="84" spans="1:10" ht="16.5" x14ac:dyDescent="0.25">
      <c r="A84" s="29" t="s">
        <v>39</v>
      </c>
      <c r="B84" s="51">
        <f>E24/25*5/25</f>
        <v>0.20155838400000001</v>
      </c>
      <c r="C84" s="29" t="s">
        <v>40</v>
      </c>
      <c r="D84" s="51">
        <f>E26/25*5/25</f>
        <v>0.21007836399999999</v>
      </c>
      <c r="E84" s="29"/>
      <c r="F84" s="29"/>
      <c r="G84" s="50"/>
      <c r="H84" s="19"/>
      <c r="I84" s="19"/>
      <c r="J84" s="19"/>
    </row>
    <row r="85" spans="1:10" x14ac:dyDescent="0.25">
      <c r="A85" s="29"/>
      <c r="B85" s="52"/>
      <c r="C85" s="29"/>
      <c r="D85" s="52"/>
      <c r="E85" s="29"/>
      <c r="F85" s="29"/>
      <c r="G85" s="50"/>
      <c r="H85" s="19"/>
      <c r="I85" s="19"/>
      <c r="J85" s="19"/>
    </row>
    <row r="86" spans="1:10" x14ac:dyDescent="0.25">
      <c r="A86" s="29" t="s">
        <v>41</v>
      </c>
      <c r="B86" s="29"/>
      <c r="C86" s="29"/>
      <c r="D86" s="53"/>
      <c r="E86" s="53"/>
      <c r="F86" s="54"/>
      <c r="G86" s="50"/>
      <c r="H86" s="19"/>
      <c r="I86" s="19"/>
      <c r="J86" s="19"/>
    </row>
    <row r="87" spans="1:10" ht="16.5" x14ac:dyDescent="0.25">
      <c r="A87" s="29" t="s">
        <v>42</v>
      </c>
      <c r="B87" s="51">
        <f>B62/50*10/25*15/25</f>
        <v>0.19656253748479191</v>
      </c>
      <c r="C87" s="29"/>
      <c r="D87" s="53"/>
      <c r="E87" s="55"/>
      <c r="F87" s="29"/>
      <c r="G87" s="50"/>
      <c r="H87" s="19"/>
      <c r="I87" s="19"/>
      <c r="J87" s="19"/>
    </row>
    <row r="88" spans="1:10" x14ac:dyDescent="0.25">
      <c r="A88" s="29"/>
      <c r="B88" s="52"/>
      <c r="C88" s="29"/>
      <c r="D88" s="29"/>
      <c r="E88" s="29"/>
      <c r="F88" s="29"/>
      <c r="G88" s="50"/>
      <c r="H88" s="66"/>
      <c r="I88" s="19"/>
      <c r="J88" s="19"/>
    </row>
    <row r="89" spans="1:10" ht="16.5" x14ac:dyDescent="0.25">
      <c r="A89" s="56" t="s">
        <v>43</v>
      </c>
      <c r="B89" s="56"/>
      <c r="C89" s="56" t="s">
        <v>52</v>
      </c>
      <c r="D89" s="56"/>
      <c r="E89" s="56" t="s">
        <v>53</v>
      </c>
      <c r="F89" s="56"/>
      <c r="G89" s="50"/>
      <c r="H89" s="67"/>
      <c r="I89" s="19"/>
      <c r="J89" s="19"/>
    </row>
    <row r="90" spans="1:10" ht="18.75" x14ac:dyDescent="0.25">
      <c r="A90" s="57" t="s">
        <v>45</v>
      </c>
      <c r="B90" s="57"/>
      <c r="C90" s="58">
        <f>1/4*((D71+G71)-(B71+E71))</f>
        <v>2.2333333333333325</v>
      </c>
      <c r="D90" s="58"/>
      <c r="E90" s="58">
        <f>1/4*((D77+G77)-(E77+B77))</f>
        <v>2.1300000000000026</v>
      </c>
      <c r="F90" s="58"/>
      <c r="G90" s="50"/>
      <c r="H90" s="67"/>
      <c r="I90" s="19"/>
      <c r="J90" s="19"/>
    </row>
    <row r="91" spans="1:10" ht="18.75" x14ac:dyDescent="0.25">
      <c r="A91" s="57" t="s">
        <v>46</v>
      </c>
      <c r="B91" s="57"/>
      <c r="C91" s="58">
        <f>1/3*((E71+F71+G71)-(B71+C71+D71))</f>
        <v>-9.111111111110877E-2</v>
      </c>
      <c r="D91" s="58"/>
      <c r="E91" s="58">
        <f>1/3*((E77+F77+G77)-(B77+C77+D77))</f>
        <v>-9.111111111110877E-2</v>
      </c>
      <c r="F91" s="58"/>
      <c r="G91" s="50"/>
      <c r="H91" s="67"/>
      <c r="I91" s="19"/>
      <c r="J91" s="19"/>
    </row>
    <row r="92" spans="1:10" x14ac:dyDescent="0.25">
      <c r="A92" s="57" t="s">
        <v>47</v>
      </c>
      <c r="B92" s="57"/>
      <c r="C92" s="58">
        <f>C90/LOG10(2)</f>
        <v>7.41897274524844</v>
      </c>
      <c r="D92" s="58"/>
      <c r="E92" s="58">
        <f>E90/LOG10(2)</f>
        <v>7.0757068421100904</v>
      </c>
      <c r="F92" s="58"/>
      <c r="G92" s="50"/>
      <c r="H92" s="19"/>
      <c r="I92" s="19"/>
      <c r="J92" s="19"/>
    </row>
    <row r="93" spans="1:10" x14ac:dyDescent="0.25">
      <c r="A93" s="57" t="s">
        <v>48</v>
      </c>
      <c r="B93" s="57"/>
      <c r="C93" s="58">
        <f>C91/C92</f>
        <v>-1.2280825693754145E-2</v>
      </c>
      <c r="D93" s="58"/>
      <c r="E93" s="58">
        <f>E91/E92</f>
        <v>-1.2876609099867395E-2</v>
      </c>
      <c r="F93" s="58"/>
      <c r="G93" s="50"/>
      <c r="H93" s="19"/>
      <c r="I93" s="19"/>
      <c r="J93" s="19"/>
    </row>
    <row r="94" spans="1:10" x14ac:dyDescent="0.25">
      <c r="A94" s="57" t="s">
        <v>49</v>
      </c>
      <c r="B94" s="57"/>
      <c r="C94" s="57">
        <f>POWER(10,C93)</f>
        <v>0.97211842436938889</v>
      </c>
      <c r="D94" s="57"/>
      <c r="E94" s="57">
        <f>POWER(10,E93)</f>
        <v>0.97078574581720589</v>
      </c>
      <c r="F94" s="57"/>
      <c r="G94" s="50"/>
      <c r="H94" s="19"/>
      <c r="I94" s="19"/>
      <c r="J94" s="19"/>
    </row>
    <row r="95" spans="1:10" ht="16.5" x14ac:dyDescent="0.25">
      <c r="A95" s="59" t="s">
        <v>50</v>
      </c>
      <c r="B95" s="59"/>
      <c r="C95" s="60">
        <f>C94*B84/B87</f>
        <v>0.9968258508449509</v>
      </c>
      <c r="D95" s="60"/>
      <c r="E95" s="60">
        <f>E94*D84/B87</f>
        <v>1.0375378944809226</v>
      </c>
      <c r="F95" s="60"/>
      <c r="G95" s="50"/>
      <c r="H95" s="19"/>
      <c r="I95" s="19"/>
      <c r="J95" s="19"/>
    </row>
    <row r="96" spans="1:10" x14ac:dyDescent="0.25">
      <c r="A96" s="19"/>
      <c r="B96" s="29"/>
      <c r="C96" s="29"/>
      <c r="D96" s="29"/>
      <c r="E96" s="29"/>
      <c r="F96" s="29"/>
      <c r="G96" s="50"/>
      <c r="H96" s="19"/>
      <c r="I96" s="19"/>
      <c r="J96" s="19"/>
    </row>
    <row r="97" spans="1:10" ht="16.5" x14ac:dyDescent="0.25">
      <c r="A97" s="61" t="s">
        <v>59</v>
      </c>
      <c r="B97" s="33">
        <v>93.17</v>
      </c>
      <c r="C97" s="29"/>
      <c r="D97" s="19"/>
      <c r="E97" s="19"/>
      <c r="F97" s="19"/>
      <c r="G97" s="19"/>
      <c r="H97" s="19"/>
      <c r="I97" s="19"/>
      <c r="J97" s="19"/>
    </row>
    <row r="98" spans="1:10" ht="16.5" x14ac:dyDescent="0.3">
      <c r="A98" s="34" t="s">
        <v>26</v>
      </c>
      <c r="B98" s="33">
        <f>B97/B29*500</f>
        <v>39.913806398546875</v>
      </c>
      <c r="C98" s="33"/>
      <c r="D98" s="19"/>
      <c r="E98" s="19"/>
      <c r="F98" s="19"/>
      <c r="G98" s="19"/>
    </row>
    <row r="99" spans="1:10" x14ac:dyDescent="0.25">
      <c r="A99" s="29"/>
      <c r="B99" s="29"/>
      <c r="C99" s="29"/>
      <c r="D99" s="19"/>
      <c r="E99" s="19"/>
      <c r="F99" s="19"/>
      <c r="G99" s="19"/>
    </row>
    <row r="100" spans="1:10" ht="16.5" x14ac:dyDescent="0.25">
      <c r="A100" s="35" t="s">
        <v>27</v>
      </c>
      <c r="B100" s="36"/>
      <c r="C100" s="36"/>
      <c r="D100" s="36"/>
      <c r="E100" s="36"/>
      <c r="F100" s="36"/>
      <c r="G100" s="36"/>
    </row>
    <row r="101" spans="1:10" ht="16.5" x14ac:dyDescent="0.25">
      <c r="A101" s="37" t="s">
        <v>60</v>
      </c>
      <c r="B101" s="38"/>
      <c r="C101" s="38"/>
      <c r="D101" s="38"/>
      <c r="E101" s="38"/>
      <c r="F101" s="38"/>
      <c r="G101" s="39"/>
    </row>
    <row r="102" spans="1:10" ht="19.5" x14ac:dyDescent="0.25">
      <c r="A102" s="40" t="s">
        <v>29</v>
      </c>
      <c r="B102" s="41" t="s">
        <v>30</v>
      </c>
      <c r="C102" s="41" t="s">
        <v>31</v>
      </c>
      <c r="D102" s="41" t="s">
        <v>32</v>
      </c>
      <c r="E102" s="41" t="s">
        <v>33</v>
      </c>
      <c r="F102" s="41" t="s">
        <v>34</v>
      </c>
      <c r="G102" s="41" t="s">
        <v>35</v>
      </c>
    </row>
    <row r="103" spans="1:10" x14ac:dyDescent="0.25">
      <c r="A103" s="40">
        <v>1</v>
      </c>
      <c r="B103" s="42">
        <v>18.940000000000001</v>
      </c>
      <c r="C103" s="42">
        <v>21.64</v>
      </c>
      <c r="D103" s="42">
        <v>23</v>
      </c>
      <c r="E103" s="42">
        <v>19.399999999999999</v>
      </c>
      <c r="F103" s="42">
        <v>21.44</v>
      </c>
      <c r="G103" s="42">
        <v>23.42</v>
      </c>
    </row>
    <row r="104" spans="1:10" x14ac:dyDescent="0.25">
      <c r="A104" s="40">
        <v>2</v>
      </c>
      <c r="B104" s="42">
        <v>19.02</v>
      </c>
      <c r="C104" s="42">
        <v>21.92</v>
      </c>
      <c r="D104" s="42">
        <v>24.02</v>
      </c>
      <c r="E104" s="42">
        <v>19.100000000000001</v>
      </c>
      <c r="F104" s="42">
        <v>21.42</v>
      </c>
      <c r="G104" s="42">
        <v>23.54</v>
      </c>
    </row>
    <row r="105" spans="1:10" x14ac:dyDescent="0.25">
      <c r="A105" s="40">
        <v>3</v>
      </c>
      <c r="B105" s="42">
        <v>19.600000000000001</v>
      </c>
      <c r="C105" s="42">
        <v>21.94</v>
      </c>
      <c r="D105" s="42">
        <v>23.5</v>
      </c>
      <c r="E105" s="42">
        <v>19.420000000000002</v>
      </c>
      <c r="F105" s="42">
        <v>21.74</v>
      </c>
      <c r="G105" s="42">
        <v>23.68</v>
      </c>
    </row>
    <row r="106" spans="1:10" ht="16.5" x14ac:dyDescent="0.25">
      <c r="A106" s="43" t="s">
        <v>36</v>
      </c>
      <c r="B106" s="44">
        <f t="shared" ref="B106:G106" si="4">AVERAGE(B103:B105)</f>
        <v>19.186666666666667</v>
      </c>
      <c r="C106" s="44">
        <f t="shared" si="4"/>
        <v>21.833333333333332</v>
      </c>
      <c r="D106" s="44">
        <f t="shared" si="4"/>
        <v>23.506666666666664</v>
      </c>
      <c r="E106" s="44">
        <f t="shared" si="4"/>
        <v>19.306666666666668</v>
      </c>
      <c r="F106" s="44">
        <f t="shared" si="4"/>
        <v>21.533333333333331</v>
      </c>
      <c r="G106" s="44">
        <f t="shared" si="4"/>
        <v>23.546666666666667</v>
      </c>
    </row>
    <row r="107" spans="1:10" ht="16.5" x14ac:dyDescent="0.25">
      <c r="A107" s="45" t="s">
        <v>61</v>
      </c>
      <c r="B107" s="46"/>
      <c r="C107" s="46"/>
      <c r="D107" s="46"/>
      <c r="E107" s="46"/>
      <c r="F107" s="46"/>
      <c r="G107" s="47"/>
    </row>
    <row r="108" spans="1:10" ht="19.5" x14ac:dyDescent="0.25">
      <c r="A108" s="40" t="s">
        <v>29</v>
      </c>
      <c r="B108" s="41" t="s">
        <v>30</v>
      </c>
      <c r="C108" s="41" t="s">
        <v>31</v>
      </c>
      <c r="D108" s="41" t="s">
        <v>32</v>
      </c>
      <c r="E108" s="41" t="s">
        <v>33</v>
      </c>
      <c r="F108" s="41" t="s">
        <v>34</v>
      </c>
      <c r="G108" s="41" t="s">
        <v>35</v>
      </c>
    </row>
    <row r="109" spans="1:10" x14ac:dyDescent="0.25">
      <c r="A109" s="40">
        <v>1</v>
      </c>
      <c r="B109" s="42">
        <v>19.22</v>
      </c>
      <c r="C109" s="42">
        <v>21.3</v>
      </c>
      <c r="D109" s="42">
        <v>23.54</v>
      </c>
      <c r="E109" s="42">
        <v>19.64</v>
      </c>
      <c r="F109" s="42">
        <v>21.62</v>
      </c>
      <c r="G109" s="42">
        <v>23.54</v>
      </c>
    </row>
    <row r="110" spans="1:10" x14ac:dyDescent="0.25">
      <c r="A110" s="40">
        <v>2</v>
      </c>
      <c r="B110" s="42">
        <v>20</v>
      </c>
      <c r="C110" s="42">
        <v>21.34</v>
      </c>
      <c r="D110" s="42">
        <v>23.78</v>
      </c>
      <c r="E110" s="42">
        <v>19.7</v>
      </c>
      <c r="F110" s="42">
        <v>21.24</v>
      </c>
      <c r="G110" s="42">
        <v>23.14</v>
      </c>
    </row>
    <row r="111" spans="1:10" x14ac:dyDescent="0.25">
      <c r="A111" s="40">
        <v>3</v>
      </c>
      <c r="B111" s="42">
        <v>19.739999999999998</v>
      </c>
      <c r="C111" s="42">
        <v>21.62</v>
      </c>
      <c r="D111" s="42">
        <v>23.9</v>
      </c>
      <c r="E111" s="42">
        <v>19.02</v>
      </c>
      <c r="F111" s="42">
        <v>21.2</v>
      </c>
      <c r="G111" s="42">
        <v>23.58</v>
      </c>
    </row>
    <row r="112" spans="1:10" ht="16.5" x14ac:dyDescent="0.25">
      <c r="A112" s="48" t="s">
        <v>36</v>
      </c>
      <c r="B112" s="49">
        <f t="shared" ref="B112:G112" si="5">AVERAGE(B109:B111)</f>
        <v>19.653333333333332</v>
      </c>
      <c r="C112" s="49">
        <f t="shared" si="5"/>
        <v>21.42</v>
      </c>
      <c r="D112" s="49">
        <f t="shared" si="5"/>
        <v>23.74</v>
      </c>
      <c r="E112" s="49">
        <f t="shared" si="5"/>
        <v>19.453333333333333</v>
      </c>
      <c r="F112" s="49">
        <f t="shared" si="5"/>
        <v>21.353333333333335</v>
      </c>
      <c r="G112" s="49">
        <f t="shared" si="5"/>
        <v>23.419999999999998</v>
      </c>
    </row>
    <row r="113" spans="1:7" x14ac:dyDescent="0.25">
      <c r="A113" s="50"/>
      <c r="B113" s="50"/>
      <c r="C113" s="50"/>
      <c r="D113" s="50"/>
      <c r="E113" s="50"/>
      <c r="F113" s="50"/>
      <c r="G113" s="50"/>
    </row>
    <row r="114" spans="1:7" x14ac:dyDescent="0.25">
      <c r="A114" s="29" t="s">
        <v>38</v>
      </c>
      <c r="B114" s="29"/>
      <c r="C114" s="29"/>
      <c r="D114" s="29"/>
      <c r="E114" s="29"/>
      <c r="F114" s="29"/>
      <c r="G114" s="50"/>
    </row>
    <row r="115" spans="1:7" ht="16.5" x14ac:dyDescent="0.25">
      <c r="A115" s="29" t="s">
        <v>39</v>
      </c>
      <c r="B115" s="51">
        <f>E24/25*5/25</f>
        <v>0.20155838400000001</v>
      </c>
      <c r="C115" s="29" t="s">
        <v>40</v>
      </c>
      <c r="D115" s="51">
        <f>E26/25*5/25</f>
        <v>0.21007836399999999</v>
      </c>
      <c r="E115" s="29"/>
      <c r="F115" s="29"/>
      <c r="G115" s="50"/>
    </row>
    <row r="116" spans="1:7" x14ac:dyDescent="0.25">
      <c r="A116" s="29"/>
      <c r="B116" s="52"/>
      <c r="C116" s="29"/>
      <c r="D116" s="52"/>
      <c r="E116" s="29"/>
      <c r="F116" s="29"/>
      <c r="G116" s="50"/>
    </row>
    <row r="117" spans="1:7" x14ac:dyDescent="0.25">
      <c r="A117" s="29" t="s">
        <v>41</v>
      </c>
      <c r="B117" s="29"/>
      <c r="C117" s="29"/>
      <c r="D117" s="53"/>
      <c r="E117" s="53"/>
      <c r="F117" s="54"/>
      <c r="G117" s="50"/>
    </row>
    <row r="118" spans="1:7" ht="16.5" x14ac:dyDescent="0.25">
      <c r="A118" s="29" t="s">
        <v>42</v>
      </c>
      <c r="B118" s="51">
        <f>B98/50*10/25*15/25</f>
        <v>0.19158627071302498</v>
      </c>
      <c r="C118" s="29"/>
      <c r="D118" s="53"/>
      <c r="E118" s="55"/>
      <c r="F118" s="53"/>
      <c r="G118" s="50"/>
    </row>
    <row r="119" spans="1:7" x14ac:dyDescent="0.25">
      <c r="A119" s="29"/>
      <c r="B119" s="52"/>
      <c r="C119" s="29"/>
      <c r="D119" s="29"/>
      <c r="E119" s="29"/>
      <c r="F119" s="29"/>
      <c r="G119" s="50"/>
    </row>
    <row r="120" spans="1:7" ht="16.5" x14ac:dyDescent="0.25">
      <c r="A120" s="56" t="s">
        <v>43</v>
      </c>
      <c r="B120" s="56"/>
      <c r="C120" s="56" t="s">
        <v>62</v>
      </c>
      <c r="D120" s="56"/>
      <c r="E120" s="56" t="s">
        <v>61</v>
      </c>
      <c r="F120" s="56"/>
      <c r="G120" s="50"/>
    </row>
    <row r="121" spans="1:7" ht="18.75" x14ac:dyDescent="0.25">
      <c r="A121" s="57" t="s">
        <v>45</v>
      </c>
      <c r="B121" s="57"/>
      <c r="C121" s="58">
        <f>1/4*((D106+G106)-(B106+E106))</f>
        <v>2.139999999999997</v>
      </c>
      <c r="D121" s="58"/>
      <c r="E121" s="58">
        <f>1/4*((D112+G112)-(E112+B112))</f>
        <v>2.0133333333333319</v>
      </c>
      <c r="F121" s="58"/>
      <c r="G121" s="50"/>
    </row>
    <row r="122" spans="1:7" ht="18.75" x14ac:dyDescent="0.25">
      <c r="A122" s="57" t="s">
        <v>46</v>
      </c>
      <c r="B122" s="57"/>
      <c r="C122" s="58">
        <f>1/3*((E106+F106+G106)-(B106+C106+D106))</f>
        <v>-4.6666666666662117E-2</v>
      </c>
      <c r="D122" s="58"/>
      <c r="E122" s="58">
        <f>1/3*((E112+F112+G112)-(B112+C112+D112))</f>
        <v>-0.19555555555555296</v>
      </c>
      <c r="F122" s="58"/>
      <c r="G122" s="50"/>
    </row>
    <row r="123" spans="1:7" x14ac:dyDescent="0.25">
      <c r="A123" s="57" t="s">
        <v>47</v>
      </c>
      <c r="B123" s="57"/>
      <c r="C123" s="58">
        <f>C121/LOG10(2)</f>
        <v>7.1089261230589456</v>
      </c>
      <c r="D123" s="58"/>
      <c r="E123" s="58">
        <f>E121/LOG10(2)</f>
        <v>6.6881485643732184</v>
      </c>
      <c r="F123" s="58"/>
      <c r="G123" s="50"/>
    </row>
    <row r="124" spans="1:7" x14ac:dyDescent="0.25">
      <c r="A124" s="57" t="s">
        <v>48</v>
      </c>
      <c r="B124" s="57"/>
      <c r="C124" s="58">
        <f>C122/C123</f>
        <v>-6.5645170394008278E-3</v>
      </c>
      <c r="D124" s="58"/>
      <c r="E124" s="58">
        <f>E122/E123</f>
        <v>-2.9239116576633566E-2</v>
      </c>
      <c r="F124" s="58"/>
      <c r="G124" s="50"/>
    </row>
    <row r="125" spans="1:7" x14ac:dyDescent="0.25">
      <c r="A125" s="57" t="s">
        <v>49</v>
      </c>
      <c r="B125" s="57"/>
      <c r="C125" s="57">
        <f>POWER(10,C124)</f>
        <v>0.98499830455289117</v>
      </c>
      <c r="D125" s="57"/>
      <c r="E125" s="57">
        <f>POWER(10,E124)</f>
        <v>0.93489079438717804</v>
      </c>
      <c r="F125" s="57"/>
      <c r="G125" s="50"/>
    </row>
    <row r="126" spans="1:7" ht="16.5" x14ac:dyDescent="0.25">
      <c r="A126" s="59" t="s">
        <v>50</v>
      </c>
      <c r="B126" s="59"/>
      <c r="C126" s="60">
        <f>C125*B115/B118</f>
        <v>1.0362677125533881</v>
      </c>
      <c r="D126" s="60"/>
      <c r="E126" s="60">
        <f>E125*D115/B118</f>
        <v>1.0251273636288099</v>
      </c>
      <c r="F126" s="60"/>
      <c r="G126" s="50"/>
    </row>
    <row r="127" spans="1:7" x14ac:dyDescent="0.25">
      <c r="A127" s="68"/>
      <c r="B127" s="68"/>
      <c r="C127" s="68"/>
      <c r="D127" s="68"/>
      <c r="E127" s="68"/>
      <c r="F127" s="68"/>
      <c r="G127" s="68"/>
    </row>
    <row r="128" spans="1:7" x14ac:dyDescent="0.25">
      <c r="A128" s="68"/>
      <c r="B128" s="68"/>
      <c r="C128" s="68"/>
      <c r="D128" s="68"/>
      <c r="E128" s="68"/>
      <c r="F128" s="68"/>
      <c r="G128" s="68"/>
    </row>
    <row r="129" spans="1:7" x14ac:dyDescent="0.25">
      <c r="G129" s="68"/>
    </row>
    <row r="130" spans="1:7" x14ac:dyDescent="0.25">
      <c r="G130" s="68"/>
    </row>
    <row r="131" spans="1:7" ht="16.5" x14ac:dyDescent="0.3">
      <c r="A131" s="69" t="s">
        <v>63</v>
      </c>
      <c r="B131" s="69"/>
      <c r="C131" s="69"/>
      <c r="G131" s="68"/>
    </row>
    <row r="132" spans="1:7" ht="16.5" x14ac:dyDescent="0.3">
      <c r="A132" s="70"/>
      <c r="B132" s="71"/>
      <c r="C132" s="72" t="s">
        <v>64</v>
      </c>
      <c r="G132" s="68"/>
    </row>
    <row r="133" spans="1:7" ht="16.5" x14ac:dyDescent="0.25">
      <c r="A133" s="73" t="s">
        <v>28</v>
      </c>
      <c r="B133" s="74"/>
      <c r="C133" s="75">
        <f>NDQD201508075!C59</f>
        <v>1.0064345750706596</v>
      </c>
      <c r="G133" s="68"/>
    </row>
    <row r="134" spans="1:7" ht="16.5" x14ac:dyDescent="0.25">
      <c r="A134" s="73" t="s">
        <v>44</v>
      </c>
      <c r="B134" s="74"/>
      <c r="C134" s="75">
        <f>NDQD201508075!E59</f>
        <v>1.0046620111679481</v>
      </c>
      <c r="G134" s="68"/>
    </row>
    <row r="135" spans="1:7" ht="16.5" x14ac:dyDescent="0.25">
      <c r="A135" s="73" t="s">
        <v>52</v>
      </c>
      <c r="B135" s="74"/>
      <c r="C135" s="75">
        <f>C95</f>
        <v>0.9968258508449509</v>
      </c>
      <c r="G135" s="68"/>
    </row>
    <row r="136" spans="1:7" ht="16.5" x14ac:dyDescent="0.25">
      <c r="A136" s="73" t="s">
        <v>53</v>
      </c>
      <c r="B136" s="74"/>
      <c r="C136" s="75">
        <f>E95</f>
        <v>1.0375378944809226</v>
      </c>
      <c r="G136" s="68"/>
    </row>
    <row r="137" spans="1:7" ht="16.5" x14ac:dyDescent="0.25">
      <c r="A137" s="73" t="s">
        <v>62</v>
      </c>
      <c r="B137" s="74"/>
      <c r="C137" s="75">
        <f>C126</f>
        <v>1.0362677125533881</v>
      </c>
      <c r="G137" s="68"/>
    </row>
    <row r="138" spans="1:7" ht="16.5" x14ac:dyDescent="0.25">
      <c r="A138" s="73" t="s">
        <v>61</v>
      </c>
      <c r="B138" s="74"/>
      <c r="C138" s="75">
        <f>E126</f>
        <v>1.0251273636288099</v>
      </c>
      <c r="G138" s="68"/>
    </row>
    <row r="139" spans="1:7" ht="16.5" x14ac:dyDescent="0.25">
      <c r="A139" s="76"/>
      <c r="B139" s="77"/>
      <c r="C139" s="28"/>
      <c r="G139" s="68"/>
    </row>
    <row r="140" spans="1:7" x14ac:dyDescent="0.25">
      <c r="A140" s="78"/>
      <c r="B140" s="79" t="s">
        <v>65</v>
      </c>
      <c r="C140" s="80">
        <f>AVERAGE(C133:C138)</f>
        <v>1.0178092346244465</v>
      </c>
      <c r="G140" s="68"/>
    </row>
    <row r="141" spans="1:7" x14ac:dyDescent="0.25">
      <c r="A141" s="27"/>
      <c r="B141" s="79" t="s">
        <v>66</v>
      </c>
      <c r="C141" s="81">
        <f>STDEV(C133:C138)/C140</f>
        <v>1.7164433065493447E-2</v>
      </c>
      <c r="G141" s="68"/>
    </row>
    <row r="142" spans="1:7" x14ac:dyDescent="0.25">
      <c r="G142" s="68"/>
    </row>
    <row r="143" spans="1:7" x14ac:dyDescent="0.25">
      <c r="A143" s="1" t="s">
        <v>67</v>
      </c>
      <c r="D143" s="81">
        <f>C140</f>
        <v>1.0178092346244465</v>
      </c>
      <c r="G143" s="68"/>
    </row>
    <row r="144" spans="1:7" x14ac:dyDescent="0.25">
      <c r="G144" s="68"/>
    </row>
    <row r="145" spans="1:7" ht="16.5" x14ac:dyDescent="0.3">
      <c r="A145" s="82" t="s">
        <v>68</v>
      </c>
      <c r="B145" s="83" t="s">
        <v>69</v>
      </c>
      <c r="C145" s="83"/>
      <c r="D145" s="19"/>
      <c r="E145" s="84" t="s">
        <v>70</v>
      </c>
      <c r="F145" s="82"/>
      <c r="G145" s="68"/>
    </row>
    <row r="146" spans="1:7" ht="16.5" x14ac:dyDescent="0.3">
      <c r="A146" s="85"/>
      <c r="B146" s="31"/>
      <c r="C146" s="31"/>
      <c r="E146" s="31"/>
      <c r="G146" s="68"/>
    </row>
    <row r="147" spans="1:7" x14ac:dyDescent="0.25">
      <c r="A147" s="86"/>
      <c r="C147" s="86"/>
      <c r="E147" s="86"/>
    </row>
  </sheetData>
  <mergeCells count="78">
    <mergeCell ref="A135:B135"/>
    <mergeCell ref="A136:B136"/>
    <mergeCell ref="A137:B137"/>
    <mergeCell ref="A138:B138"/>
    <mergeCell ref="A139:B139"/>
    <mergeCell ref="B145:C145"/>
    <mergeCell ref="C126:D126"/>
    <mergeCell ref="E126:F126"/>
    <mergeCell ref="A131:C131"/>
    <mergeCell ref="A132:B132"/>
    <mergeCell ref="A133:B133"/>
    <mergeCell ref="A134:B134"/>
    <mergeCell ref="A124:B124"/>
    <mergeCell ref="C124:D124"/>
    <mergeCell ref="E124:F124"/>
    <mergeCell ref="A125:B125"/>
    <mergeCell ref="C125:D125"/>
    <mergeCell ref="E125:F125"/>
    <mergeCell ref="A122:B122"/>
    <mergeCell ref="C122:D122"/>
    <mergeCell ref="E122:F122"/>
    <mergeCell ref="A123:B123"/>
    <mergeCell ref="C123:D123"/>
    <mergeCell ref="E123:F123"/>
    <mergeCell ref="C95:D95"/>
    <mergeCell ref="E95:F95"/>
    <mergeCell ref="A120:B120"/>
    <mergeCell ref="C120:D120"/>
    <mergeCell ref="E120:F120"/>
    <mergeCell ref="A121:B121"/>
    <mergeCell ref="C121:D121"/>
    <mergeCell ref="E121:F121"/>
    <mergeCell ref="A93:B93"/>
    <mergeCell ref="C93:D93"/>
    <mergeCell ref="E93:F93"/>
    <mergeCell ref="A94:B94"/>
    <mergeCell ref="C94:D94"/>
    <mergeCell ref="E94:F94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C59:D59"/>
    <mergeCell ref="E59:F59"/>
    <mergeCell ref="A80:B80"/>
    <mergeCell ref="C80:D80"/>
    <mergeCell ref="E80:F80"/>
    <mergeCell ref="A81:B81"/>
    <mergeCell ref="C81:D81"/>
    <mergeCell ref="E81:F81"/>
    <mergeCell ref="A57:B57"/>
    <mergeCell ref="C57:D57"/>
    <mergeCell ref="E57:F57"/>
    <mergeCell ref="A58:B58"/>
    <mergeCell ref="C58:D58"/>
    <mergeCell ref="E58:F58"/>
    <mergeCell ref="A55:B55"/>
    <mergeCell ref="C55:D55"/>
    <mergeCell ref="E55:F55"/>
    <mergeCell ref="A56:B56"/>
    <mergeCell ref="C56:D56"/>
    <mergeCell ref="E56:F56"/>
    <mergeCell ref="A23:B23"/>
    <mergeCell ref="C23:D23"/>
    <mergeCell ref="A53:B53"/>
    <mergeCell ref="C53:D53"/>
    <mergeCell ref="E53:F53"/>
    <mergeCell ref="A54:B54"/>
    <mergeCell ref="C54:D54"/>
    <mergeCell ref="E54:F54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8" max="6" man="1"/>
  </rowBreaks>
  <colBreaks count="1" manualBreakCount="1">
    <brk id="7" max="9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NDQD201508075</vt:lpstr>
      <vt:lpstr>NDQD201508075!Print_Area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Leshoo</dc:creator>
  <cp:lastModifiedBy>Leshoo</cp:lastModifiedBy>
  <cp:lastPrinted>2015-10-05T10:02:09Z</cp:lastPrinted>
  <dcterms:created xsi:type="dcterms:W3CDTF">2015-10-05T09:54:56Z</dcterms:created>
  <dcterms:modified xsi:type="dcterms:W3CDTF">2015-10-05T10:09:44Z</dcterms:modified>
</cp:coreProperties>
</file>