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2"/>
  </bookViews>
  <sheets>
    <sheet name="SST" sheetId="1" r:id="rId1"/>
    <sheet name="Uniformity" sheetId="2" r:id="rId2"/>
    <sheet name="Paracetamol" sheetId="3" r:id="rId3"/>
  </sheets>
  <definedNames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F115" i="3" l="1"/>
  <c r="G92" i="3"/>
  <c r="G94" i="3"/>
  <c r="H73" i="3"/>
  <c r="G76" i="3"/>
  <c r="H63" i="3"/>
  <c r="B69" i="3"/>
  <c r="B68" i="3"/>
  <c r="B57" i="3"/>
  <c r="G39" i="3"/>
  <c r="G41" i="3"/>
  <c r="B30" i="3"/>
  <c r="C120" i="3"/>
  <c r="B116" i="3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D100" i="3"/>
  <c r="B98" i="3"/>
  <c r="F95" i="3"/>
  <c r="D95" i="3"/>
  <c r="I92" i="3" s="1"/>
  <c r="B87" i="3"/>
  <c r="F97" i="3" s="1"/>
  <c r="B81" i="3"/>
  <c r="B83" i="3" s="1"/>
  <c r="B80" i="3"/>
  <c r="B79" i="3"/>
  <c r="C76" i="3"/>
  <c r="G64" i="3"/>
  <c r="H64" i="3" s="1"/>
  <c r="G60" i="3"/>
  <c r="H60" i="3" s="1"/>
  <c r="C56" i="3"/>
  <c r="B55" i="3"/>
  <c r="B45" i="3"/>
  <c r="D48" i="3" s="1"/>
  <c r="D49" i="3" s="1"/>
  <c r="F42" i="3"/>
  <c r="D42" i="3"/>
  <c r="G40" i="3"/>
  <c r="G38" i="3"/>
  <c r="B34" i="3"/>
  <c r="F44" i="3" s="1"/>
  <c r="F45" i="3" s="1"/>
  <c r="F46" i="3" s="1"/>
  <c r="D49" i="2"/>
  <c r="C49" i="2"/>
  <c r="C46" i="2"/>
  <c r="D50" i="2" s="1"/>
  <c r="C45" i="2"/>
  <c r="D43" i="2"/>
  <c r="D41" i="2"/>
  <c r="D40" i="2"/>
  <c r="D39" i="2"/>
  <c r="D37" i="2"/>
  <c r="D36" i="2"/>
  <c r="D35" i="2"/>
  <c r="D33" i="2"/>
  <c r="D32" i="2"/>
  <c r="D31" i="2"/>
  <c r="D29" i="2"/>
  <c r="D28" i="2"/>
  <c r="D27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3" l="1"/>
  <c r="D102" i="3" s="1"/>
  <c r="G120" i="3"/>
  <c r="G71" i="3"/>
  <c r="H71" i="3" s="1"/>
  <c r="G61" i="3"/>
  <c r="H61" i="3" s="1"/>
  <c r="G65" i="3"/>
  <c r="H65" i="3" s="1"/>
  <c r="G68" i="3"/>
  <c r="H68" i="3" s="1"/>
  <c r="G62" i="3"/>
  <c r="H62" i="3" s="1"/>
  <c r="G66" i="3"/>
  <c r="H66" i="3" s="1"/>
  <c r="G69" i="3"/>
  <c r="H69" i="3" s="1"/>
  <c r="G63" i="3"/>
  <c r="G67" i="3"/>
  <c r="H67" i="3" s="1"/>
  <c r="G70" i="3"/>
  <c r="H70" i="3" s="1"/>
  <c r="G42" i="3"/>
  <c r="I39" i="3"/>
  <c r="F98" i="3"/>
  <c r="C50" i="2"/>
  <c r="D97" i="3"/>
  <c r="D98" i="3" s="1"/>
  <c r="F117" i="3"/>
  <c r="D26" i="2"/>
  <c r="D30" i="2"/>
  <c r="D34" i="2"/>
  <c r="D38" i="2"/>
  <c r="D42" i="2"/>
  <c r="B49" i="2"/>
  <c r="D44" i="3"/>
  <c r="D45" i="3" s="1"/>
  <c r="F99" i="3" l="1"/>
  <c r="G93" i="3"/>
  <c r="G91" i="3"/>
  <c r="F116" i="3"/>
  <c r="D99" i="3"/>
  <c r="E91" i="3"/>
  <c r="E93" i="3"/>
  <c r="E94" i="3"/>
  <c r="E92" i="3"/>
  <c r="H74" i="3"/>
  <c r="D46" i="3"/>
  <c r="E41" i="3"/>
  <c r="E39" i="3"/>
  <c r="E38" i="3"/>
  <c r="E40" i="3"/>
  <c r="G95" i="3" l="1"/>
  <c r="D103" i="3"/>
  <c r="D104" i="3" s="1"/>
  <c r="D105" i="3"/>
  <c r="E95" i="3"/>
  <c r="E42" i="3"/>
  <c r="D50" i="3"/>
  <c r="D51" i="3" s="1"/>
  <c r="D52" i="3"/>
</calcChain>
</file>

<file path=xl/sharedStrings.xml><?xml version="1.0" encoding="utf-8"?>
<sst xmlns="http://schemas.openxmlformats.org/spreadsheetml/2006/main" count="233" uniqueCount="125">
  <si>
    <t>HPLC System Suitability Report</t>
  </si>
  <si>
    <t>Analysis Data</t>
  </si>
  <si>
    <t>Assay</t>
  </si>
  <si>
    <t>Sample(s)</t>
  </si>
  <si>
    <t>Reference Substance:</t>
  </si>
  <si>
    <t>Paracetamol Tablets 500 mg</t>
  </si>
  <si>
    <t>% age Purity:</t>
  </si>
  <si>
    <t>NDQ20150505000</t>
  </si>
  <si>
    <t>Weight (mg):</t>
  </si>
  <si>
    <t>Paracetamol</t>
  </si>
  <si>
    <t>Standard Conc (mg/mL):</t>
  </si>
  <si>
    <t>Each Tabltet contains Paracetamol 500 mg</t>
  </si>
  <si>
    <t>2015-05-29 12:07:18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</si>
  <si>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</si>
  <si>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</si>
  <si>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</si>
  <si>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</si>
  <si>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</si>
  <si>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</si>
  <si>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</si>
  <si>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</si>
  <si>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</si>
  <si>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</si>
  <si>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</si>
  <si>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</si>
  <si>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</si>
  <si>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</si>
  <si>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</si>
  <si>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</si>
  <si>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</si>
  <si>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</si>
  <si>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</si>
  <si>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</si>
  <si>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</si>
  <si>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</si>
  <si>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</si>
  <si>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</si>
  <si>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</si>
  <si>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</si>
  <si>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</si>
  <si>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</si>
  <si>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</si>
  <si>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</si>
  <si>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</si>
  <si>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</si>
  <si>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</si>
  <si>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</si>
  <si>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</si>
  <si>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</si>
  <si>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</si>
  <si>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</si>
  <si>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</si>
  <si>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</si>
  <si>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</si>
  <si>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</si>
  <si>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</si>
  <si>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</si>
  <si>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</si>
  <si>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</si>
  <si>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</si>
  <si>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</si>
  <si>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</si>
  <si>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</si>
  <si>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</si>
  <si>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</si>
  <si>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</si>
  <si>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</si>
  <si>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</si>
  <si>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</si>
  <si>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</si>
  <si>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</si>
  <si>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</si>
  <si>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</si>
  <si>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</si>
  <si>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</si>
  <si>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</si>
  <si>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</si>
  <si>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</si>
  <si>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</si>
  <si>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</si>
  <si>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</si>
  <si>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</si>
  <si>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</si>
  <si>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</si>
  <si>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</si>
  <si>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Capsule contains</t>
  </si>
  <si>
    <t>Average 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</si>
  <si>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</si>
  <si>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</si>
  <si>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</si>
  <si>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</si>
  <si>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</si>
  <si>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</si>
  <si>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</si>
  <si>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</si>
  <si>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</si>
  <si>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</si>
  <si>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</si>
  <si>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</si>
  <si>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</si>
  <si>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</si>
  <si>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</si>
  <si>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</si>
  <si>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</si>
  <si>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</si>
  <si>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</si>
  <si>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</si>
  <si>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</si>
  <si>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</si>
  <si>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</si>
  <si>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</si>
  <si>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</si>
  <si>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</si>
  <si>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</si>
  <si>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</si>
  <si>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</si>
  <si>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</si>
  <si>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</si>
  <si>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</si>
  <si>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</si>
  <si>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</si>
  <si>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</si>
  <si>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</si>
  <si>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Paracetamol Bp</t>
  </si>
  <si>
    <t>NQCL-BP123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</si>
</sst>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166" fontId="12" fillId="2" borderId="0" xfId="0" applyNumberFormat="1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2" fontId="11" fillId="2" borderId="21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2" fontId="11" fillId="2" borderId="13" xfId="0" applyNumberFormat="1" applyFont="1" applyFill="1" applyBorder="1" applyAlignment="1">
      <alignment horizontal="center"/>
    </xf>
    <xf numFmtId="10" fontId="11" fillId="2" borderId="22" xfId="0" applyNumberFormat="1" applyFont="1" applyFill="1" applyBorder="1" applyAlignment="1">
      <alignment horizontal="center" vertical="center"/>
    </xf>
    <xf numFmtId="2" fontId="11" fillId="2" borderId="14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8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0" xfId="0" applyNumberFormat="1" applyFont="1" applyFill="1" applyBorder="1" applyAlignment="1">
      <alignment horizontal="center"/>
    </xf>
    <xf numFmtId="1" fontId="12" fillId="6" borderId="51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3" fillId="3" borderId="53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4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8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56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2" fontId="11" fillId="2" borderId="26" xfId="0" applyNumberFormat="1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7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8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10" xfId="0" applyFont="1" applyFill="1" applyBorder="1" applyAlignment="1">
      <alignment horizontal="center"/>
    </xf>
    <xf numFmtId="9" fontId="13" fillId="6" borderId="46" xfId="0" applyNumberFormat="1" applyFont="1" applyFill="1" applyBorder="1" applyAlignment="1">
      <alignment horizontal="center"/>
    </xf>
    <xf numFmtId="9" fontId="13" fillId="7" borderId="33" xfId="0" applyNumberFormat="1" applyFont="1" applyFill="1" applyBorder="1" applyAlignment="1">
      <alignment horizontal="center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39" sqref="B3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79" t="s">
        <v>0</v>
      </c>
      <c r="B15" s="279"/>
      <c r="C15" s="279"/>
      <c r="D15" s="279"/>
      <c r="E15" s="279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/>
      <c r="C24" s="18"/>
      <c r="D24" s="19"/>
      <c r="E24" s="20"/>
    </row>
    <row r="25" spans="1:6" ht="16.5" customHeight="1" x14ac:dyDescent="0.3">
      <c r="A25" s="17">
        <v>2</v>
      </c>
      <c r="B25" s="18"/>
      <c r="C25" s="18"/>
      <c r="D25" s="19"/>
      <c r="E25" s="19"/>
    </row>
    <row r="26" spans="1:6" ht="16.5" customHeight="1" x14ac:dyDescent="0.3">
      <c r="A26" s="17">
        <v>3</v>
      </c>
      <c r="B26" s="18"/>
      <c r="C26" s="18"/>
      <c r="D26" s="19"/>
      <c r="E26" s="19"/>
    </row>
    <row r="27" spans="1:6" ht="16.5" customHeight="1" x14ac:dyDescent="0.3">
      <c r="A27" s="17">
        <v>4</v>
      </c>
      <c r="B27" s="18"/>
      <c r="C27" s="18"/>
      <c r="D27" s="19"/>
      <c r="E27" s="19"/>
    </row>
    <row r="28" spans="1:6" ht="16.5" customHeight="1" x14ac:dyDescent="0.3">
      <c r="A28" s="17">
        <v>5</v>
      </c>
      <c r="B28" s="18"/>
      <c r="C28" s="18"/>
      <c r="D28" s="19"/>
      <c r="E28" s="19"/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18</v>
      </c>
      <c r="B30" s="24" t="e">
        <f>AVERAGE(B24:B29)</f>
        <v>#DIV/0!</v>
      </c>
      <c r="C30" s="25" t="e">
        <f>AVERAGE(C24:C29)</f>
        <v>#DIV/0!</v>
      </c>
      <c r="D30" s="26" t="e">
        <f>AVERAGE(D24:D29)</f>
        <v>#DIV/0!</v>
      </c>
      <c r="E30" s="26" t="e">
        <f>AVERAGE(E24:E29)</f>
        <v>#DIV/0!</v>
      </c>
    </row>
    <row r="31" spans="1:6" ht="16.5" customHeight="1" x14ac:dyDescent="0.3">
      <c r="A31" s="27" t="s">
        <v>19</v>
      </c>
      <c r="B31" s="28" t="e">
        <f>(STDEV(B24:B29)/B30)</f>
        <v>#DIV/0!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0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0" t="s">
        <v>26</v>
      </c>
      <c r="C59" s="280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4" t="s">
        <v>31</v>
      </c>
      <c r="B11" s="285"/>
      <c r="C11" s="285"/>
      <c r="D11" s="285"/>
      <c r="E11" s="285"/>
      <c r="F11" s="286"/>
      <c r="G11" s="91"/>
    </row>
    <row r="12" spans="1:7" ht="16.5" customHeight="1" x14ac:dyDescent="0.3">
      <c r="A12" s="283" t="s">
        <v>32</v>
      </c>
      <c r="B12" s="283"/>
      <c r="C12" s="283"/>
      <c r="D12" s="283"/>
      <c r="E12" s="283"/>
      <c r="F12" s="283"/>
      <c r="G12" s="90"/>
    </row>
    <row r="14" spans="1:7" ht="16.5" customHeight="1" x14ac:dyDescent="0.3">
      <c r="A14" s="288" t="s">
        <v>33</v>
      </c>
      <c r="B14" s="288"/>
      <c r="C14" s="60" t="s">
        <v>5</v>
      </c>
    </row>
    <row r="15" spans="1:7" ht="16.5" customHeight="1" x14ac:dyDescent="0.3">
      <c r="A15" s="288" t="s">
        <v>34</v>
      </c>
      <c r="B15" s="288"/>
      <c r="C15" s="60" t="s">
        <v>7</v>
      </c>
    </row>
    <row r="16" spans="1:7" ht="16.5" customHeight="1" x14ac:dyDescent="0.3">
      <c r="A16" s="288" t="s">
        <v>35</v>
      </c>
      <c r="B16" s="288"/>
      <c r="C16" s="60" t="s">
        <v>9</v>
      </c>
    </row>
    <row r="17" spans="1:5" ht="16.5" customHeight="1" x14ac:dyDescent="0.3">
      <c r="A17" s="288" t="s">
        <v>36</v>
      </c>
      <c r="B17" s="288"/>
      <c r="C17" s="60" t="s">
        <v>11</v>
      </c>
    </row>
    <row r="18" spans="1:5" ht="16.5" customHeight="1" x14ac:dyDescent="0.3">
      <c r="A18" s="288" t="s">
        <v>37</v>
      </c>
      <c r="B18" s="288"/>
      <c r="C18" s="97" t="s">
        <v>12</v>
      </c>
    </row>
    <row r="19" spans="1:5" ht="16.5" customHeight="1" x14ac:dyDescent="0.3">
      <c r="A19" s="288" t="s">
        <v>38</v>
      </c>
      <c r="B19" s="288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3" t="s">
        <v>1</v>
      </c>
      <c r="B21" s="283"/>
      <c r="C21" s="59" t="s">
        <v>39</v>
      </c>
      <c r="D21" s="66"/>
    </row>
    <row r="22" spans="1:5" ht="15.75" customHeight="1" x14ac:dyDescent="0.3">
      <c r="A22" s="287"/>
      <c r="B22" s="287"/>
      <c r="C22" s="57"/>
      <c r="D22" s="287"/>
      <c r="E22" s="287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521</v>
      </c>
      <c r="D24" s="87">
        <f t="shared" ref="D24:D43" si="0">(C24-$C$46)/$C$46</f>
        <v>-3.0517305545217675E-2</v>
      </c>
      <c r="E24" s="53"/>
    </row>
    <row r="25" spans="1:5" ht="15.75" customHeight="1" x14ac:dyDescent="0.3">
      <c r="C25" s="95">
        <v>522</v>
      </c>
      <c r="D25" s="88">
        <f t="shared" si="0"/>
        <v>-2.8656494231484888E-2</v>
      </c>
      <c r="E25" s="53"/>
    </row>
    <row r="26" spans="1:5" ht="15.75" customHeight="1" x14ac:dyDescent="0.3">
      <c r="C26" s="95">
        <v>519</v>
      </c>
      <c r="D26" s="88">
        <f t="shared" si="0"/>
        <v>-3.4238928172683251E-2</v>
      </c>
      <c r="E26" s="53"/>
    </row>
    <row r="27" spans="1:5" ht="15.75" customHeight="1" x14ac:dyDescent="0.3">
      <c r="C27" s="95">
        <v>513</v>
      </c>
      <c r="D27" s="88">
        <f t="shared" si="0"/>
        <v>-4.5403796055079972E-2</v>
      </c>
      <c r="E27" s="53"/>
    </row>
    <row r="28" spans="1:5" ht="15.75" customHeight="1" x14ac:dyDescent="0.3">
      <c r="C28" s="95">
        <v>515</v>
      </c>
      <c r="D28" s="88">
        <f t="shared" si="0"/>
        <v>-4.1682173427614398E-2</v>
      </c>
      <c r="E28" s="53"/>
    </row>
    <row r="29" spans="1:5" ht="15.75" customHeight="1" x14ac:dyDescent="0.3">
      <c r="C29" s="95">
        <v>516</v>
      </c>
      <c r="D29" s="88">
        <f t="shared" si="0"/>
        <v>-3.9821362113881612E-2</v>
      </c>
      <c r="E29" s="53"/>
    </row>
    <row r="30" spans="1:5" ht="15.75" customHeight="1" x14ac:dyDescent="0.3">
      <c r="C30" s="95">
        <v>526</v>
      </c>
      <c r="D30" s="88">
        <f t="shared" si="0"/>
        <v>-2.1213248976553738E-2</v>
      </c>
      <c r="E30" s="53"/>
    </row>
    <row r="31" spans="1:5" ht="15.75" customHeight="1" x14ac:dyDescent="0.3">
      <c r="C31" s="95">
        <v>531</v>
      </c>
      <c r="D31" s="88">
        <f t="shared" si="0"/>
        <v>-1.1909192407889797E-2</v>
      </c>
      <c r="E31" s="53"/>
    </row>
    <row r="32" spans="1:5" ht="15.75" customHeight="1" x14ac:dyDescent="0.3">
      <c r="C32" s="95">
        <v>518</v>
      </c>
      <c r="D32" s="88">
        <f t="shared" si="0"/>
        <v>-3.6099739486416038E-2</v>
      </c>
      <c r="E32" s="53"/>
    </row>
    <row r="33" spans="1:7" ht="15.75" customHeight="1" x14ac:dyDescent="0.3">
      <c r="C33" s="95">
        <v>512</v>
      </c>
      <c r="D33" s="88">
        <f t="shared" si="0"/>
        <v>-4.7264607368812765E-2</v>
      </c>
      <c r="E33" s="53"/>
    </row>
    <row r="34" spans="1:7" ht="15.75" customHeight="1" x14ac:dyDescent="0.3">
      <c r="C34" s="95">
        <v>551</v>
      </c>
      <c r="D34" s="88">
        <f t="shared" si="0"/>
        <v>2.5307033866765954E-2</v>
      </c>
      <c r="E34" s="53"/>
    </row>
    <row r="35" spans="1:7" ht="15.75" customHeight="1" x14ac:dyDescent="0.3">
      <c r="C35" s="95">
        <v>552</v>
      </c>
      <c r="D35" s="88">
        <f t="shared" si="0"/>
        <v>2.716784518049874E-2</v>
      </c>
      <c r="E35" s="53"/>
    </row>
    <row r="36" spans="1:7" ht="15.75" customHeight="1" x14ac:dyDescent="0.3">
      <c r="C36" s="95">
        <v>553</v>
      </c>
      <c r="D36" s="88">
        <f t="shared" si="0"/>
        <v>2.9028656494231527E-2</v>
      </c>
      <c r="E36" s="53"/>
    </row>
    <row r="37" spans="1:7" ht="15.75" customHeight="1" x14ac:dyDescent="0.3">
      <c r="C37" s="95">
        <v>554</v>
      </c>
      <c r="D37" s="88">
        <f t="shared" si="0"/>
        <v>3.0889467807964317E-2</v>
      </c>
      <c r="E37" s="53"/>
    </row>
    <row r="38" spans="1:7" ht="15.75" customHeight="1" x14ac:dyDescent="0.3">
      <c r="C38" s="95">
        <v>555</v>
      </c>
      <c r="D38" s="88">
        <f t="shared" si="0"/>
        <v>3.2750279121697104E-2</v>
      </c>
      <c r="E38" s="53"/>
    </row>
    <row r="39" spans="1:7" ht="15.75" customHeight="1" x14ac:dyDescent="0.3">
      <c r="C39" s="95">
        <v>556</v>
      </c>
      <c r="D39" s="88">
        <f t="shared" si="0"/>
        <v>3.4611090435429891E-2</v>
      </c>
      <c r="E39" s="53"/>
    </row>
    <row r="40" spans="1:7" ht="15.75" customHeight="1" x14ac:dyDescent="0.3">
      <c r="C40" s="95">
        <v>557</v>
      </c>
      <c r="D40" s="88">
        <f t="shared" si="0"/>
        <v>3.6471901749162677E-2</v>
      </c>
      <c r="E40" s="53"/>
    </row>
    <row r="41" spans="1:7" ht="15.75" customHeight="1" x14ac:dyDescent="0.3">
      <c r="C41" s="95">
        <v>558</v>
      </c>
      <c r="D41" s="88">
        <f t="shared" si="0"/>
        <v>3.8332713062895464E-2</v>
      </c>
      <c r="E41" s="53"/>
    </row>
    <row r="42" spans="1:7" ht="15.75" customHeight="1" x14ac:dyDescent="0.3">
      <c r="C42" s="95">
        <v>559</v>
      </c>
      <c r="D42" s="88">
        <f t="shared" si="0"/>
        <v>4.0193524376628251E-2</v>
      </c>
      <c r="E42" s="53"/>
    </row>
    <row r="43" spans="1:7" ht="16.5" customHeight="1" x14ac:dyDescent="0.3">
      <c r="C43" s="96">
        <v>560</v>
      </c>
      <c r="D43" s="89">
        <f t="shared" si="0"/>
        <v>4.2054335690361044E-2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10748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537.4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1">
        <f>C46</f>
        <v>537.4</v>
      </c>
      <c r="C49" s="93">
        <f>-IF(C46&lt;=80,10%,IF(C46&lt;250,7.5%,5%))</f>
        <v>-0.05</v>
      </c>
      <c r="D49" s="81">
        <f>IF(C46&lt;=80,C46*0.9,IF(C46&lt;250,C46*0.925,C46*0.95))</f>
        <v>510.53</v>
      </c>
    </row>
    <row r="50" spans="1:6" ht="17.25" customHeight="1" x14ac:dyDescent="0.3">
      <c r="B50" s="282"/>
      <c r="C50" s="94">
        <f>IF(C46&lt;=80, 10%, IF(C46&lt;250, 7.5%, 5%))</f>
        <v>0.05</v>
      </c>
      <c r="D50" s="81">
        <f>IF(C46&lt;=80, C46*1.1, IF(C46&lt;250, C46*1.075, C46*1.05))</f>
        <v>564.27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250"/>
  <sheetViews>
    <sheetView tabSelected="1" topLeftCell="C110" workbookViewId="0">
      <selection activeCell="F116" sqref="F11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5" spans="1:8" ht="19.5" customHeight="1" x14ac:dyDescent="0.3">
      <c r="A15" s="98"/>
    </row>
    <row r="16" spans="1:8" ht="19.5" customHeight="1" x14ac:dyDescent="0.3">
      <c r="A16" s="290" t="s">
        <v>31</v>
      </c>
      <c r="B16" s="291"/>
      <c r="C16" s="291"/>
      <c r="D16" s="291"/>
      <c r="E16" s="291"/>
      <c r="F16" s="291"/>
      <c r="G16" s="291"/>
      <c r="H16" s="292"/>
    </row>
    <row r="17" spans="1:14" ht="20.25" customHeight="1" x14ac:dyDescent="0.25">
      <c r="A17" s="293" t="s">
        <v>45</v>
      </c>
      <c r="B17" s="293"/>
      <c r="C17" s="293"/>
      <c r="D17" s="293"/>
      <c r="E17" s="293"/>
      <c r="F17" s="293"/>
      <c r="G17" s="293"/>
      <c r="H17" s="293"/>
    </row>
    <row r="18" spans="1:14" ht="26.25" customHeight="1" x14ac:dyDescent="0.4">
      <c r="A18" s="100" t="s">
        <v>33</v>
      </c>
      <c r="B18" s="289" t="s">
        <v>5</v>
      </c>
      <c r="C18" s="289"/>
      <c r="D18" s="278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102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294" t="s">
        <v>9</v>
      </c>
      <c r="C20" s="294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294" t="s">
        <v>11</v>
      </c>
      <c r="C21" s="294"/>
      <c r="D21" s="294"/>
      <c r="E21" s="294"/>
      <c r="F21" s="294"/>
      <c r="G21" s="294"/>
      <c r="H21" s="294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89" t="s">
        <v>123</v>
      </c>
      <c r="C26" s="289"/>
    </row>
    <row r="27" spans="1:14" ht="26.25" customHeight="1" x14ac:dyDescent="0.4">
      <c r="A27" s="109" t="s">
        <v>46</v>
      </c>
      <c r="B27" s="295" t="s">
        <v>124</v>
      </c>
      <c r="C27" s="295"/>
    </row>
    <row r="28" spans="1:14" ht="27" customHeight="1" x14ac:dyDescent="0.4">
      <c r="A28" s="109" t="s">
        <v>6</v>
      </c>
      <c r="B28" s="110">
        <v>99.5</v>
      </c>
    </row>
    <row r="29" spans="1:14" s="14" customFormat="1" ht="27" customHeight="1" x14ac:dyDescent="0.4">
      <c r="A29" s="109" t="s">
        <v>47</v>
      </c>
      <c r="B29" s="111">
        <v>0</v>
      </c>
      <c r="C29" s="296" t="s">
        <v>48</v>
      </c>
      <c r="D29" s="297"/>
      <c r="E29" s="297"/>
      <c r="F29" s="297"/>
      <c r="G29" s="298"/>
      <c r="I29" s="112"/>
      <c r="J29" s="112"/>
      <c r="K29" s="112"/>
      <c r="L29" s="112"/>
    </row>
    <row r="30" spans="1:14" s="14" customFormat="1" ht="19.5" customHeight="1" x14ac:dyDescent="0.3">
      <c r="A30" s="109" t="s">
        <v>49</v>
      </c>
      <c r="B30" s="113">
        <f>B28-B29</f>
        <v>99.5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50</v>
      </c>
      <c r="B31" s="116">
        <v>1</v>
      </c>
      <c r="C31" s="299" t="s">
        <v>51</v>
      </c>
      <c r="D31" s="300"/>
      <c r="E31" s="300"/>
      <c r="F31" s="300"/>
      <c r="G31" s="300"/>
      <c r="H31" s="301"/>
      <c r="I31" s="112"/>
      <c r="J31" s="112"/>
      <c r="K31" s="112"/>
      <c r="L31" s="112"/>
    </row>
    <row r="32" spans="1:14" s="14" customFormat="1" ht="27" customHeight="1" x14ac:dyDescent="0.4">
      <c r="A32" s="109" t="s">
        <v>52</v>
      </c>
      <c r="B32" s="116">
        <v>1</v>
      </c>
      <c r="C32" s="299" t="s">
        <v>53</v>
      </c>
      <c r="D32" s="300"/>
      <c r="E32" s="300"/>
      <c r="F32" s="300"/>
      <c r="G32" s="300"/>
      <c r="H32" s="301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54</v>
      </c>
      <c r="B34" s="121">
        <f>B31/B32</f>
        <v>1</v>
      </c>
      <c r="C34" s="99" t="s">
        <v>55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56</v>
      </c>
      <c r="B36" s="123">
        <v>1</v>
      </c>
      <c r="C36" s="99"/>
      <c r="D36" s="302" t="s">
        <v>57</v>
      </c>
      <c r="E36" s="303"/>
      <c r="F36" s="302" t="s">
        <v>58</v>
      </c>
      <c r="G36" s="304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59</v>
      </c>
      <c r="B37" s="125">
        <v>1</v>
      </c>
      <c r="C37" s="126" t="s">
        <v>60</v>
      </c>
      <c r="D37" s="127" t="s">
        <v>61</v>
      </c>
      <c r="E37" s="128" t="s">
        <v>62</v>
      </c>
      <c r="F37" s="127" t="s">
        <v>61</v>
      </c>
      <c r="G37" s="129" t="s">
        <v>62</v>
      </c>
      <c r="I37" s="130" t="s">
        <v>63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64</v>
      </c>
      <c r="B38" s="125">
        <v>1</v>
      </c>
      <c r="C38" s="131">
        <v>1</v>
      </c>
      <c r="D38" s="132">
        <v>45658554</v>
      </c>
      <c r="E38" s="133">
        <f>IF(ISBLANK(D38),"-",$D$48/$D$45*D38)</f>
        <v>183551.97587939701</v>
      </c>
      <c r="F38" s="132">
        <v>45215698</v>
      </c>
      <c r="G38" s="134">
        <f>IF(ISBLANK(F38),"-",$D$48/$F$45*F38)</f>
        <v>174780.43293390027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65</v>
      </c>
      <c r="B39" s="125">
        <v>1</v>
      </c>
      <c r="C39" s="136">
        <v>2</v>
      </c>
      <c r="D39" s="137">
        <v>45845869</v>
      </c>
      <c r="E39" s="138">
        <f>IF(ISBLANK(D39),"-",$D$48/$D$45*D39)</f>
        <v>184305.00100502514</v>
      </c>
      <c r="F39" s="137">
        <v>45856254</v>
      </c>
      <c r="G39" s="139">
        <f>IF(ISBLANK(F39),"-",$D$48/$F$45*F39)</f>
        <v>177256.49014302282</v>
      </c>
      <c r="I39" s="305">
        <f>ABS((F43/D43*D42)-F42)/D42</f>
        <v>4.5777219892989905E-2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66</v>
      </c>
      <c r="B40" s="125">
        <v>1</v>
      </c>
      <c r="C40" s="136">
        <v>3</v>
      </c>
      <c r="D40" s="137">
        <v>45875265</v>
      </c>
      <c r="E40" s="138">
        <f>IF(ISBLANK(D40),"-",$D$48/$D$45*D40)</f>
        <v>184423.17587939699</v>
      </c>
      <c r="F40" s="137">
        <v>45821325</v>
      </c>
      <c r="G40" s="139">
        <f>IF(ISBLANK(F40),"-",$D$48/$F$45*F40)</f>
        <v>177121.47274835716</v>
      </c>
      <c r="I40" s="305"/>
      <c r="L40" s="117"/>
      <c r="M40" s="117"/>
      <c r="N40" s="140"/>
    </row>
    <row r="41" spans="1:14" ht="27" customHeight="1" x14ac:dyDescent="0.4">
      <c r="A41" s="124" t="s">
        <v>67</v>
      </c>
      <c r="B41" s="125">
        <v>1</v>
      </c>
      <c r="C41" s="141">
        <v>4</v>
      </c>
      <c r="D41" s="142">
        <v>45826598</v>
      </c>
      <c r="E41" s="143">
        <f>IF(ISBLANK(D41),"-",$D$48/$D$45*D41)</f>
        <v>184227.52964824124</v>
      </c>
      <c r="F41" s="142">
        <v>45254586</v>
      </c>
      <c r="G41" s="144">
        <f>IF(ISBLANK(F41),"-",$D$48/$F$45*F41)</f>
        <v>174930.75376884424</v>
      </c>
      <c r="I41" s="145"/>
      <c r="L41" s="117"/>
      <c r="M41" s="117"/>
      <c r="N41" s="140"/>
    </row>
    <row r="42" spans="1:14" ht="27" customHeight="1" x14ac:dyDescent="0.4">
      <c r="A42" s="124" t="s">
        <v>68</v>
      </c>
      <c r="B42" s="125">
        <v>1</v>
      </c>
      <c r="C42" s="146" t="s">
        <v>69</v>
      </c>
      <c r="D42" s="147">
        <f>AVERAGE(D38:D41)</f>
        <v>45801571.5</v>
      </c>
      <c r="E42" s="148">
        <f>AVERAGE(E38:E41)</f>
        <v>184126.92060301508</v>
      </c>
      <c r="F42" s="147">
        <f>AVERAGE(F38:F41)</f>
        <v>45536965.75</v>
      </c>
      <c r="G42" s="149">
        <f>AVERAGE(G38:G41)</f>
        <v>176022.28739853116</v>
      </c>
      <c r="H42" s="150"/>
    </row>
    <row r="43" spans="1:14" ht="26.25" customHeight="1" x14ac:dyDescent="0.4">
      <c r="A43" s="124" t="s">
        <v>70</v>
      </c>
      <c r="B43" s="125">
        <v>1</v>
      </c>
      <c r="C43" s="151" t="s">
        <v>71</v>
      </c>
      <c r="D43" s="152">
        <v>25</v>
      </c>
      <c r="E43" s="140"/>
      <c r="F43" s="152">
        <v>26</v>
      </c>
      <c r="H43" s="150"/>
    </row>
    <row r="44" spans="1:14" ht="26.25" customHeight="1" x14ac:dyDescent="0.4">
      <c r="A44" s="124" t="s">
        <v>72</v>
      </c>
      <c r="B44" s="125">
        <v>1</v>
      </c>
      <c r="C44" s="153" t="s">
        <v>73</v>
      </c>
      <c r="D44" s="154">
        <f>D43*$B$34</f>
        <v>25</v>
      </c>
      <c r="E44" s="155"/>
      <c r="F44" s="154">
        <f>F43*$B$34</f>
        <v>26</v>
      </c>
      <c r="H44" s="150"/>
    </row>
    <row r="45" spans="1:14" ht="19.5" customHeight="1" x14ac:dyDescent="0.3">
      <c r="A45" s="124" t="s">
        <v>74</v>
      </c>
      <c r="B45" s="156">
        <f>(B44/B43)*(B42/B41)*(B40/B39)*(B38/B37)*B36</f>
        <v>1</v>
      </c>
      <c r="C45" s="153" t="s">
        <v>75</v>
      </c>
      <c r="D45" s="157">
        <f>D44*$B$30/100</f>
        <v>24.875</v>
      </c>
      <c r="E45" s="158"/>
      <c r="F45" s="157">
        <f>F44*$B$30/100</f>
        <v>25.87</v>
      </c>
      <c r="H45" s="150"/>
    </row>
    <row r="46" spans="1:14" ht="19.5" customHeight="1" x14ac:dyDescent="0.3">
      <c r="A46" s="306" t="s">
        <v>76</v>
      </c>
      <c r="B46" s="307"/>
      <c r="C46" s="153" t="s">
        <v>77</v>
      </c>
      <c r="D46" s="159">
        <f>D45/$B$45</f>
        <v>24.875</v>
      </c>
      <c r="E46" s="160"/>
      <c r="F46" s="161">
        <f>F45/$B$45</f>
        <v>25.87</v>
      </c>
      <c r="H46" s="150"/>
    </row>
    <row r="47" spans="1:14" ht="27" customHeight="1" x14ac:dyDescent="0.4">
      <c r="A47" s="308"/>
      <c r="B47" s="309"/>
      <c r="C47" s="162" t="s">
        <v>78</v>
      </c>
      <c r="D47" s="163">
        <v>0.1</v>
      </c>
      <c r="E47" s="164"/>
      <c r="F47" s="160"/>
      <c r="H47" s="150"/>
    </row>
    <row r="48" spans="1:14" ht="18.75" x14ac:dyDescent="0.3">
      <c r="C48" s="165" t="s">
        <v>79</v>
      </c>
      <c r="D48" s="157">
        <f>D47*$B$45</f>
        <v>0.1</v>
      </c>
      <c r="F48" s="166"/>
      <c r="H48" s="150"/>
    </row>
    <row r="49" spans="1:12" ht="19.5" customHeight="1" x14ac:dyDescent="0.3">
      <c r="C49" s="167" t="s">
        <v>80</v>
      </c>
      <c r="D49" s="168">
        <f>D48/B34</f>
        <v>0.1</v>
      </c>
      <c r="F49" s="166"/>
      <c r="H49" s="150"/>
    </row>
    <row r="50" spans="1:12" ht="18.75" x14ac:dyDescent="0.3">
      <c r="C50" s="122" t="s">
        <v>81</v>
      </c>
      <c r="D50" s="169">
        <f>AVERAGE(E38:E41,G38:G41)</f>
        <v>180074.60400077311</v>
      </c>
      <c r="F50" s="170"/>
      <c r="H50" s="150"/>
    </row>
    <row r="51" spans="1:12" ht="18.75" x14ac:dyDescent="0.3">
      <c r="C51" s="124" t="s">
        <v>82</v>
      </c>
      <c r="D51" s="171">
        <f>STDEV(E38:E41,G38:G41)/D50</f>
        <v>2.4593852306751894E-2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8</v>
      </c>
      <c r="F52" s="170"/>
    </row>
    <row r="54" spans="1:12" ht="18.75" x14ac:dyDescent="0.3">
      <c r="A54" s="174" t="s">
        <v>1</v>
      </c>
      <c r="B54" s="175" t="s">
        <v>83</v>
      </c>
    </row>
    <row r="55" spans="1:12" ht="18.75" x14ac:dyDescent="0.3">
      <c r="A55" s="99" t="s">
        <v>84</v>
      </c>
      <c r="B55" s="176" t="str">
        <f>B21</f>
        <v>Each Tabltet contains Paracetamol 500 mg</v>
      </c>
    </row>
    <row r="56" spans="1:12" ht="26.25" customHeight="1" x14ac:dyDescent="0.4">
      <c r="A56" s="177" t="s">
        <v>85</v>
      </c>
      <c r="B56" s="178">
        <v>250</v>
      </c>
      <c r="C56" s="99" t="str">
        <f>B20</f>
        <v>Paracetamol</v>
      </c>
      <c r="H56" s="179"/>
    </row>
    <row r="57" spans="1:12" ht="18.75" x14ac:dyDescent="0.3">
      <c r="A57" s="176" t="s">
        <v>86</v>
      </c>
      <c r="B57" s="180">
        <f>Uniformity!C46</f>
        <v>537.4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87</v>
      </c>
      <c r="B59" s="123">
        <v>50</v>
      </c>
      <c r="C59" s="99"/>
      <c r="D59" s="181" t="s">
        <v>88</v>
      </c>
      <c r="E59" s="182" t="s">
        <v>60</v>
      </c>
      <c r="F59" s="182" t="s">
        <v>61</v>
      </c>
      <c r="G59" s="182" t="s">
        <v>89</v>
      </c>
      <c r="H59" s="126" t="s">
        <v>90</v>
      </c>
      <c r="L59" s="112"/>
    </row>
    <row r="60" spans="1:12" s="14" customFormat="1" ht="26.25" customHeight="1" x14ac:dyDescent="0.4">
      <c r="A60" s="124" t="s">
        <v>91</v>
      </c>
      <c r="B60" s="125">
        <v>5</v>
      </c>
      <c r="C60" s="310" t="s">
        <v>92</v>
      </c>
      <c r="D60" s="313">
        <v>26.5</v>
      </c>
      <c r="E60" s="183">
        <v>1</v>
      </c>
      <c r="F60" s="184">
        <v>185555</v>
      </c>
      <c r="G60" s="185">
        <f>IF(ISBLANK(F60),"-",(F60/$D$50*$D$47*$B$68)*($B$57/$D$60))</f>
        <v>522.41061133673395</v>
      </c>
      <c r="H60" s="186">
        <f t="shared" ref="H60:H71" si="0">IF(ISBLANK(F60),"-",G60/$B$56)</f>
        <v>2.0896424453469358</v>
      </c>
      <c r="L60" s="112"/>
    </row>
    <row r="61" spans="1:12" s="14" customFormat="1" ht="26.25" customHeight="1" x14ac:dyDescent="0.4">
      <c r="A61" s="124" t="s">
        <v>93</v>
      </c>
      <c r="B61" s="125">
        <v>25</v>
      </c>
      <c r="C61" s="311"/>
      <c r="D61" s="314"/>
      <c r="E61" s="187">
        <v>2</v>
      </c>
      <c r="F61" s="137">
        <v>841515</v>
      </c>
      <c r="G61" s="188">
        <f>IF(ISBLANK(F61),"-",(F61/$D$50*$D$47*$B$68)*($B$57/$D$60))</f>
        <v>2369.1970876507326</v>
      </c>
      <c r="H61" s="189">
        <f t="shared" si="0"/>
        <v>9.4767883506029307</v>
      </c>
      <c r="L61" s="112"/>
    </row>
    <row r="62" spans="1:12" s="14" customFormat="1" ht="26.25" customHeight="1" x14ac:dyDescent="0.4">
      <c r="A62" s="124" t="s">
        <v>94</v>
      </c>
      <c r="B62" s="125">
        <v>1</v>
      </c>
      <c r="C62" s="311"/>
      <c r="D62" s="314"/>
      <c r="E62" s="187">
        <v>3</v>
      </c>
      <c r="F62" s="190">
        <v>454155</v>
      </c>
      <c r="G62" s="188">
        <f>IF(ISBLANK(F62),"-",(F62/$D$50*$D$47*$B$68)*($B$57/$D$60))</f>
        <v>1278.6256969180804</v>
      </c>
      <c r="H62" s="189">
        <f t="shared" si="0"/>
        <v>5.1145027876723219</v>
      </c>
      <c r="L62" s="112"/>
    </row>
    <row r="63" spans="1:12" ht="27" customHeight="1" x14ac:dyDescent="0.4">
      <c r="A63" s="124" t="s">
        <v>95</v>
      </c>
      <c r="B63" s="125">
        <v>1</v>
      </c>
      <c r="C63" s="312"/>
      <c r="D63" s="315"/>
      <c r="E63" s="191">
        <v>4</v>
      </c>
      <c r="F63" s="192">
        <v>455555</v>
      </c>
      <c r="G63" s="188">
        <f>IF(ISBLANK(F63),"-",(F63/$D$50*$D$47*$B$68)*($B$57/$D$60))</f>
        <v>1282.5672498585639</v>
      </c>
      <c r="H63" s="189">
        <f>IF(ISBLANK(F63),"-",G63/$B$56)</f>
        <v>5.1302689994342554</v>
      </c>
    </row>
    <row r="64" spans="1:12" ht="26.25" customHeight="1" x14ac:dyDescent="0.4">
      <c r="A64" s="124" t="s">
        <v>96</v>
      </c>
      <c r="B64" s="125">
        <v>1</v>
      </c>
      <c r="C64" s="310" t="s">
        <v>97</v>
      </c>
      <c r="D64" s="313">
        <v>25.9</v>
      </c>
      <c r="E64" s="183">
        <v>1</v>
      </c>
      <c r="F64" s="184">
        <v>26856524</v>
      </c>
      <c r="G64" s="193">
        <f>IF(ISBLANK(F64),"-",(F64/$D$50*$D$47*$B$68)*($B$57/$D$64))</f>
        <v>77363.345154419076</v>
      </c>
      <c r="H64" s="194">
        <f t="shared" si="0"/>
        <v>309.45338061767632</v>
      </c>
    </row>
    <row r="65" spans="1:8" ht="26.25" customHeight="1" x14ac:dyDescent="0.4">
      <c r="A65" s="124" t="s">
        <v>98</v>
      </c>
      <c r="B65" s="125">
        <v>1</v>
      </c>
      <c r="C65" s="311"/>
      <c r="D65" s="314"/>
      <c r="E65" s="187">
        <v>2</v>
      </c>
      <c r="F65" s="137">
        <v>5555454</v>
      </c>
      <c r="G65" s="195">
        <f>IF(ISBLANK(F65),"-",(F65/$D$50*$D$47*$B$68)*($B$57/$D$64))</f>
        <v>16003.132247922258</v>
      </c>
      <c r="H65" s="196">
        <f t="shared" si="0"/>
        <v>64.012528991689038</v>
      </c>
    </row>
    <row r="66" spans="1:8" ht="26.25" customHeight="1" x14ac:dyDescent="0.4">
      <c r="A66" s="124" t="s">
        <v>99</v>
      </c>
      <c r="B66" s="125">
        <v>1</v>
      </c>
      <c r="C66" s="311"/>
      <c r="D66" s="314"/>
      <c r="E66" s="187">
        <v>3</v>
      </c>
      <c r="F66" s="137">
        <v>28965242</v>
      </c>
      <c r="G66" s="195">
        <f>IF(ISBLANK(F66),"-",(F66/$D$50*$D$47*$B$68)*($B$57/$D$64))</f>
        <v>83437.752939556725</v>
      </c>
      <c r="H66" s="196">
        <f t="shared" si="0"/>
        <v>333.75101175822692</v>
      </c>
    </row>
    <row r="67" spans="1:8" ht="27" customHeight="1" x14ac:dyDescent="0.4">
      <c r="A67" s="124" t="s">
        <v>100</v>
      </c>
      <c r="B67" s="125">
        <v>1</v>
      </c>
      <c r="C67" s="312"/>
      <c r="D67" s="315"/>
      <c r="E67" s="191">
        <v>4</v>
      </c>
      <c r="F67" s="192">
        <v>25855222</v>
      </c>
      <c r="G67" s="197">
        <f>IF(ISBLANK(F67),"-",(F67/$D$50*$D$47*$B$68)*($B$57/$D$64))</f>
        <v>74478.978129490235</v>
      </c>
      <c r="H67" s="198">
        <f t="shared" si="0"/>
        <v>297.91591251796092</v>
      </c>
    </row>
    <row r="68" spans="1:8" ht="26.25" customHeight="1" x14ac:dyDescent="0.4">
      <c r="A68" s="124" t="s">
        <v>101</v>
      </c>
      <c r="B68" s="199">
        <f>(B67/B66)*(B65/B64)*(B63/B62)*(B61/B60)*B59</f>
        <v>250</v>
      </c>
      <c r="C68" s="310" t="s">
        <v>102</v>
      </c>
      <c r="D68" s="313">
        <v>26</v>
      </c>
      <c r="E68" s="183">
        <v>1</v>
      </c>
      <c r="F68" s="184">
        <v>45852221</v>
      </c>
      <c r="G68" s="193">
        <f>IF(ISBLANK(F68),"-",(F68/$D$50*$D$47*$B$68)*($B$57/$D$68))</f>
        <v>131574.65240444185</v>
      </c>
      <c r="H68" s="189">
        <f t="shared" si="0"/>
        <v>526.2986096177674</v>
      </c>
    </row>
    <row r="69" spans="1:8" ht="27" customHeight="1" x14ac:dyDescent="0.4">
      <c r="A69" s="172" t="s">
        <v>103</v>
      </c>
      <c r="B69" s="200">
        <f>(D47*B68)/B56*B57</f>
        <v>53.74</v>
      </c>
      <c r="C69" s="311"/>
      <c r="D69" s="314"/>
      <c r="E69" s="187">
        <v>2</v>
      </c>
      <c r="F69" s="137">
        <v>58452545</v>
      </c>
      <c r="G69" s="195">
        <f>IF(ISBLANK(F69),"-",(F69/$D$50*$D$47*$B$68)*($B$57/$D$68))</f>
        <v>167731.7504539201</v>
      </c>
      <c r="H69" s="189">
        <f t="shared" si="0"/>
        <v>670.92700181568046</v>
      </c>
    </row>
    <row r="70" spans="1:8" ht="26.25" customHeight="1" x14ac:dyDescent="0.4">
      <c r="A70" s="319" t="s">
        <v>76</v>
      </c>
      <c r="B70" s="320"/>
      <c r="C70" s="311"/>
      <c r="D70" s="314"/>
      <c r="E70" s="187">
        <v>3</v>
      </c>
      <c r="F70" s="137">
        <v>35821111</v>
      </c>
      <c r="G70" s="195">
        <f>IF(ISBLANK(F70),"-",(F70/$D$50*$D$47*$B$68)*($B$57/$D$68))</f>
        <v>102790.00942104697</v>
      </c>
      <c r="H70" s="189">
        <f t="shared" si="0"/>
        <v>411.1600376841879</v>
      </c>
    </row>
    <row r="71" spans="1:8" ht="27" customHeight="1" x14ac:dyDescent="0.4">
      <c r="A71" s="321"/>
      <c r="B71" s="322"/>
      <c r="C71" s="318"/>
      <c r="D71" s="315"/>
      <c r="E71" s="191">
        <v>4</v>
      </c>
      <c r="F71" s="192">
        <v>3542255</v>
      </c>
      <c r="G71" s="197">
        <f>IF(ISBLANK(F71),"-",(F71/$D$50*$D$47*$B$68)*($B$57/$D$68))</f>
        <v>10164.632381774834</v>
      </c>
      <c r="H71" s="201">
        <f t="shared" si="0"/>
        <v>40.65852952709934</v>
      </c>
    </row>
    <row r="72" spans="1:8" ht="26.25" customHeight="1" x14ac:dyDescent="0.4">
      <c r="A72" s="202"/>
      <c r="B72" s="202"/>
      <c r="C72" s="202"/>
      <c r="D72" s="202"/>
      <c r="E72" s="202"/>
      <c r="F72" s="203"/>
      <c r="G72" s="204" t="s">
        <v>69</v>
      </c>
      <c r="H72" s="327">
        <v>0.99</v>
      </c>
    </row>
    <row r="73" spans="1:8" ht="26.25" customHeight="1" x14ac:dyDescent="0.4">
      <c r="C73" s="202"/>
      <c r="D73" s="202"/>
      <c r="E73" s="202"/>
      <c r="F73" s="203"/>
      <c r="G73" s="205" t="s">
        <v>82</v>
      </c>
      <c r="H73" s="326">
        <f>0.3</f>
        <v>0.3</v>
      </c>
    </row>
    <row r="74" spans="1:8" ht="27" customHeight="1" x14ac:dyDescent="0.4">
      <c r="A74" s="202"/>
      <c r="B74" s="202"/>
      <c r="C74" s="203"/>
      <c r="D74" s="203"/>
      <c r="E74" s="206"/>
      <c r="F74" s="203"/>
      <c r="G74" s="207" t="s">
        <v>20</v>
      </c>
      <c r="H74" s="208">
        <f>COUNT(H60:H71)</f>
        <v>12</v>
      </c>
    </row>
    <row r="76" spans="1:8" ht="26.25" customHeight="1" x14ac:dyDescent="0.4">
      <c r="A76" s="108" t="s">
        <v>104</v>
      </c>
      <c r="B76" s="209" t="s">
        <v>105</v>
      </c>
      <c r="C76" s="323" t="str">
        <f>B20</f>
        <v>Paracetamol</v>
      </c>
      <c r="D76" s="323"/>
      <c r="E76" s="210" t="s">
        <v>106</v>
      </c>
      <c r="F76" s="210"/>
      <c r="G76" s="211">
        <f>H72</f>
        <v>0.99</v>
      </c>
      <c r="H76" s="212"/>
    </row>
    <row r="77" spans="1:8" ht="18.75" x14ac:dyDescent="0.3">
      <c r="A77" s="107" t="s">
        <v>107</v>
      </c>
      <c r="B77" s="107" t="s">
        <v>108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24" t="str">
        <f>B26</f>
        <v>Paracetamol Bp</v>
      </c>
      <c r="C79" s="324"/>
    </row>
    <row r="80" spans="1:8" ht="26.25" customHeight="1" x14ac:dyDescent="0.4">
      <c r="A80" s="109" t="s">
        <v>46</v>
      </c>
      <c r="B80" s="324" t="str">
        <f>B27</f>
        <v>NQCL-BP123</v>
      </c>
      <c r="C80" s="324"/>
    </row>
    <row r="81" spans="1:12" ht="27" customHeight="1" x14ac:dyDescent="0.4">
      <c r="A81" s="109" t="s">
        <v>6</v>
      </c>
      <c r="B81" s="213">
        <f>B28</f>
        <v>99.5</v>
      </c>
    </row>
    <row r="82" spans="1:12" s="14" customFormat="1" ht="27" customHeight="1" x14ac:dyDescent="0.4">
      <c r="A82" s="109" t="s">
        <v>47</v>
      </c>
      <c r="B82" s="111">
        <v>0</v>
      </c>
      <c r="C82" s="296" t="s">
        <v>48</v>
      </c>
      <c r="D82" s="297"/>
      <c r="E82" s="297"/>
      <c r="F82" s="297"/>
      <c r="G82" s="298"/>
      <c r="I82" s="112"/>
      <c r="J82" s="112"/>
      <c r="K82" s="112"/>
      <c r="L82" s="112"/>
    </row>
    <row r="83" spans="1:12" s="14" customFormat="1" ht="19.5" customHeight="1" x14ac:dyDescent="0.3">
      <c r="A83" s="109" t="s">
        <v>49</v>
      </c>
      <c r="B83" s="113">
        <f>B81-B82</f>
        <v>99.5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50</v>
      </c>
      <c r="B84" s="116">
        <v>1</v>
      </c>
      <c r="C84" s="299" t="s">
        <v>109</v>
      </c>
      <c r="D84" s="300"/>
      <c r="E84" s="300"/>
      <c r="F84" s="300"/>
      <c r="G84" s="300"/>
      <c r="H84" s="301"/>
      <c r="I84" s="112"/>
      <c r="J84" s="112"/>
      <c r="K84" s="112"/>
      <c r="L84" s="112"/>
    </row>
    <row r="85" spans="1:12" s="14" customFormat="1" ht="27" customHeight="1" x14ac:dyDescent="0.4">
      <c r="A85" s="109" t="s">
        <v>52</v>
      </c>
      <c r="B85" s="116">
        <v>1</v>
      </c>
      <c r="C85" s="299" t="s">
        <v>110</v>
      </c>
      <c r="D85" s="300"/>
      <c r="E85" s="300"/>
      <c r="F85" s="300"/>
      <c r="G85" s="300"/>
      <c r="H85" s="301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54</v>
      </c>
      <c r="B87" s="121">
        <f>B84/B85</f>
        <v>1</v>
      </c>
      <c r="C87" s="99" t="s">
        <v>55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56</v>
      </c>
      <c r="B89" s="123">
        <v>50</v>
      </c>
      <c r="D89" s="214" t="s">
        <v>57</v>
      </c>
      <c r="E89" s="215"/>
      <c r="F89" s="302" t="s">
        <v>58</v>
      </c>
      <c r="G89" s="304"/>
    </row>
    <row r="90" spans="1:12" ht="27" customHeight="1" x14ac:dyDescent="0.4">
      <c r="A90" s="124" t="s">
        <v>59</v>
      </c>
      <c r="B90" s="125">
        <v>5</v>
      </c>
      <c r="C90" s="216" t="s">
        <v>60</v>
      </c>
      <c r="D90" s="127" t="s">
        <v>61</v>
      </c>
      <c r="E90" s="128" t="s">
        <v>62</v>
      </c>
      <c r="F90" s="127" t="s">
        <v>61</v>
      </c>
      <c r="G90" s="217" t="s">
        <v>62</v>
      </c>
      <c r="I90" s="130" t="s">
        <v>63</v>
      </c>
    </row>
    <row r="91" spans="1:12" ht="26.25" customHeight="1" x14ac:dyDescent="0.4">
      <c r="A91" s="124" t="s">
        <v>64</v>
      </c>
      <c r="B91" s="125">
        <v>25</v>
      </c>
      <c r="C91" s="218">
        <v>1</v>
      </c>
      <c r="D91" s="132">
        <v>12545212</v>
      </c>
      <c r="E91" s="133">
        <f>IF(ISBLANK(D91),"-",$D$101/$D$98*D91)</f>
        <v>53973686927.789635</v>
      </c>
      <c r="F91" s="132">
        <v>1526885</v>
      </c>
      <c r="G91" s="134">
        <f>IF(ISBLANK(F91),"-",$D$101/$F$98*F91)</f>
        <v>6148068064.6823864</v>
      </c>
      <c r="I91" s="135"/>
    </row>
    <row r="92" spans="1:12" ht="26.25" customHeight="1" x14ac:dyDescent="0.4">
      <c r="A92" s="124" t="s">
        <v>65</v>
      </c>
      <c r="B92" s="125">
        <v>1</v>
      </c>
      <c r="C92" s="203">
        <v>2</v>
      </c>
      <c r="D92" s="137">
        <v>12542664</v>
      </c>
      <c r="E92" s="138">
        <f>IF(ISBLANK(D92),"-",$D$101/$D$98*D92)</f>
        <v>53962724581.813179</v>
      </c>
      <c r="F92" s="137">
        <v>452512</v>
      </c>
      <c r="G92" s="139">
        <f>IF(ISBLANK(F92),"-",$D$101/$F$98*F92)</f>
        <v>1822059013.0137868</v>
      </c>
      <c r="I92" s="305">
        <f>ABS((F96/D96*D95)-F95)/D95</f>
        <v>0.99941267563190828</v>
      </c>
    </row>
    <row r="93" spans="1:12" ht="26.25" customHeight="1" x14ac:dyDescent="0.4">
      <c r="A93" s="124" t="s">
        <v>66</v>
      </c>
      <c r="B93" s="125">
        <v>1</v>
      </c>
      <c r="C93" s="203">
        <v>3</v>
      </c>
      <c r="D93" s="137">
        <v>12542214</v>
      </c>
      <c r="E93" s="138">
        <f>IF(ISBLANK(D93),"-",$D$101/$D$98*D93)</f>
        <v>53960788531.699593</v>
      </c>
      <c r="F93" s="137">
        <v>1354642</v>
      </c>
      <c r="G93" s="139">
        <f>IF(ISBLANK(F93),"-",$D$101/$F$98*F93)</f>
        <v>5454524223.6825151</v>
      </c>
      <c r="I93" s="305"/>
    </row>
    <row r="94" spans="1:12" ht="27" customHeight="1" x14ac:dyDescent="0.4">
      <c r="A94" s="124" t="s">
        <v>67</v>
      </c>
      <c r="B94" s="125">
        <v>1</v>
      </c>
      <c r="C94" s="219">
        <v>4</v>
      </c>
      <c r="D94" s="142">
        <v>12452151</v>
      </c>
      <c r="E94" s="143">
        <f>IF(ISBLANK(D94),"-",$D$101/$D$98*D94)</f>
        <v>53573307461.967377</v>
      </c>
      <c r="F94" s="220">
        <v>125666</v>
      </c>
      <c r="G94" s="144">
        <f>IF(ISBLANK(F94),"-",$D$101/$F$98*F94)</f>
        <v>505999549.02718717</v>
      </c>
      <c r="I94" s="145"/>
    </row>
    <row r="95" spans="1:12" ht="27" customHeight="1" x14ac:dyDescent="0.4">
      <c r="A95" s="124" t="s">
        <v>68</v>
      </c>
      <c r="B95" s="125">
        <v>1</v>
      </c>
      <c r="C95" s="221" t="s">
        <v>69</v>
      </c>
      <c r="D95" s="222">
        <f>AVERAGE(D91:D94)</f>
        <v>12520560.25</v>
      </c>
      <c r="E95" s="148">
        <f>AVERAGE(E91:E94)</f>
        <v>53867626875.817444</v>
      </c>
      <c r="F95" s="223">
        <f>AVERAGE(F91:F94)</f>
        <v>864926.25</v>
      </c>
      <c r="G95" s="224">
        <f>AVERAGE(G91:G94)</f>
        <v>3482662712.601469</v>
      </c>
    </row>
    <row r="96" spans="1:12" ht="26.25" customHeight="1" x14ac:dyDescent="0.4">
      <c r="A96" s="124" t="s">
        <v>70</v>
      </c>
      <c r="B96" s="110">
        <v>1</v>
      </c>
      <c r="C96" s="225" t="s">
        <v>111</v>
      </c>
      <c r="D96" s="226">
        <v>14.6</v>
      </c>
      <c r="E96" s="140"/>
      <c r="F96" s="152">
        <v>15.6</v>
      </c>
    </row>
    <row r="97" spans="1:10" ht="26.25" customHeight="1" x14ac:dyDescent="0.4">
      <c r="A97" s="124" t="s">
        <v>72</v>
      </c>
      <c r="B97" s="110">
        <v>1</v>
      </c>
      <c r="C97" s="227" t="s">
        <v>112</v>
      </c>
      <c r="D97" s="228">
        <f>D96*$B$87</f>
        <v>14.6</v>
      </c>
      <c r="E97" s="155"/>
      <c r="F97" s="154">
        <f>F96*$B$87</f>
        <v>15.6</v>
      </c>
    </row>
    <row r="98" spans="1:10" ht="19.5" customHeight="1" x14ac:dyDescent="0.3">
      <c r="A98" s="124" t="s">
        <v>74</v>
      </c>
      <c r="B98" s="229">
        <f>(B97/B96)*(B95/B94)*(B93/B92)*(B91/B90)*B89</f>
        <v>250</v>
      </c>
      <c r="C98" s="227" t="s">
        <v>113</v>
      </c>
      <c r="D98" s="230">
        <f>D97*$B$83/100</f>
        <v>14.527000000000001</v>
      </c>
      <c r="E98" s="158"/>
      <c r="F98" s="157">
        <f>F97*$B$83/100</f>
        <v>15.522</v>
      </c>
    </row>
    <row r="99" spans="1:10" ht="19.5" customHeight="1" x14ac:dyDescent="0.3">
      <c r="A99" s="306" t="s">
        <v>76</v>
      </c>
      <c r="B99" s="316"/>
      <c r="C99" s="227" t="s">
        <v>114</v>
      </c>
      <c r="D99" s="231">
        <f>D98/$B$98</f>
        <v>5.8108000000000007E-2</v>
      </c>
      <c r="E99" s="158"/>
      <c r="F99" s="161">
        <f>F98/$B$98</f>
        <v>6.2088000000000004E-2</v>
      </c>
      <c r="G99" s="232"/>
      <c r="H99" s="150"/>
    </row>
    <row r="100" spans="1:10" ht="19.5" customHeight="1" x14ac:dyDescent="0.3">
      <c r="A100" s="308"/>
      <c r="B100" s="317"/>
      <c r="C100" s="227" t="s">
        <v>78</v>
      </c>
      <c r="D100" s="233">
        <f>$B$56/$B$116</f>
        <v>250</v>
      </c>
      <c r="F100" s="166"/>
      <c r="G100" s="234"/>
      <c r="H100" s="150"/>
    </row>
    <row r="101" spans="1:10" ht="18.75" x14ac:dyDescent="0.3">
      <c r="C101" s="227" t="s">
        <v>79</v>
      </c>
      <c r="D101" s="228">
        <f>D100*$B$98</f>
        <v>62500</v>
      </c>
      <c r="F101" s="166"/>
      <c r="G101" s="232"/>
      <c r="H101" s="150"/>
    </row>
    <row r="102" spans="1:10" ht="19.5" customHeight="1" x14ac:dyDescent="0.3">
      <c r="C102" s="235" t="s">
        <v>80</v>
      </c>
      <c r="D102" s="236">
        <f>D101/B34</f>
        <v>62500</v>
      </c>
      <c r="F102" s="170"/>
      <c r="G102" s="232"/>
      <c r="H102" s="150"/>
      <c r="J102" s="237"/>
    </row>
    <row r="103" spans="1:10" ht="18.75" x14ac:dyDescent="0.3">
      <c r="C103" s="238" t="s">
        <v>115</v>
      </c>
      <c r="D103" s="239">
        <f>AVERAGE(E91:E94,G91:G94)</f>
        <v>28675144794.209457</v>
      </c>
      <c r="F103" s="170"/>
      <c r="G103" s="240"/>
      <c r="H103" s="150"/>
      <c r="J103" s="241"/>
    </row>
    <row r="104" spans="1:10" ht="18.75" x14ac:dyDescent="0.3">
      <c r="C104" s="205" t="s">
        <v>82</v>
      </c>
      <c r="D104" s="242">
        <f>STDEV(E91:E94,G91:G94)/D103</f>
        <v>0.94130661705503116</v>
      </c>
      <c r="F104" s="170"/>
      <c r="G104" s="232"/>
      <c r="H104" s="150"/>
      <c r="J104" s="241"/>
    </row>
    <row r="105" spans="1:10" ht="19.5" customHeight="1" x14ac:dyDescent="0.3">
      <c r="C105" s="207" t="s">
        <v>20</v>
      </c>
      <c r="D105" s="243">
        <f>COUNT(E91:E94,G91:G94)</f>
        <v>8</v>
      </c>
      <c r="F105" s="170"/>
      <c r="G105" s="232"/>
      <c r="H105" s="150"/>
      <c r="J105" s="241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116</v>
      </c>
      <c r="B107" s="123">
        <v>1</v>
      </c>
      <c r="C107" s="244" t="s">
        <v>117</v>
      </c>
      <c r="D107" s="245" t="s">
        <v>61</v>
      </c>
      <c r="E107" s="246" t="s">
        <v>118</v>
      </c>
      <c r="F107" s="247" t="s">
        <v>119</v>
      </c>
    </row>
    <row r="108" spans="1:10" ht="26.25" customHeight="1" x14ac:dyDescent="0.4">
      <c r="A108" s="124" t="s">
        <v>120</v>
      </c>
      <c r="B108" s="125">
        <v>1</v>
      </c>
      <c r="C108" s="248">
        <v>1</v>
      </c>
      <c r="D108" s="249">
        <v>1254555</v>
      </c>
      <c r="E108" s="250">
        <f t="shared" ref="E108:E113" si="1">IF(ISBLANK(D108),"-",D108/$D$103*$D$100*$B$116)</f>
        <v>1.0937651832305131E-2</v>
      </c>
      <c r="F108" s="251">
        <f t="shared" ref="F108:F113" si="2">IF(ISBLANK(D108), "-", E108/$B$56)</f>
        <v>4.3750607329220524E-5</v>
      </c>
    </row>
    <row r="109" spans="1:10" ht="26.25" customHeight="1" x14ac:dyDescent="0.4">
      <c r="A109" s="124" t="s">
        <v>93</v>
      </c>
      <c r="B109" s="125">
        <v>1</v>
      </c>
      <c r="C109" s="248">
        <v>2</v>
      </c>
      <c r="D109" s="249">
        <v>1254823</v>
      </c>
      <c r="E109" s="252">
        <f t="shared" si="1"/>
        <v>1.0939988350585364E-2</v>
      </c>
      <c r="F109" s="253">
        <f t="shared" si="2"/>
        <v>4.3759953402341456E-5</v>
      </c>
    </row>
    <row r="110" spans="1:10" ht="26.25" customHeight="1" x14ac:dyDescent="0.4">
      <c r="A110" s="124" t="s">
        <v>94</v>
      </c>
      <c r="B110" s="125">
        <v>1</v>
      </c>
      <c r="C110" s="248">
        <v>3</v>
      </c>
      <c r="D110" s="249">
        <v>1258211</v>
      </c>
      <c r="E110" s="252">
        <f t="shared" si="1"/>
        <v>1.096952612645637E-2</v>
      </c>
      <c r="F110" s="253">
        <f t="shared" si="2"/>
        <v>4.3878104505825477E-5</v>
      </c>
    </row>
    <row r="111" spans="1:10" ht="26.25" customHeight="1" x14ac:dyDescent="0.4">
      <c r="A111" s="124" t="s">
        <v>95</v>
      </c>
      <c r="B111" s="125">
        <v>1</v>
      </c>
      <c r="C111" s="248">
        <v>4</v>
      </c>
      <c r="D111" s="249">
        <v>1254832</v>
      </c>
      <c r="E111" s="252">
        <f t="shared" si="1"/>
        <v>1.0940066815751491E-2</v>
      </c>
      <c r="F111" s="253">
        <f t="shared" si="2"/>
        <v>4.3760267263005964E-5</v>
      </c>
    </row>
    <row r="112" spans="1:10" ht="26.25" customHeight="1" x14ac:dyDescent="0.4">
      <c r="A112" s="124" t="s">
        <v>96</v>
      </c>
      <c r="B112" s="125">
        <v>1</v>
      </c>
      <c r="C112" s="248">
        <v>5</v>
      </c>
      <c r="D112" s="249">
        <v>1254896</v>
      </c>
      <c r="E112" s="252">
        <f t="shared" si="1"/>
        <v>1.0940624790266173E-2</v>
      </c>
      <c r="F112" s="253">
        <f t="shared" si="2"/>
        <v>4.3762499161064694E-5</v>
      </c>
    </row>
    <row r="113" spans="1:10" ht="26.25" customHeight="1" x14ac:dyDescent="0.4">
      <c r="A113" s="124" t="s">
        <v>98</v>
      </c>
      <c r="B113" s="125">
        <v>1</v>
      </c>
      <c r="C113" s="254">
        <v>6</v>
      </c>
      <c r="D113" s="255">
        <v>1254831</v>
      </c>
      <c r="E113" s="256">
        <f t="shared" si="1"/>
        <v>1.0940058097399698E-2</v>
      </c>
      <c r="F113" s="257">
        <f t="shared" si="2"/>
        <v>4.3760232389598797E-5</v>
      </c>
    </row>
    <row r="114" spans="1:10" ht="26.25" customHeight="1" x14ac:dyDescent="0.4">
      <c r="A114" s="124" t="s">
        <v>99</v>
      </c>
      <c r="B114" s="125">
        <v>1</v>
      </c>
      <c r="C114" s="248"/>
      <c r="D114" s="203"/>
      <c r="E114" s="98"/>
      <c r="F114" s="258"/>
    </row>
    <row r="115" spans="1:10" ht="26.25" customHeight="1" x14ac:dyDescent="0.4">
      <c r="A115" s="124" t="s">
        <v>100</v>
      </c>
      <c r="B115" s="125">
        <v>1</v>
      </c>
      <c r="C115" s="248"/>
      <c r="D115" s="259"/>
      <c r="E115" s="260" t="s">
        <v>69</v>
      </c>
      <c r="F115" s="261">
        <f>96/100</f>
        <v>0.96</v>
      </c>
    </row>
    <row r="116" spans="1:10" ht="27" customHeight="1" x14ac:dyDescent="0.4">
      <c r="A116" s="124" t="s">
        <v>101</v>
      </c>
      <c r="B116" s="156">
        <f>(B115/B114)*(B113/B112)*(B111/B110)*(B109/B108)*B107</f>
        <v>1</v>
      </c>
      <c r="C116" s="262"/>
      <c r="D116" s="263"/>
      <c r="E116" s="221" t="s">
        <v>82</v>
      </c>
      <c r="F116" s="264">
        <f>STDEV(F108:F113)/F115</f>
        <v>5.0956831261478747E-8</v>
      </c>
      <c r="I116" s="98"/>
    </row>
    <row r="117" spans="1:10" ht="27" customHeight="1" x14ac:dyDescent="0.4">
      <c r="A117" s="306" t="s">
        <v>76</v>
      </c>
      <c r="B117" s="307"/>
      <c r="C117" s="265"/>
      <c r="D117" s="266"/>
      <c r="E117" s="267" t="s">
        <v>20</v>
      </c>
      <c r="F117" s="268">
        <f>COUNT(F108:F113)</f>
        <v>6</v>
      </c>
      <c r="I117" s="98"/>
      <c r="J117" s="241"/>
    </row>
    <row r="118" spans="1:10" ht="19.5" customHeight="1" x14ac:dyDescent="0.3">
      <c r="A118" s="308"/>
      <c r="B118" s="309"/>
      <c r="C118" s="98"/>
      <c r="D118" s="98"/>
      <c r="E118" s="98"/>
      <c r="F118" s="203"/>
      <c r="G118" s="98"/>
      <c r="H118" s="98"/>
      <c r="I118" s="98"/>
    </row>
    <row r="119" spans="1:10" ht="18.75" x14ac:dyDescent="0.3">
      <c r="A119" s="277"/>
      <c r="B119" s="120"/>
      <c r="C119" s="98"/>
      <c r="D119" s="98"/>
      <c r="E119" s="98"/>
      <c r="F119" s="203"/>
      <c r="G119" s="98"/>
      <c r="H119" s="98"/>
      <c r="I119" s="98"/>
    </row>
    <row r="120" spans="1:10" ht="26.25" customHeight="1" x14ac:dyDescent="0.4">
      <c r="A120" s="108" t="s">
        <v>104</v>
      </c>
      <c r="B120" s="209" t="s">
        <v>121</v>
      </c>
      <c r="C120" s="323" t="str">
        <f>B20</f>
        <v>Paracetamol</v>
      </c>
      <c r="D120" s="323"/>
      <c r="E120" s="210" t="s">
        <v>122</v>
      </c>
      <c r="F120" s="210"/>
      <c r="G120" s="211">
        <f>F115</f>
        <v>0.96</v>
      </c>
      <c r="H120" s="98"/>
      <c r="I120" s="98"/>
    </row>
    <row r="121" spans="1:10" ht="19.5" customHeight="1" x14ac:dyDescent="0.3">
      <c r="A121" s="269"/>
      <c r="B121" s="269"/>
      <c r="C121" s="270"/>
      <c r="D121" s="270"/>
      <c r="E121" s="270"/>
      <c r="F121" s="270"/>
      <c r="G121" s="270"/>
      <c r="H121" s="270"/>
    </row>
    <row r="122" spans="1:10" ht="18.75" x14ac:dyDescent="0.3">
      <c r="B122" s="325" t="s">
        <v>26</v>
      </c>
      <c r="C122" s="325"/>
      <c r="E122" s="216" t="s">
        <v>27</v>
      </c>
      <c r="F122" s="271"/>
      <c r="G122" s="325" t="s">
        <v>28</v>
      </c>
      <c r="H122" s="325"/>
    </row>
    <row r="123" spans="1:10" ht="18.75" x14ac:dyDescent="0.3">
      <c r="A123" s="272" t="s">
        <v>29</v>
      </c>
      <c r="B123" s="273"/>
      <c r="C123" s="273"/>
      <c r="E123" s="273"/>
      <c r="F123" s="98"/>
      <c r="G123" s="274"/>
      <c r="H123" s="274"/>
    </row>
    <row r="124" spans="1:10" ht="18.75" x14ac:dyDescent="0.3">
      <c r="A124" s="272" t="s">
        <v>30</v>
      </c>
      <c r="B124" s="275"/>
      <c r="C124" s="275"/>
      <c r="E124" s="275"/>
      <c r="F124" s="98"/>
      <c r="G124" s="276"/>
      <c r="H124" s="276"/>
    </row>
    <row r="125" spans="1:10" ht="18.75" x14ac:dyDescent="0.3">
      <c r="A125" s="202"/>
      <c r="B125" s="202"/>
      <c r="C125" s="203"/>
      <c r="D125" s="203"/>
      <c r="E125" s="203"/>
      <c r="F125" s="206"/>
      <c r="G125" s="203"/>
      <c r="H125" s="203"/>
      <c r="I125" s="98"/>
    </row>
    <row r="126" spans="1:10" ht="18.75" x14ac:dyDescent="0.3">
      <c r="A126" s="202"/>
      <c r="B126" s="202"/>
      <c r="C126" s="203"/>
      <c r="D126" s="203"/>
      <c r="E126" s="203"/>
      <c r="F126" s="206"/>
      <c r="G126" s="203"/>
      <c r="H126" s="203"/>
      <c r="I126" s="98"/>
    </row>
    <row r="127" spans="1:10" ht="18.75" x14ac:dyDescent="0.3">
      <c r="A127" s="202"/>
      <c r="B127" s="202"/>
      <c r="C127" s="203"/>
      <c r="D127" s="203"/>
      <c r="E127" s="203"/>
      <c r="F127" s="206"/>
      <c r="G127" s="203"/>
      <c r="H127" s="203"/>
      <c r="I127" s="98"/>
    </row>
    <row r="128" spans="1:10" ht="18.75" x14ac:dyDescent="0.3">
      <c r="A128" s="202"/>
      <c r="B128" s="202"/>
      <c r="C128" s="203"/>
      <c r="D128" s="203"/>
      <c r="E128" s="203"/>
      <c r="F128" s="206"/>
      <c r="G128" s="203"/>
      <c r="H128" s="203"/>
      <c r="I128" s="98"/>
    </row>
    <row r="129" spans="1:9" ht="18.75" x14ac:dyDescent="0.3">
      <c r="A129" s="202"/>
      <c r="B129" s="202"/>
      <c r="C129" s="203"/>
      <c r="D129" s="203"/>
      <c r="E129" s="203"/>
      <c r="F129" s="206"/>
      <c r="G129" s="203"/>
      <c r="H129" s="203"/>
      <c r="I129" s="98"/>
    </row>
    <row r="130" spans="1:9" ht="18.75" x14ac:dyDescent="0.3">
      <c r="A130" s="202"/>
      <c r="B130" s="202"/>
      <c r="C130" s="203"/>
      <c r="D130" s="203"/>
      <c r="E130" s="203"/>
      <c r="F130" s="206"/>
      <c r="G130" s="203"/>
      <c r="H130" s="203"/>
      <c r="I130" s="98"/>
    </row>
    <row r="131" spans="1:9" ht="18.75" x14ac:dyDescent="0.3">
      <c r="A131" s="202"/>
      <c r="B131" s="202"/>
      <c r="C131" s="203"/>
      <c r="D131" s="203"/>
      <c r="E131" s="203"/>
      <c r="F131" s="206"/>
      <c r="G131" s="203"/>
      <c r="H131" s="203"/>
      <c r="I131" s="98"/>
    </row>
    <row r="132" spans="1:9" ht="18.75" x14ac:dyDescent="0.3">
      <c r="A132" s="202"/>
      <c r="B132" s="202"/>
      <c r="C132" s="203"/>
      <c r="D132" s="203"/>
      <c r="E132" s="203"/>
      <c r="F132" s="206"/>
      <c r="G132" s="203"/>
      <c r="H132" s="203"/>
      <c r="I132" s="98"/>
    </row>
    <row r="133" spans="1:9" ht="18.75" x14ac:dyDescent="0.3">
      <c r="A133" s="202"/>
      <c r="B133" s="202"/>
      <c r="C133" s="203"/>
      <c r="D133" s="203"/>
      <c r="E133" s="203"/>
      <c r="F133" s="206"/>
      <c r="G133" s="203"/>
      <c r="H133" s="203"/>
      <c r="I133" s="98"/>
    </row>
    <row r="250" spans="1:1" x14ac:dyDescent="0.25">
      <c r="A250" s="2">
        <v>5</v>
      </c>
    </row>
  </sheetData>
  <sheetProtection formatCells="0" formatColumns="0" formatRows="0" insertColumns="0" insertRows="0" insertHyperlinks="0" deleteColumns="0" deleteRows="0" sort="0" autoFilter="0" pivotTables="0"/>
  <mergeCells count="34"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Paracetamol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Guest</cp:lastModifiedBy>
  <dcterms:created xsi:type="dcterms:W3CDTF">2005-07-05T10:19:27Z</dcterms:created>
  <dcterms:modified xsi:type="dcterms:W3CDTF">2015-05-29T10:36:28Z</dcterms:modified>
  <cp:category/>
</cp:coreProperties>
</file>