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15" windowWidth="14940" windowHeight="8640" activeTab="3"/>
  </bookViews>
  <sheets>
    <sheet name="SST (clavulanate)" sheetId="34" r:id="rId1"/>
    <sheet name="Clavulanate" sheetId="33" r:id="rId2"/>
    <sheet name="SST (Amoxicillin)" sheetId="38" r:id="rId3"/>
    <sheet name="Amoxicillin" sheetId="39" r:id="rId4"/>
  </sheets>
  <definedNames>
    <definedName name="_xlnm.Print_Area" localSheetId="3">Amoxicillin!$A$1:$H$133</definedName>
    <definedName name="_xlnm.Print_Area" localSheetId="1">Clavulanate!$A$1:$H$133</definedName>
    <definedName name="_xlnm.Print_Area" localSheetId="2">'SST (Amoxicillin)'!$A$1:$E$60</definedName>
    <definedName name="_xlnm.Print_Area" localSheetId="0">'SST (clavulanate)'!$A$1:$E$60</definedName>
  </definedNames>
  <calcPr calcId="145621"/>
</workbook>
</file>

<file path=xl/calcChain.xml><?xml version="1.0" encoding="utf-8"?>
<calcChain xmlns="http://schemas.openxmlformats.org/spreadsheetml/2006/main">
  <c r="C129" i="39" l="1"/>
  <c r="B125" i="39"/>
  <c r="D109" i="39"/>
  <c r="B107" i="39"/>
  <c r="F104" i="39"/>
  <c r="D104" i="39"/>
  <c r="G103" i="39"/>
  <c r="E103" i="39"/>
  <c r="B96" i="39"/>
  <c r="F106" i="39" s="1"/>
  <c r="B91" i="39"/>
  <c r="B90" i="39"/>
  <c r="B89" i="39"/>
  <c r="C74" i="39"/>
  <c r="B67" i="39"/>
  <c r="C56" i="39"/>
  <c r="B55" i="39"/>
  <c r="B45" i="39"/>
  <c r="D48" i="39" s="1"/>
  <c r="F42" i="39"/>
  <c r="D42" i="39"/>
  <c r="G41" i="39"/>
  <c r="E41" i="39"/>
  <c r="B34" i="39"/>
  <c r="F44" i="39" s="1"/>
  <c r="B30" i="39"/>
  <c r="B55" i="38"/>
  <c r="E53" i="38"/>
  <c r="D53" i="38"/>
  <c r="C53" i="38"/>
  <c r="B53" i="38"/>
  <c r="B54" i="38" s="1"/>
  <c r="B43" i="38"/>
  <c r="B44" i="38" s="1"/>
  <c r="B42" i="38"/>
  <c r="B41" i="38"/>
  <c r="B40" i="38"/>
  <c r="B33" i="38"/>
  <c r="E31" i="38"/>
  <c r="D31" i="38"/>
  <c r="C31" i="38"/>
  <c r="B31" i="38"/>
  <c r="B32" i="38" s="1"/>
  <c r="B21" i="38"/>
  <c r="B20" i="38"/>
  <c r="B19" i="38"/>
  <c r="B18" i="38"/>
  <c r="D110" i="39" l="1"/>
  <c r="D111" i="39" s="1"/>
  <c r="F107" i="39"/>
  <c r="F108" i="39" s="1"/>
  <c r="F45" i="39"/>
  <c r="G40" i="39" s="1"/>
  <c r="B22" i="38"/>
  <c r="F46" i="39"/>
  <c r="D49" i="39"/>
  <c r="G39" i="39"/>
  <c r="G100" i="39"/>
  <c r="D44" i="39"/>
  <c r="D45" i="39" s="1"/>
  <c r="D46" i="39" s="1"/>
  <c r="D106" i="39"/>
  <c r="D107" i="39" s="1"/>
  <c r="D108" i="39" s="1"/>
  <c r="G102" i="39" l="1"/>
  <c r="G101" i="39"/>
  <c r="E100" i="39"/>
  <c r="G38" i="39"/>
  <c r="G42" i="39" s="1"/>
  <c r="E38" i="39"/>
  <c r="E40" i="39"/>
  <c r="E39" i="39"/>
  <c r="E102" i="39"/>
  <c r="E101" i="39"/>
  <c r="B43" i="34"/>
  <c r="B41" i="34"/>
  <c r="B40" i="34"/>
  <c r="B55" i="34"/>
  <c r="E53" i="34"/>
  <c r="D53" i="34"/>
  <c r="C53" i="34"/>
  <c r="B53" i="34"/>
  <c r="B54" i="34" s="1"/>
  <c r="E104" i="39" l="1"/>
  <c r="G104" i="39"/>
  <c r="D112" i="39"/>
  <c r="E121" i="39" s="1"/>
  <c r="F121" i="39" s="1"/>
  <c r="D113" i="39"/>
  <c r="D50" i="39"/>
  <c r="E42" i="39"/>
  <c r="D52" i="39"/>
  <c r="D114" i="39"/>
  <c r="F106" i="33"/>
  <c r="D106" i="33"/>
  <c r="B96" i="33"/>
  <c r="E122" i="39" l="1"/>
  <c r="F122" i="39" s="1"/>
  <c r="E117" i="39"/>
  <c r="F117" i="39" s="1"/>
  <c r="E119" i="39"/>
  <c r="F119" i="39" s="1"/>
  <c r="F124" i="39" s="1"/>
  <c r="E118" i="39"/>
  <c r="F118" i="39" s="1"/>
  <c r="E120" i="39"/>
  <c r="F120" i="39" s="1"/>
  <c r="E68" i="39"/>
  <c r="E63" i="39"/>
  <c r="E59" i="39"/>
  <c r="D51" i="39"/>
  <c r="E64" i="39"/>
  <c r="E60" i="39"/>
  <c r="E65" i="39"/>
  <c r="E61" i="39"/>
  <c r="E67" i="39"/>
  <c r="E66" i="39"/>
  <c r="E62" i="39"/>
  <c r="C74" i="33"/>
  <c r="C129" i="33"/>
  <c r="G103" i="33"/>
  <c r="E103" i="33"/>
  <c r="B125" i="33"/>
  <c r="D109" i="33" s="1"/>
  <c r="B107" i="33"/>
  <c r="B44" i="34" s="1"/>
  <c r="F104" i="33"/>
  <c r="D104" i="33"/>
  <c r="B90" i="33"/>
  <c r="B89" i="33"/>
  <c r="B91" i="33" s="1"/>
  <c r="D110" i="33" l="1"/>
  <c r="D111" i="33" s="1"/>
  <c r="F126" i="39"/>
  <c r="G67" i="39"/>
  <c r="G64" i="39"/>
  <c r="G68" i="39"/>
  <c r="G61" i="39"/>
  <c r="G62" i="39"/>
  <c r="G65" i="39"/>
  <c r="E70" i="39"/>
  <c r="E71" i="39" s="1"/>
  <c r="G59" i="39"/>
  <c r="E72" i="39"/>
  <c r="G129" i="39"/>
  <c r="F125" i="39"/>
  <c r="G66" i="39"/>
  <c r="G60" i="39"/>
  <c r="G63" i="39"/>
  <c r="B42" i="34"/>
  <c r="F107" i="33"/>
  <c r="F108" i="33" s="1"/>
  <c r="D107" i="33"/>
  <c r="D108" i="33" s="1"/>
  <c r="B67" i="33"/>
  <c r="F60" i="39" l="1"/>
  <c r="F64" i="39"/>
  <c r="F63" i="39"/>
  <c r="F66" i="39"/>
  <c r="F59" i="39"/>
  <c r="F65" i="39"/>
  <c r="F61" i="39"/>
  <c r="C81" i="39"/>
  <c r="G72" i="39"/>
  <c r="G70" i="39"/>
  <c r="F62" i="39"/>
  <c r="F68" i="39"/>
  <c r="F67" i="39"/>
  <c r="B18" i="34"/>
  <c r="C82" i="39" l="1"/>
  <c r="G71" i="39"/>
  <c r="C79" i="39"/>
  <c r="G74" i="39"/>
  <c r="F70" i="39"/>
  <c r="F71" i="39" s="1"/>
  <c r="F72" i="39"/>
  <c r="B21" i="34"/>
  <c r="B19" i="34"/>
  <c r="B33" i="34"/>
  <c r="E31" i="34"/>
  <c r="D31" i="34"/>
  <c r="C31" i="34"/>
  <c r="B31" i="34"/>
  <c r="B32" i="34" s="1"/>
  <c r="C83" i="39" l="1"/>
  <c r="B55" i="33"/>
  <c r="C56" i="33" l="1"/>
  <c r="G41" i="33" l="1"/>
  <c r="E41" i="33"/>
  <c r="F42" i="33" l="1"/>
  <c r="D42" i="33"/>
  <c r="B45" i="33"/>
  <c r="B34" i="33"/>
  <c r="B30" i="33"/>
  <c r="B20" i="34" l="1"/>
  <c r="D48" i="33"/>
  <c r="B22" i="34"/>
  <c r="F44" i="33"/>
  <c r="F45" i="33" s="1"/>
  <c r="D44" i="33"/>
  <c r="D45" i="33" s="1"/>
  <c r="D49" i="33" l="1"/>
  <c r="G38" i="33"/>
  <c r="E38" i="33"/>
  <c r="G101" i="33"/>
  <c r="G102" i="33"/>
  <c r="G100" i="33"/>
  <c r="G104" i="33" s="1"/>
  <c r="F46" i="33"/>
  <c r="G39" i="33"/>
  <c r="G40" i="33"/>
  <c r="D46" i="33"/>
  <c r="E39" i="33"/>
  <c r="E40" i="33"/>
  <c r="E101" i="33" l="1"/>
  <c r="E100" i="33"/>
  <c r="E102" i="33"/>
  <c r="D50" i="33"/>
  <c r="G42" i="33"/>
  <c r="D52" i="33"/>
  <c r="E42" i="33"/>
  <c r="D112" i="33" l="1"/>
  <c r="E118" i="33" s="1"/>
  <c r="F118" i="33" s="1"/>
  <c r="E61" i="33"/>
  <c r="E65" i="33"/>
  <c r="E59" i="33"/>
  <c r="E66" i="33"/>
  <c r="E67" i="33"/>
  <c r="E60" i="33"/>
  <c r="E64" i="33"/>
  <c r="E68" i="33"/>
  <c r="E62" i="33"/>
  <c r="E63" i="33"/>
  <c r="D114" i="33"/>
  <c r="E121" i="33"/>
  <c r="F121" i="33" s="1"/>
  <c r="E104" i="33"/>
  <c r="D51" i="33"/>
  <c r="E120" i="33" l="1"/>
  <c r="F120" i="33" s="1"/>
  <c r="E117" i="33"/>
  <c r="F117" i="33" s="1"/>
  <c r="E122" i="33"/>
  <c r="F122" i="33" s="1"/>
  <c r="D113" i="33"/>
  <c r="E119" i="33"/>
  <c r="F119" i="33" s="1"/>
  <c r="G68" i="33"/>
  <c r="G66" i="33"/>
  <c r="G64" i="33"/>
  <c r="G63" i="33"/>
  <c r="G65" i="33"/>
  <c r="G59" i="33"/>
  <c r="E70" i="33"/>
  <c r="E71" i="33" s="1"/>
  <c r="E72" i="33"/>
  <c r="G60" i="33"/>
  <c r="G62" i="33"/>
  <c r="G67" i="33"/>
  <c r="G61" i="33"/>
  <c r="F126" i="33" l="1"/>
  <c r="F124" i="33"/>
  <c r="G129" i="33" s="1"/>
  <c r="F61" i="33"/>
  <c r="F67" i="33"/>
  <c r="F62" i="33"/>
  <c r="F59" i="33"/>
  <c r="F60" i="33"/>
  <c r="C81" i="33"/>
  <c r="F63" i="33"/>
  <c r="G70" i="33"/>
  <c r="G74" i="33" s="1"/>
  <c r="G72" i="33"/>
  <c r="F66" i="33"/>
  <c r="F65" i="33"/>
  <c r="F68" i="33"/>
  <c r="F64" i="33"/>
  <c r="F125" i="33" l="1"/>
  <c r="G71" i="33"/>
  <c r="C79" i="33"/>
  <c r="F70" i="33"/>
  <c r="F71" i="33" s="1"/>
  <c r="C82" i="33"/>
  <c r="C83" i="33" s="1"/>
  <c r="F72" i="33"/>
</calcChain>
</file>

<file path=xl/sharedStrings.xml><?xml version="1.0" encoding="utf-8"?>
<sst xmlns="http://schemas.openxmlformats.org/spreadsheetml/2006/main" count="392" uniqueCount="119">
  <si>
    <t>Analysis Report</t>
  </si>
  <si>
    <t>Sample Name:</t>
  </si>
  <si>
    <t>Laboratory Ref No:</t>
  </si>
  <si>
    <t>Active Ingredient:</t>
  </si>
  <si>
    <t>Label Claim:</t>
  </si>
  <si>
    <t>Date Analysis Completed:</t>
  </si>
  <si>
    <t>n:</t>
  </si>
  <si>
    <t>Analysis Data</t>
  </si>
  <si>
    <t xml:space="preserve">Label Claim: </t>
  </si>
  <si>
    <t>Reference Substance:</t>
  </si>
  <si>
    <t>% age Purity:</t>
  </si>
  <si>
    <t>Analysed by:</t>
  </si>
  <si>
    <t>Average:</t>
  </si>
  <si>
    <t>Standard A</t>
  </si>
  <si>
    <t>Standard B</t>
  </si>
  <si>
    <t>Date Analysis Started:</t>
  </si>
  <si>
    <t>Amt of RS (mg):</t>
  </si>
  <si>
    <t>Code:</t>
  </si>
  <si>
    <t xml:space="preserve">% Purity corrected for water: </t>
  </si>
  <si>
    <t>% Water content:</t>
  </si>
  <si>
    <t>1 mg of salt is equivalent to</t>
  </si>
  <si>
    <t>free base</t>
  </si>
  <si>
    <t>Amt of RS as free base (mg):</t>
  </si>
  <si>
    <t>If there are no serial dilutions, or only one dilution, enter 1 in all boxes not used.</t>
  </si>
  <si>
    <t>RSD:</t>
  </si>
  <si>
    <t>If correction for water content is not needed please enter 0</t>
  </si>
  <si>
    <t xml:space="preserve"> Mwt of compound in free base form:</t>
  </si>
  <si>
    <t>Mwt of compound in salt form:</t>
  </si>
  <si>
    <t xml:space="preserve">Enter name of compound in salt form. If salt convertion is not needed enter 1. </t>
  </si>
  <si>
    <t xml:space="preserve">Enter name of compound in free base form. If salt convertion is not needed enter 1. </t>
  </si>
  <si>
    <t>Standard Dilution Factor</t>
  </si>
  <si>
    <t>Response: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</si>
  <si>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</si>
  <si>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</si>
  <si>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</si>
  <si>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</si>
  <si>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</si>
  <si>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</si>
  <si>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</si>
  <si>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</si>
  <si>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Name</t>
  </si>
  <si>
    <t>Signature</t>
  </si>
  <si>
    <t>Date</t>
  </si>
  <si>
    <t>Reviewed By:</t>
  </si>
  <si>
    <t>Determination of Content of Active Ingredient in the Sample</t>
  </si>
  <si>
    <t>Normalised Response:</t>
  </si>
  <si>
    <t>Average Normalised Response:</t>
  </si>
  <si>
    <t>Desired Concetration (mg/mL):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</si>
  <si>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</si>
  <si>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</si>
  <si>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</si>
  <si>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</si>
  <si>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</si>
  <si>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</si>
  <si>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</si>
  <si>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</si>
  <si>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</si>
  <si>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</si>
  <si>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</si>
  <si>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</si>
  <si>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</si>
  <si>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</si>
  <si>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2000</t>
    </r>
  </si>
  <si>
    <r>
      <t>The Assymetry of all peaks were below</t>
    </r>
    <r>
      <rPr>
        <b/>
        <sz val="12"/>
        <rFont val="Book Antiqua"/>
        <family val="1"/>
      </rPr>
      <t xml:space="preserve"> 2.0</t>
    </r>
  </si>
  <si>
    <t>Desired Weight as free base (mg):</t>
  </si>
  <si>
    <t>Desired Weight as salt (mg):</t>
  </si>
  <si>
    <t>Peak Area:</t>
  </si>
  <si>
    <t>Actual Content</t>
  </si>
  <si>
    <t>Average tablet: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</si>
  <si>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</si>
  <si>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</si>
  <si>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</si>
  <si>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</si>
  <si>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</si>
  <si>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rFont val="Calibri"/>
        <family val="2"/>
      </rPr>
      <t>≤</t>
    </r>
    <r>
      <rPr>
        <sz val="14"/>
        <rFont val="Book Antiqua"/>
        <family val="1"/>
      </rPr>
      <t xml:space="preserve"> 15)</t>
    </r>
  </si>
  <si>
    <t>Each Tablet/Capsule contains</t>
  </si>
  <si>
    <t>Tablet No.</t>
  </si>
  <si>
    <t>tablet No.</t>
  </si>
  <si>
    <t>DISSOLUTION:</t>
  </si>
  <si>
    <t>Determination of Active Ingredient Dissolved</t>
  </si>
  <si>
    <t>Medium Volume (mL):</t>
  </si>
  <si>
    <t>Amt Released (mg):</t>
  </si>
  <si>
    <t>%age Released: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</si>
  <si>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</si>
  <si>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</si>
  <si>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</si>
  <si>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</si>
  <si>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</si>
  <si>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</si>
  <si>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</si>
  <si>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</si>
  <si>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Sample Dilution Factor</t>
  </si>
  <si>
    <t>Comment</t>
  </si>
  <si>
    <t xml:space="preserve">The amount  of </t>
  </si>
  <si>
    <t xml:space="preserve">dissolved as a percentage of the stated  label claim is </t>
  </si>
  <si>
    <t xml:space="preserve">The content of </t>
  </si>
  <si>
    <t xml:space="preserve">in the sample as a percentage of the stated  label claim is </t>
  </si>
  <si>
    <t>Determination of the Acceptance Value (AV)</t>
  </si>
  <si>
    <t>Dissolution</t>
  </si>
  <si>
    <t>Content as % of Label Claim</t>
  </si>
  <si>
    <t>Content as % of the average content</t>
  </si>
  <si>
    <t>Please enter the required information in the cells highlighted in green</t>
  </si>
  <si>
    <t>If correction for water content is NOT needed, enter 0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</si>
  <si>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</si>
  <si>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</si>
  <si>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Injection</t>
  </si>
  <si>
    <t>Purity correction (mg):</t>
  </si>
  <si>
    <t>Concentration (mg/mL):</t>
  </si>
  <si>
    <t>Initial Standard dilution (mL):</t>
  </si>
  <si>
    <t>Initial Sample dilution (mL):</t>
  </si>
  <si>
    <t>BACTOCLAV 625 MG</t>
  </si>
  <si>
    <t xml:space="preserve">Amoxicillin and Potassium Clavulanate </t>
  </si>
  <si>
    <t>NDQA201503110</t>
  </si>
  <si>
    <t>Amoxicillin 500 mg and Potassium Clavulanate 125 mg</t>
  </si>
  <si>
    <t>Clavulanate Potassium</t>
  </si>
  <si>
    <t>WRS C14-2</t>
  </si>
  <si>
    <t>Amoxicillin</t>
  </si>
  <si>
    <t>WRS A11-3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</si>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</sst>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0000"/>
    <numFmt numFmtId="166" formatCode="0.0000\ &quot;mg&quot;"/>
    <numFmt numFmtId="167" formatCode="0.0%"/>
    <numFmt numFmtId="168" formatCode="0.0000"/>
    <numFmt numFmtId="169" formatCode="0.0\ &quot;%&quot;"/>
  </numFmts>
  <fonts count="37" x14ac:knownFonts="1">
    <font>
      <sz val="10"/>
      <name val="Arial"/>
    </font>
    <font>
      <sz val="10"/>
      <name val="Arial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u/>
      <sz val="14"/>
      <name val="Book Antiqua"/>
      <family val="1"/>
    </font>
    <font>
      <sz val="12"/>
      <name val="Book Antiqua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Book Antiqua"/>
      <family val="1"/>
    </font>
    <font>
      <b/>
      <sz val="14"/>
      <name val="Book Antiqua"/>
      <family val="1"/>
    </font>
    <font>
      <b/>
      <i/>
      <sz val="14"/>
      <name val="Book Antiqua"/>
      <family val="1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i/>
      <sz val="14"/>
      <name val="Arial"/>
      <family val="2"/>
    </font>
    <font>
      <i/>
      <sz val="14"/>
      <name val="Book Antiqua"/>
      <family val="1"/>
    </font>
    <font>
      <vertAlign val="superscript"/>
      <sz val="14"/>
      <name val="Book Antiqua"/>
      <family val="1"/>
    </font>
    <font>
      <b/>
      <u/>
      <sz val="12"/>
      <name val="Book Antiqua"/>
      <family val="1"/>
    </font>
    <font>
      <b/>
      <sz val="12"/>
      <name val="Book Antiqua"/>
      <family val="1"/>
    </font>
    <font>
      <sz val="11"/>
      <name val="Book Antiqua"/>
      <family val="1"/>
    </font>
    <font>
      <sz val="14"/>
      <name val="Calibri"/>
      <family val="2"/>
    </font>
    <font>
      <b/>
      <sz val="20"/>
      <name val="Book Antiqua"/>
      <family val="1"/>
    </font>
    <font>
      <sz val="20"/>
      <name val="Book Antiqua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6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1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66">
    <xf numFmtId="0" fontId="0" fillId="0" borderId="0" xfId="0"/>
    <xf numFmtId="0" fontId="4" fillId="0" borderId="0" xfId="42" applyFont="1"/>
    <xf numFmtId="0" fontId="23" fillId="0" borderId="0" xfId="42" applyFont="1"/>
    <xf numFmtId="0" fontId="24" fillId="0" borderId="0" xfId="42" applyFont="1"/>
    <xf numFmtId="0" fontId="23" fillId="0" borderId="0" xfId="42" applyFont="1" applyAlignment="1">
      <alignment horizontal="left"/>
    </xf>
    <xf numFmtId="0" fontId="23" fillId="0" borderId="0" xfId="42" quotePrefix="1" applyFont="1" applyAlignment="1">
      <alignment horizontal="left"/>
    </xf>
    <xf numFmtId="15" fontId="23" fillId="0" borderId="0" xfId="42" applyNumberFormat="1" applyFont="1" applyAlignment="1">
      <alignment horizontal="left"/>
    </xf>
    <xf numFmtId="0" fontId="4" fillId="0" borderId="0" xfId="42" applyFont="1" applyAlignment="1">
      <alignment horizontal="left"/>
    </xf>
    <xf numFmtId="0" fontId="24" fillId="0" borderId="0" xfId="42" applyFont="1" applyAlignment="1">
      <alignment horizontal="right"/>
    </xf>
    <xf numFmtId="0" fontId="24" fillId="0" borderId="0" xfId="42" applyFont="1" applyAlignment="1">
      <alignment horizontal="center"/>
    </xf>
    <xf numFmtId="0" fontId="23" fillId="0" borderId="0" xfId="42" applyFont="1" applyAlignment="1">
      <alignment horizontal="right"/>
    </xf>
    <xf numFmtId="0" fontId="23" fillId="0" borderId="0" xfId="42" applyFont="1" applyAlignment="1">
      <alignment horizontal="center"/>
    </xf>
    <xf numFmtId="0" fontId="26" fillId="0" borderId="0" xfId="0" applyFont="1"/>
    <xf numFmtId="0" fontId="27" fillId="0" borderId="0" xfId="0" applyFont="1" applyFill="1" applyBorder="1" applyAlignment="1">
      <alignment vertical="center" wrapText="1"/>
    </xf>
    <xf numFmtId="0" fontId="28" fillId="0" borderId="0" xfId="0" applyFont="1" applyFill="1"/>
    <xf numFmtId="0" fontId="29" fillId="0" borderId="0" xfId="42" applyFont="1" applyFill="1"/>
    <xf numFmtId="2" fontId="24" fillId="0" borderId="0" xfId="42" applyNumberFormat="1" applyFont="1" applyAlignment="1">
      <alignment horizontal="center"/>
    </xf>
    <xf numFmtId="0" fontId="24" fillId="0" borderId="0" xfId="4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42" applyFont="1" applyFill="1" applyBorder="1" applyAlignment="1">
      <alignment horizontal="left" vertical="center" wrapText="1"/>
    </xf>
    <xf numFmtId="166" fontId="24" fillId="0" borderId="0" xfId="42" applyNumberFormat="1" applyFont="1" applyAlignment="1">
      <alignment horizontal="center"/>
    </xf>
    <xf numFmtId="0" fontId="23" fillId="0" borderId="18" xfId="42" applyFont="1" applyBorder="1" applyAlignment="1">
      <alignment horizontal="right"/>
    </xf>
    <xf numFmtId="0" fontId="23" fillId="0" borderId="20" xfId="42" applyFont="1" applyBorder="1" applyAlignment="1">
      <alignment horizontal="right"/>
    </xf>
    <xf numFmtId="0" fontId="23" fillId="0" borderId="21" xfId="42" applyFont="1" applyBorder="1" applyAlignment="1">
      <alignment horizontal="center"/>
    </xf>
    <xf numFmtId="0" fontId="24" fillId="0" borderId="19" xfId="42" applyFont="1" applyBorder="1" applyAlignment="1">
      <alignment horizontal="center"/>
    </xf>
    <xf numFmtId="0" fontId="24" fillId="0" borderId="30" xfId="42" applyFont="1" applyBorder="1" applyAlignment="1">
      <alignment horizontal="center"/>
    </xf>
    <xf numFmtId="0" fontId="24" fillId="0" borderId="31" xfId="42" applyFont="1" applyBorder="1" applyAlignment="1">
      <alignment horizontal="center"/>
    </xf>
    <xf numFmtId="0" fontId="23" fillId="0" borderId="42" xfId="42" applyFont="1" applyBorder="1" applyAlignment="1">
      <alignment horizontal="center"/>
    </xf>
    <xf numFmtId="0" fontId="23" fillId="0" borderId="20" xfId="42" applyFont="1" applyFill="1" applyBorder="1" applyAlignment="1">
      <alignment horizontal="center"/>
    </xf>
    <xf numFmtId="0" fontId="23" fillId="0" borderId="0" xfId="42" applyFont="1" applyFill="1" applyBorder="1"/>
    <xf numFmtId="0" fontId="23" fillId="0" borderId="43" xfId="42" applyFont="1" applyBorder="1" applyAlignment="1">
      <alignment horizontal="center"/>
    </xf>
    <xf numFmtId="0" fontId="23" fillId="0" borderId="21" xfId="42" applyFont="1" applyBorder="1" applyAlignment="1">
      <alignment horizontal="right"/>
    </xf>
    <xf numFmtId="1" fontId="24" fillId="24" borderId="36" xfId="42" applyNumberFormat="1" applyFont="1" applyFill="1" applyBorder="1" applyAlignment="1">
      <alignment horizontal="center"/>
    </xf>
    <xf numFmtId="164" fontId="24" fillId="24" borderId="37" xfId="42" applyNumberFormat="1" applyFont="1" applyFill="1" applyBorder="1" applyAlignment="1">
      <alignment horizontal="center"/>
    </xf>
    <xf numFmtId="2" fontId="23" fillId="24" borderId="39" xfId="42" applyNumberFormat="1" applyFont="1" applyFill="1" applyBorder="1" applyAlignment="1">
      <alignment horizontal="center"/>
    </xf>
    <xf numFmtId="0" fontId="23" fillId="0" borderId="0" xfId="42" applyFont="1" applyFill="1" applyBorder="1" applyAlignment="1">
      <alignment horizontal="center"/>
    </xf>
    <xf numFmtId="2" fontId="23" fillId="25" borderId="39" xfId="42" applyNumberFormat="1" applyFont="1" applyFill="1" applyBorder="1" applyAlignment="1">
      <alignment horizontal="center"/>
    </xf>
    <xf numFmtId="2" fontId="23" fillId="0" borderId="0" xfId="42" applyNumberFormat="1" applyFont="1" applyFill="1" applyBorder="1" applyAlignment="1">
      <alignment horizontal="center"/>
    </xf>
    <xf numFmtId="2" fontId="23" fillId="24" borderId="40" xfId="42" applyNumberFormat="1" applyFont="1" applyFill="1" applyBorder="1" applyAlignment="1">
      <alignment horizontal="center"/>
    </xf>
    <xf numFmtId="1" fontId="23" fillId="0" borderId="0" xfId="42" applyNumberFormat="1" applyFont="1" applyFill="1" applyBorder="1" applyAlignment="1">
      <alignment horizontal="center"/>
    </xf>
    <xf numFmtId="164" fontId="23" fillId="0" borderId="0" xfId="42" applyNumberFormat="1" applyFont="1" applyFill="1" applyBorder="1" applyAlignment="1">
      <alignment horizontal="center"/>
    </xf>
    <xf numFmtId="10" fontId="23" fillId="24" borderId="39" xfId="42" applyNumberFormat="1" applyFont="1" applyFill="1" applyBorder="1" applyAlignment="1">
      <alignment horizontal="center"/>
    </xf>
    <xf numFmtId="0" fontId="24" fillId="0" borderId="0" xfId="42" quotePrefix="1" applyFont="1" applyAlignment="1">
      <alignment horizontal="left"/>
    </xf>
    <xf numFmtId="0" fontId="23" fillId="0" borderId="0" xfId="42" quotePrefix="1" applyFont="1" applyBorder="1" applyAlignment="1">
      <alignment horizontal="center"/>
    </xf>
    <xf numFmtId="0" fontId="23" fillId="0" borderId="0" xfId="42" applyFont="1" applyBorder="1" applyAlignment="1">
      <alignment horizontal="center"/>
    </xf>
    <xf numFmtId="2" fontId="23" fillId="0" borderId="0" xfId="42" applyNumberFormat="1" applyFont="1" applyBorder="1" applyAlignment="1">
      <alignment horizontal="center"/>
    </xf>
    <xf numFmtId="0" fontId="23" fillId="0" borderId="0" xfId="42" applyFont="1" applyBorder="1"/>
    <xf numFmtId="164" fontId="24" fillId="24" borderId="45" xfId="42" applyNumberFormat="1" applyFont="1" applyFill="1" applyBorder="1" applyAlignment="1">
      <alignment horizontal="center"/>
    </xf>
    <xf numFmtId="0" fontId="23" fillId="0" borderId="0" xfId="42" applyFont="1" applyBorder="1" applyAlignment="1">
      <alignment horizontal="right"/>
    </xf>
    <xf numFmtId="0" fontId="24" fillId="0" borderId="24" xfId="42" applyFont="1" applyBorder="1" applyAlignment="1">
      <alignment horizontal="center"/>
    </xf>
    <xf numFmtId="0" fontId="24" fillId="0" borderId="16" xfId="42" applyFont="1" applyBorder="1" applyAlignment="1">
      <alignment horizontal="center"/>
    </xf>
    <xf numFmtId="0" fontId="25" fillId="0" borderId="15" xfId="42" applyFont="1" applyFill="1" applyBorder="1" applyAlignment="1">
      <alignment horizontal="left" vertical="center" wrapText="1"/>
    </xf>
    <xf numFmtId="0" fontId="23" fillId="0" borderId="15" xfId="42" applyFont="1" applyBorder="1"/>
    <xf numFmtId="0" fontId="24" fillId="26" borderId="0" xfId="42" applyFont="1" applyFill="1" applyAlignment="1" applyProtection="1">
      <alignment horizontal="left"/>
      <protection locked="0"/>
    </xf>
    <xf numFmtId="164" fontId="23" fillId="0" borderId="16" xfId="42" applyNumberFormat="1" applyFont="1" applyBorder="1" applyAlignment="1">
      <alignment horizontal="center"/>
    </xf>
    <xf numFmtId="164" fontId="23" fillId="0" borderId="12" xfId="42" applyNumberFormat="1" applyFont="1" applyBorder="1" applyAlignment="1">
      <alignment horizontal="center"/>
    </xf>
    <xf numFmtId="164" fontId="23" fillId="0" borderId="13" xfId="42" applyNumberFormat="1" applyFont="1" applyBorder="1" applyAlignment="1">
      <alignment horizontal="center"/>
    </xf>
    <xf numFmtId="164" fontId="23" fillId="0" borderId="31" xfId="42" applyNumberFormat="1" applyFont="1" applyBorder="1" applyAlignment="1">
      <alignment horizontal="center"/>
    </xf>
    <xf numFmtId="164" fontId="23" fillId="0" borderId="33" xfId="42" applyNumberFormat="1" applyFont="1" applyBorder="1" applyAlignment="1">
      <alignment horizontal="center"/>
    </xf>
    <xf numFmtId="164" fontId="23" fillId="0" borderId="35" xfId="42" applyNumberFormat="1" applyFont="1" applyBorder="1" applyAlignment="1">
      <alignment horizontal="center"/>
    </xf>
    <xf numFmtId="0" fontId="23" fillId="0" borderId="10" xfId="42" quotePrefix="1" applyFont="1" applyBorder="1" applyAlignment="1"/>
    <xf numFmtId="0" fontId="24" fillId="0" borderId="49" xfId="42" applyFont="1" applyBorder="1" applyAlignment="1"/>
    <xf numFmtId="0" fontId="23" fillId="0" borderId="10" xfId="42" applyFont="1" applyBorder="1" applyAlignment="1"/>
    <xf numFmtId="0" fontId="23" fillId="0" borderId="49" xfId="42" applyFont="1" applyBorder="1" applyAlignment="1"/>
    <xf numFmtId="0" fontId="23" fillId="0" borderId="24" xfId="42" applyFont="1" applyBorder="1" applyAlignment="1">
      <alignment horizontal="center"/>
    </xf>
    <xf numFmtId="0" fontId="24" fillId="0" borderId="0" xfId="42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23" fillId="26" borderId="0" xfId="42" quotePrefix="1" applyFont="1" applyFill="1" applyAlignment="1" applyProtection="1">
      <protection locked="0"/>
    </xf>
    <xf numFmtId="0" fontId="23" fillId="0" borderId="21" xfId="42" applyFont="1" applyFill="1" applyBorder="1" applyAlignment="1" applyProtection="1">
      <alignment horizontal="center"/>
    </xf>
    <xf numFmtId="0" fontId="2" fillId="0" borderId="0" xfId="42" applyFont="1"/>
    <xf numFmtId="0" fontId="3" fillId="0" borderId="0" xfId="42" applyFont="1" applyBorder="1"/>
    <xf numFmtId="0" fontId="3" fillId="0" borderId="0" xfId="42" applyFont="1" applyAlignment="1">
      <alignment horizontal="right"/>
    </xf>
    <xf numFmtId="0" fontId="3" fillId="0" borderId="0" xfId="42" applyFont="1"/>
    <xf numFmtId="0" fontId="3" fillId="0" borderId="0" xfId="42" applyFont="1" applyFill="1" applyBorder="1" applyAlignment="1">
      <alignment horizontal="right"/>
    </xf>
    <xf numFmtId="0" fontId="31" fillId="0" borderId="0" xfId="42" applyFont="1"/>
    <xf numFmtId="0" fontId="31" fillId="0" borderId="0" xfId="42" applyFont="1" applyAlignment="1">
      <alignment horizontal="left"/>
    </xf>
    <xf numFmtId="0" fontId="32" fillId="0" borderId="0" xfId="42" quotePrefix="1" applyFont="1" applyAlignment="1">
      <alignment horizontal="left"/>
    </xf>
    <xf numFmtId="0" fontId="32" fillId="0" borderId="0" xfId="42" applyFont="1" applyAlignment="1">
      <alignment horizontal="left"/>
    </xf>
    <xf numFmtId="0" fontId="32" fillId="0" borderId="0" xfId="42" quotePrefix="1" applyFont="1" applyAlignment="1">
      <alignment horizontal="center"/>
    </xf>
    <xf numFmtId="0" fontId="5" fillId="0" borderId="0" xfId="42" applyFont="1"/>
    <xf numFmtId="0" fontId="32" fillId="0" borderId="0" xfId="42" applyFont="1"/>
    <xf numFmtId="2" fontId="32" fillId="0" borderId="0" xfId="42" applyNumberFormat="1" applyFont="1" applyAlignment="1">
      <alignment horizontal="center"/>
    </xf>
    <xf numFmtId="165" fontId="32" fillId="0" borderId="0" xfId="42" applyNumberFormat="1" applyFont="1" applyAlignment="1">
      <alignment horizontal="center"/>
    </xf>
    <xf numFmtId="0" fontId="32" fillId="0" borderId="50" xfId="42" applyFont="1" applyBorder="1" applyAlignment="1">
      <alignment horizontal="center"/>
    </xf>
    <xf numFmtId="0" fontId="32" fillId="0" borderId="17" xfId="42" quotePrefix="1" applyFont="1" applyBorder="1" applyAlignment="1">
      <alignment horizontal="center"/>
    </xf>
    <xf numFmtId="0" fontId="32" fillId="0" borderId="50" xfId="42" quotePrefix="1" applyFont="1" applyBorder="1" applyAlignment="1">
      <alignment horizontal="center"/>
    </xf>
    <xf numFmtId="0" fontId="5" fillId="0" borderId="51" xfId="42" applyFont="1" applyBorder="1" applyAlignment="1">
      <alignment horizontal="center"/>
    </xf>
    <xf numFmtId="0" fontId="5" fillId="0" borderId="52" xfId="42" applyFont="1" applyBorder="1"/>
    <xf numFmtId="1" fontId="32" fillId="27" borderId="17" xfId="42" applyNumberFormat="1" applyFont="1" applyFill="1" applyBorder="1" applyAlignment="1">
      <alignment horizontal="center"/>
    </xf>
    <xf numFmtId="1" fontId="32" fillId="27" borderId="50" xfId="42" applyNumberFormat="1" applyFont="1" applyFill="1" applyBorder="1" applyAlignment="1">
      <alignment horizontal="center"/>
    </xf>
    <xf numFmtId="2" fontId="32" fillId="27" borderId="50" xfId="42" applyNumberFormat="1" applyFont="1" applyFill="1" applyBorder="1" applyAlignment="1">
      <alignment horizontal="center"/>
    </xf>
    <xf numFmtId="0" fontId="5" fillId="0" borderId="51" xfId="42" applyFont="1" applyBorder="1"/>
    <xf numFmtId="10" fontId="32" fillId="28" borderId="50" xfId="42" applyNumberFormat="1" applyFont="1" applyFill="1" applyBorder="1" applyAlignment="1">
      <alignment horizontal="center"/>
    </xf>
    <xf numFmtId="167" fontId="32" fillId="0" borderId="0" xfId="42" applyNumberFormat="1" applyFont="1" applyFill="1" applyBorder="1" applyAlignment="1">
      <alignment horizontal="center"/>
    </xf>
    <xf numFmtId="0" fontId="5" fillId="0" borderId="14" xfId="42" applyFont="1" applyBorder="1"/>
    <xf numFmtId="0" fontId="5" fillId="0" borderId="53" xfId="42" applyFont="1" applyBorder="1"/>
    <xf numFmtId="0" fontId="32" fillId="27" borderId="50" xfId="42" applyFont="1" applyFill="1" applyBorder="1" applyAlignment="1">
      <alignment horizontal="center"/>
    </xf>
    <xf numFmtId="0" fontId="32" fillId="0" borderId="10" xfId="42" applyFont="1" applyFill="1" applyBorder="1" applyAlignment="1">
      <alignment horizontal="center"/>
    </xf>
    <xf numFmtId="0" fontId="5" fillId="0" borderId="10" xfId="42" applyFont="1" applyBorder="1"/>
    <xf numFmtId="0" fontId="5" fillId="0" borderId="54" xfId="42" applyFont="1" applyBorder="1"/>
    <xf numFmtId="0" fontId="5" fillId="0" borderId="0" xfId="42" applyFont="1" applyBorder="1"/>
    <xf numFmtId="0" fontId="33" fillId="26" borderId="51" xfId="42" applyFont="1" applyFill="1" applyBorder="1" applyAlignment="1" applyProtection="1">
      <alignment horizontal="center"/>
      <protection locked="0"/>
    </xf>
    <xf numFmtId="2" fontId="33" fillId="26" borderId="51" xfId="42" applyNumberFormat="1" applyFont="1" applyFill="1" applyBorder="1" applyAlignment="1" applyProtection="1">
      <alignment horizontal="center"/>
      <protection locked="0"/>
    </xf>
    <xf numFmtId="2" fontId="33" fillId="26" borderId="52" xfId="42" applyNumberFormat="1" applyFont="1" applyFill="1" applyBorder="1" applyAlignment="1" applyProtection="1">
      <alignment horizontal="center"/>
      <protection locked="0"/>
    </xf>
    <xf numFmtId="0" fontId="33" fillId="26" borderId="53" xfId="42" applyFont="1" applyFill="1" applyBorder="1" applyAlignment="1" applyProtection="1">
      <alignment horizontal="center"/>
      <protection locked="0"/>
    </xf>
    <xf numFmtId="2" fontId="33" fillId="26" borderId="53" xfId="42" applyNumberFormat="1" applyFont="1" applyFill="1" applyBorder="1" applyAlignment="1" applyProtection="1">
      <alignment horizontal="center"/>
      <protection locked="0"/>
    </xf>
    <xf numFmtId="0" fontId="5" fillId="0" borderId="0" xfId="42" quotePrefix="1" applyFont="1" applyAlignment="1" applyProtection="1">
      <alignment horizontal="left"/>
      <protection locked="0"/>
    </xf>
    <xf numFmtId="0" fontId="5" fillId="0" borderId="0" xfId="42" applyFont="1" applyProtection="1">
      <protection locked="0"/>
    </xf>
    <xf numFmtId="0" fontId="5" fillId="0" borderId="0" xfId="42" applyFont="1" applyBorder="1" applyProtection="1">
      <protection locked="0"/>
    </xf>
    <xf numFmtId="0" fontId="5" fillId="0" borderId="0" xfId="42" applyFont="1" applyAlignment="1" applyProtection="1">
      <alignment horizontal="left"/>
      <protection locked="0"/>
    </xf>
    <xf numFmtId="0" fontId="23" fillId="0" borderId="22" xfId="42" applyFont="1" applyBorder="1" applyAlignment="1">
      <alignment horizontal="right"/>
    </xf>
    <xf numFmtId="0" fontId="23" fillId="0" borderId="48" xfId="42" applyFont="1" applyBorder="1" applyAlignment="1">
      <alignment horizontal="right"/>
    </xf>
    <xf numFmtId="0" fontId="23" fillId="0" borderId="49" xfId="42" applyFont="1" applyBorder="1" applyAlignment="1">
      <alignment horizontal="right"/>
    </xf>
    <xf numFmtId="0" fontId="23" fillId="0" borderId="55" xfId="42" applyFont="1" applyBorder="1" applyAlignment="1">
      <alignment horizontal="right"/>
    </xf>
    <xf numFmtId="0" fontId="23" fillId="0" borderId="32" xfId="42" applyFont="1" applyBorder="1" applyAlignment="1">
      <alignment horizontal="right"/>
    </xf>
    <xf numFmtId="2" fontId="23" fillId="24" borderId="46" xfId="42" applyNumberFormat="1" applyFont="1" applyFill="1" applyBorder="1" applyAlignment="1">
      <alignment horizontal="center"/>
    </xf>
    <xf numFmtId="164" fontId="24" fillId="25" borderId="41" xfId="42" applyNumberFormat="1" applyFont="1" applyFill="1" applyBorder="1" applyAlignment="1">
      <alignment horizontal="center"/>
    </xf>
    <xf numFmtId="0" fontId="23" fillId="25" borderId="46" xfId="42" applyFont="1" applyFill="1" applyBorder="1" applyAlignment="1">
      <alignment horizontal="center"/>
    </xf>
    <xf numFmtId="0" fontId="23" fillId="0" borderId="0" xfId="42" applyFont="1" applyFill="1" applyBorder="1" applyAlignment="1" applyProtection="1">
      <alignment horizontal="center"/>
    </xf>
    <xf numFmtId="0" fontId="24" fillId="0" borderId="0" xfId="42" applyFont="1" applyFill="1" applyAlignment="1" applyProtection="1">
      <alignment horizontal="center"/>
      <protection locked="0"/>
    </xf>
    <xf numFmtId="0" fontId="32" fillId="0" borderId="0" xfId="42" applyFont="1" applyFill="1" applyBorder="1" applyAlignment="1">
      <alignment horizontal="center" wrapText="1"/>
    </xf>
    <xf numFmtId="2" fontId="5" fillId="0" borderId="0" xfId="42" applyNumberFormat="1" applyFont="1" applyFill="1" applyBorder="1" applyAlignment="1">
      <alignment horizontal="center"/>
    </xf>
    <xf numFmtId="10" fontId="32" fillId="0" borderId="0" xfId="42" applyNumberFormat="1" applyFont="1" applyFill="1" applyBorder="1" applyAlignment="1">
      <alignment horizontal="center"/>
    </xf>
    <xf numFmtId="0" fontId="5" fillId="0" borderId="0" xfId="42" applyFont="1" applyFill="1" applyBorder="1" applyAlignment="1">
      <alignment horizontal="center"/>
    </xf>
    <xf numFmtId="2" fontId="23" fillId="0" borderId="16" xfId="42" quotePrefix="1" applyNumberFormat="1" applyFont="1" applyFill="1" applyBorder="1" applyAlignment="1">
      <alignment horizontal="center"/>
    </xf>
    <xf numFmtId="2" fontId="23" fillId="0" borderId="12" xfId="42" quotePrefix="1" applyNumberFormat="1" applyFont="1" applyFill="1" applyBorder="1" applyAlignment="1">
      <alignment horizontal="center"/>
    </xf>
    <xf numFmtId="10" fontId="24" fillId="0" borderId="0" xfId="42" applyNumberFormat="1" applyFont="1" applyFill="1" applyBorder="1" applyAlignment="1">
      <alignment horizontal="center"/>
    </xf>
    <xf numFmtId="2" fontId="23" fillId="0" borderId="50" xfId="42" applyNumberFormat="1" applyFont="1" applyBorder="1" applyAlignment="1">
      <alignment horizontal="center"/>
    </xf>
    <xf numFmtId="0" fontId="24" fillId="0" borderId="57" xfId="42" applyFont="1" applyFill="1" applyBorder="1" applyAlignment="1">
      <alignment horizontal="center"/>
    </xf>
    <xf numFmtId="0" fontId="24" fillId="25" borderId="44" xfId="42" applyFont="1" applyFill="1" applyBorder="1" applyAlignment="1">
      <alignment horizontal="center"/>
    </xf>
    <xf numFmtId="0" fontId="23" fillId="0" borderId="32" xfId="42" applyFont="1" applyFill="1" applyBorder="1" applyAlignment="1">
      <alignment horizontal="center"/>
    </xf>
    <xf numFmtId="0" fontId="23" fillId="0" borderId="22" xfId="42" applyFont="1" applyBorder="1" applyAlignment="1">
      <alignment horizontal="center"/>
    </xf>
    <xf numFmtId="10" fontId="24" fillId="0" borderId="15" xfId="42" applyNumberFormat="1" applyFont="1" applyFill="1" applyBorder="1" applyAlignment="1">
      <alignment horizontal="center"/>
    </xf>
    <xf numFmtId="0" fontId="23" fillId="0" borderId="0" xfId="42" applyFont="1" applyFill="1" applyBorder="1" applyAlignment="1"/>
    <xf numFmtId="0" fontId="23" fillId="0" borderId="50" xfId="42" applyFont="1" applyBorder="1" applyAlignment="1">
      <alignment horizontal="right"/>
    </xf>
    <xf numFmtId="0" fontId="24" fillId="0" borderId="28" xfId="42" applyFont="1" applyBorder="1" applyAlignment="1">
      <alignment horizontal="center"/>
    </xf>
    <xf numFmtId="0" fontId="24" fillId="0" borderId="48" xfId="42" applyFont="1" applyBorder="1" applyAlignment="1">
      <alignment horizontal="center"/>
    </xf>
    <xf numFmtId="0" fontId="23" fillId="0" borderId="20" xfId="42" applyFont="1" applyBorder="1" applyAlignment="1">
      <alignment horizontal="center"/>
    </xf>
    <xf numFmtId="0" fontId="23" fillId="0" borderId="21" xfId="42" applyFont="1" applyBorder="1"/>
    <xf numFmtId="164" fontId="24" fillId="24" borderId="58" xfId="42" applyNumberFormat="1" applyFont="1" applyFill="1" applyBorder="1" applyAlignment="1">
      <alignment horizontal="center"/>
    </xf>
    <xf numFmtId="164" fontId="24" fillId="24" borderId="46" xfId="42" applyNumberFormat="1" applyFont="1" applyFill="1" applyBorder="1" applyAlignment="1">
      <alignment horizontal="center"/>
    </xf>
    <xf numFmtId="0" fontId="23" fillId="0" borderId="30" xfId="42" applyFont="1" applyBorder="1" applyAlignment="1">
      <alignment horizontal="right"/>
    </xf>
    <xf numFmtId="2" fontId="23" fillId="24" borderId="60" xfId="42" applyNumberFormat="1" applyFont="1" applyFill="1" applyBorder="1" applyAlignment="1">
      <alignment horizontal="center"/>
    </xf>
    <xf numFmtId="2" fontId="23" fillId="25" borderId="60" xfId="42" applyNumberFormat="1" applyFont="1" applyFill="1" applyBorder="1" applyAlignment="1">
      <alignment horizontal="center"/>
    </xf>
    <xf numFmtId="0" fontId="3" fillId="0" borderId="0" xfId="0" applyFont="1" applyBorder="1"/>
    <xf numFmtId="168" fontId="23" fillId="25" borderId="60" xfId="42" applyNumberFormat="1" applyFont="1" applyFill="1" applyBorder="1" applyAlignment="1" applyProtection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23" fillId="0" borderId="61" xfId="42" applyFont="1" applyBorder="1" applyAlignment="1">
      <alignment horizontal="right"/>
    </xf>
    <xf numFmtId="2" fontId="23" fillId="25" borderId="31" xfId="42" applyNumberFormat="1" applyFont="1" applyFill="1" applyBorder="1" applyAlignment="1" applyProtection="1">
      <alignment horizontal="center"/>
    </xf>
    <xf numFmtId="0" fontId="24" fillId="0" borderId="0" xfId="42" applyFont="1" applyFill="1" applyBorder="1" applyAlignment="1">
      <alignment horizontal="center" wrapText="1"/>
    </xf>
    <xf numFmtId="0" fontId="23" fillId="0" borderId="38" xfId="42" applyFont="1" applyBorder="1" applyAlignment="1">
      <alignment horizontal="right"/>
    </xf>
    <xf numFmtId="164" fontId="24" fillId="25" borderId="38" xfId="42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0" fontId="23" fillId="0" borderId="0" xfId="42" applyNumberFormat="1" applyFont="1" applyFill="1" applyBorder="1" applyAlignment="1">
      <alignment horizontal="center"/>
    </xf>
    <xf numFmtId="0" fontId="23" fillId="0" borderId="39" xfId="42" applyFont="1" applyBorder="1" applyAlignment="1">
      <alignment horizontal="right"/>
    </xf>
    <xf numFmtId="10" fontId="24" fillId="24" borderId="39" xfId="42" applyNumberFormat="1" applyFont="1" applyFill="1" applyBorder="1" applyAlignment="1">
      <alignment horizontal="center"/>
    </xf>
    <xf numFmtId="0" fontId="23" fillId="0" borderId="40" xfId="42" applyFont="1" applyBorder="1" applyAlignment="1">
      <alignment horizontal="right"/>
    </xf>
    <xf numFmtId="0" fontId="24" fillId="25" borderId="40" xfId="42" applyFont="1" applyFill="1" applyBorder="1" applyAlignment="1">
      <alignment horizontal="center"/>
    </xf>
    <xf numFmtId="0" fontId="24" fillId="0" borderId="28" xfId="42" applyFont="1" applyFill="1" applyBorder="1" applyAlignment="1">
      <alignment horizontal="center"/>
    </xf>
    <xf numFmtId="0" fontId="24" fillId="0" borderId="44" xfId="42" applyFont="1" applyFill="1" applyBorder="1" applyAlignment="1">
      <alignment horizontal="center"/>
    </xf>
    <xf numFmtId="0" fontId="24" fillId="0" borderId="62" xfId="42" applyFont="1" applyFill="1" applyBorder="1"/>
    <xf numFmtId="0" fontId="24" fillId="0" borderId="19" xfId="42" applyFont="1" applyFill="1" applyBorder="1" applyAlignment="1">
      <alignment horizontal="center" wrapText="1"/>
    </xf>
    <xf numFmtId="2" fontId="23" fillId="0" borderId="16" xfId="42" applyNumberFormat="1" applyFont="1" applyBorder="1" applyAlignment="1">
      <alignment horizontal="center"/>
    </xf>
    <xf numFmtId="10" fontId="23" fillId="0" borderId="31" xfId="42" applyNumberFormat="1" applyFont="1" applyBorder="1" applyAlignment="1" applyProtection="1">
      <alignment horizontal="center"/>
    </xf>
    <xf numFmtId="2" fontId="23" fillId="0" borderId="12" xfId="42" applyNumberFormat="1" applyFont="1" applyBorder="1" applyAlignment="1">
      <alignment horizontal="center"/>
    </xf>
    <xf numFmtId="10" fontId="23" fillId="0" borderId="33" xfId="42" applyNumberFormat="1" applyFont="1" applyBorder="1" applyAlignment="1" applyProtection="1">
      <alignment horizontal="center"/>
    </xf>
    <xf numFmtId="0" fontId="23" fillId="0" borderId="34" xfId="42" applyFont="1" applyFill="1" applyBorder="1" applyAlignment="1">
      <alignment horizontal="center"/>
    </xf>
    <xf numFmtId="2" fontId="23" fillId="0" borderId="13" xfId="42" applyNumberFormat="1" applyFont="1" applyBorder="1" applyAlignment="1">
      <alignment horizontal="center"/>
    </xf>
    <xf numFmtId="10" fontId="23" fillId="0" borderId="35" xfId="42" applyNumberFormat="1" applyFont="1" applyBorder="1" applyAlignment="1" applyProtection="1">
      <alignment horizontal="center"/>
    </xf>
    <xf numFmtId="2" fontId="23" fillId="0" borderId="21" xfId="42" applyNumberFormat="1" applyFont="1" applyBorder="1" applyAlignment="1">
      <alignment horizontal="center"/>
    </xf>
    <xf numFmtId="164" fontId="24" fillId="0" borderId="0" xfId="42" applyNumberFormat="1" applyFont="1" applyFill="1" applyBorder="1" applyAlignment="1">
      <alignment horizontal="center"/>
    </xf>
    <xf numFmtId="164" fontId="23" fillId="0" borderId="17" xfId="42" quotePrefix="1" applyNumberFormat="1" applyFont="1" applyBorder="1" applyAlignment="1">
      <alignment horizontal="right"/>
    </xf>
    <xf numFmtId="0" fontId="23" fillId="0" borderId="20" xfId="42" applyFont="1" applyBorder="1"/>
    <xf numFmtId="0" fontId="23" fillId="0" borderId="14" xfId="42" applyFont="1" applyBorder="1"/>
    <xf numFmtId="10" fontId="24" fillId="24" borderId="60" xfId="42" applyNumberFormat="1" applyFont="1" applyFill="1" applyBorder="1" applyAlignment="1">
      <alignment horizontal="center"/>
    </xf>
    <xf numFmtId="0" fontId="23" fillId="0" borderId="22" xfId="42" applyFont="1" applyBorder="1"/>
    <xf numFmtId="0" fontId="23" fillId="0" borderId="47" xfId="42" applyFont="1" applyBorder="1" applyAlignment="1">
      <alignment horizontal="center"/>
    </xf>
    <xf numFmtId="0" fontId="23" fillId="0" borderId="63" xfId="42" applyFont="1" applyBorder="1" applyAlignment="1">
      <alignment horizontal="right"/>
    </xf>
    <xf numFmtId="0" fontId="23" fillId="0" borderId="0" xfId="42" quotePrefix="1" applyFont="1" applyBorder="1" applyAlignment="1">
      <alignment horizontal="right"/>
    </xf>
    <xf numFmtId="0" fontId="23" fillId="0" borderId="0" xfId="42" applyFont="1" applyBorder="1" applyAlignment="1"/>
    <xf numFmtId="167" fontId="24" fillId="0" borderId="0" xfId="42" applyNumberFormat="1" applyFont="1" applyFill="1" applyBorder="1" applyAlignment="1">
      <alignment horizontal="center"/>
    </xf>
    <xf numFmtId="164" fontId="23" fillId="0" borderId="52" xfId="42" applyNumberFormat="1" applyFont="1" applyBorder="1" applyAlignment="1">
      <alignment horizontal="center"/>
    </xf>
    <xf numFmtId="164" fontId="23" fillId="0" borderId="51" xfId="42" applyNumberFormat="1" applyFont="1" applyBorder="1" applyAlignment="1">
      <alignment horizontal="center"/>
    </xf>
    <xf numFmtId="164" fontId="23" fillId="0" borderId="53" xfId="42" applyNumberFormat="1" applyFont="1" applyBorder="1" applyAlignment="1">
      <alignment horizontal="center"/>
    </xf>
    <xf numFmtId="2" fontId="24" fillId="28" borderId="60" xfId="42" applyNumberFormat="1" applyFont="1" applyFill="1" applyBorder="1" applyAlignment="1">
      <alignment horizontal="center"/>
    </xf>
    <xf numFmtId="2" fontId="24" fillId="28" borderId="64" xfId="42" applyNumberFormat="1" applyFont="1" applyFill="1" applyBorder="1" applyAlignment="1">
      <alignment horizontal="center"/>
    </xf>
    <xf numFmtId="0" fontId="24" fillId="0" borderId="0" xfId="42" applyFont="1" applyFill="1" applyBorder="1" applyAlignment="1">
      <alignment horizontal="center"/>
    </xf>
    <xf numFmtId="0" fontId="24" fillId="0" borderId="0" xfId="42" quotePrefix="1" applyFont="1" applyBorder="1" applyAlignment="1">
      <alignment horizontal="center"/>
    </xf>
    <xf numFmtId="0" fontId="4" fillId="0" borderId="0" xfId="42" quotePrefix="1" applyFont="1" applyAlignment="1">
      <alignment horizontal="left"/>
    </xf>
    <xf numFmtId="169" fontId="24" fillId="0" borderId="0" xfId="42" applyNumberFormat="1" applyFont="1" applyFill="1" applyBorder="1" applyAlignment="1">
      <alignment horizontal="center"/>
    </xf>
    <xf numFmtId="0" fontId="24" fillId="25" borderId="24" xfId="42" applyFont="1" applyFill="1" applyBorder="1" applyAlignment="1">
      <alignment horizontal="center"/>
    </xf>
    <xf numFmtId="2" fontId="23" fillId="0" borderId="42" xfId="42" applyNumberFormat="1" applyFont="1" applyBorder="1" applyAlignment="1">
      <alignment horizontal="center"/>
    </xf>
    <xf numFmtId="0" fontId="23" fillId="0" borderId="22" xfId="42" applyFont="1" applyFill="1" applyBorder="1" applyAlignment="1">
      <alignment horizontal="center"/>
    </xf>
    <xf numFmtId="2" fontId="23" fillId="0" borderId="45" xfId="42" quotePrefix="1" applyNumberFormat="1" applyFont="1" applyFill="1" applyBorder="1" applyAlignment="1">
      <alignment horizontal="center"/>
    </xf>
    <xf numFmtId="2" fontId="23" fillId="0" borderId="23" xfId="42" applyNumberFormat="1" applyFont="1" applyBorder="1" applyAlignment="1">
      <alignment horizontal="center"/>
    </xf>
    <xf numFmtId="0" fontId="24" fillId="25" borderId="62" xfId="42" applyFont="1" applyFill="1" applyBorder="1" applyAlignment="1">
      <alignment horizontal="center" wrapText="1"/>
    </xf>
    <xf numFmtId="2" fontId="23" fillId="0" borderId="52" xfId="42" applyNumberFormat="1" applyFont="1" applyBorder="1" applyAlignment="1">
      <alignment horizontal="center"/>
    </xf>
    <xf numFmtId="2" fontId="23" fillId="0" borderId="51" xfId="42" applyNumberFormat="1" applyFont="1" applyBorder="1" applyAlignment="1">
      <alignment horizontal="center"/>
    </xf>
    <xf numFmtId="2" fontId="23" fillId="0" borderId="65" xfId="42" applyNumberFormat="1" applyFont="1" applyBorder="1" applyAlignment="1">
      <alignment horizontal="center"/>
    </xf>
    <xf numFmtId="0" fontId="24" fillId="25" borderId="19" xfId="42" applyFont="1" applyFill="1" applyBorder="1" applyAlignment="1">
      <alignment horizontal="center" wrapText="1"/>
    </xf>
    <xf numFmtId="0" fontId="25" fillId="0" borderId="0" xfId="42" applyFont="1" applyFill="1" applyBorder="1" applyAlignment="1">
      <alignment vertical="center" wrapText="1"/>
    </xf>
    <xf numFmtId="0" fontId="36" fillId="0" borderId="0" xfId="42" applyFont="1"/>
    <xf numFmtId="0" fontId="36" fillId="26" borderId="0" xfId="42" quotePrefix="1" applyFont="1" applyFill="1" applyAlignment="1" applyProtection="1">
      <protection locked="0"/>
    </xf>
    <xf numFmtId="0" fontId="35" fillId="26" borderId="39" xfId="42" applyFont="1" applyFill="1" applyBorder="1" applyAlignment="1" applyProtection="1">
      <alignment horizontal="center"/>
      <protection locked="0"/>
    </xf>
    <xf numFmtId="15" fontId="36" fillId="26" borderId="0" xfId="42" applyNumberFormat="1" applyFont="1" applyFill="1" applyAlignment="1" applyProtection="1">
      <alignment horizontal="left"/>
      <protection locked="0"/>
    </xf>
    <xf numFmtId="0" fontId="28" fillId="0" borderId="0" xfId="42" applyFont="1" applyFill="1"/>
    <xf numFmtId="0" fontId="35" fillId="26" borderId="0" xfId="42" applyFont="1" applyFill="1" applyBorder="1" applyAlignment="1" applyProtection="1">
      <alignment horizontal="center"/>
      <protection locked="0"/>
    </xf>
    <xf numFmtId="0" fontId="36" fillId="26" borderId="0" xfId="42" applyFont="1" applyFill="1" applyAlignment="1" applyProtection="1">
      <alignment horizontal="center"/>
      <protection locked="0"/>
    </xf>
    <xf numFmtId="0" fontId="35" fillId="26" borderId="0" xfId="42" applyFont="1" applyFill="1" applyAlignment="1" applyProtection="1">
      <alignment horizontal="center"/>
      <protection locked="0"/>
    </xf>
    <xf numFmtId="2" fontId="35" fillId="26" borderId="0" xfId="42" applyNumberFormat="1" applyFont="1" applyFill="1" applyAlignment="1" applyProtection="1">
      <alignment horizontal="center"/>
      <protection locked="0"/>
    </xf>
    <xf numFmtId="0" fontId="35" fillId="26" borderId="19" xfId="42" applyFont="1" applyFill="1" applyBorder="1" applyAlignment="1" applyProtection="1">
      <alignment horizontal="center"/>
      <protection locked="0"/>
    </xf>
    <xf numFmtId="0" fontId="35" fillId="26" borderId="21" xfId="42" applyFont="1" applyFill="1" applyBorder="1" applyAlignment="1" applyProtection="1">
      <alignment horizontal="center"/>
      <protection locked="0"/>
    </xf>
    <xf numFmtId="0" fontId="35" fillId="26" borderId="32" xfId="42" applyFont="1" applyFill="1" applyBorder="1" applyAlignment="1" applyProtection="1">
      <alignment horizontal="center"/>
      <protection locked="0"/>
    </xf>
    <xf numFmtId="0" fontId="35" fillId="26" borderId="20" xfId="42" applyFont="1" applyFill="1" applyBorder="1" applyAlignment="1" applyProtection="1">
      <alignment horizontal="center"/>
      <protection locked="0"/>
    </xf>
    <xf numFmtId="0" fontId="35" fillId="26" borderId="34" xfId="42" applyFont="1" applyFill="1" applyBorder="1" applyAlignment="1" applyProtection="1">
      <alignment horizontal="center"/>
      <protection locked="0"/>
    </xf>
    <xf numFmtId="0" fontId="35" fillId="26" borderId="11" xfId="42" applyFont="1" applyFill="1" applyBorder="1" applyAlignment="1" applyProtection="1">
      <alignment horizontal="center"/>
      <protection locked="0"/>
    </xf>
    <xf numFmtId="0" fontId="35" fillId="26" borderId="59" xfId="42" applyFont="1" applyFill="1" applyBorder="1" applyAlignment="1" applyProtection="1">
      <alignment horizontal="center"/>
      <protection locked="0"/>
    </xf>
    <xf numFmtId="0" fontId="35" fillId="26" borderId="38" xfId="42" applyFont="1" applyFill="1" applyBorder="1" applyAlignment="1" applyProtection="1">
      <alignment horizontal="center"/>
      <protection locked="0"/>
    </xf>
    <xf numFmtId="0" fontId="36" fillId="26" borderId="52" xfId="42" applyFont="1" applyFill="1" applyBorder="1" applyAlignment="1">
      <alignment horizontal="center" wrapText="1"/>
    </xf>
    <xf numFmtId="0" fontId="36" fillId="26" borderId="51" xfId="42" applyFont="1" applyFill="1" applyBorder="1" applyAlignment="1">
      <alignment horizontal="center" wrapText="1"/>
    </xf>
    <xf numFmtId="0" fontId="36" fillId="26" borderId="65" xfId="42" applyFont="1" applyFill="1" applyBorder="1" applyAlignment="1">
      <alignment horizontal="center" wrapText="1"/>
    </xf>
    <xf numFmtId="0" fontId="36" fillId="26" borderId="50" xfId="42" applyFont="1" applyFill="1" applyBorder="1" applyAlignment="1" applyProtection="1">
      <alignment horizontal="center"/>
      <protection locked="0"/>
    </xf>
    <xf numFmtId="164" fontId="35" fillId="26" borderId="0" xfId="42" applyNumberFormat="1" applyFont="1" applyFill="1" applyBorder="1" applyAlignment="1" applyProtection="1">
      <alignment horizontal="center"/>
      <protection locked="0"/>
    </xf>
    <xf numFmtId="164" fontId="35" fillId="26" borderId="10" xfId="42" applyNumberFormat="1" applyFont="1" applyFill="1" applyBorder="1" applyAlignment="1" applyProtection="1">
      <alignment horizontal="center"/>
      <protection locked="0"/>
    </xf>
    <xf numFmtId="164" fontId="35" fillId="26" borderId="12" xfId="42" applyNumberFormat="1" applyFont="1" applyFill="1" applyBorder="1" applyAlignment="1" applyProtection="1">
      <alignment horizontal="center"/>
      <protection locked="0"/>
    </xf>
    <xf numFmtId="164" fontId="35" fillId="26" borderId="13" xfId="42" applyNumberFormat="1" applyFont="1" applyFill="1" applyBorder="1" applyAlignment="1" applyProtection="1">
      <alignment horizontal="center"/>
      <protection locked="0"/>
    </xf>
    <xf numFmtId="10" fontId="35" fillId="25" borderId="60" xfId="42" applyNumberFormat="1" applyFont="1" applyFill="1" applyBorder="1" applyAlignment="1">
      <alignment horizontal="center"/>
    </xf>
    <xf numFmtId="10" fontId="35" fillId="24" borderId="60" xfId="42" applyNumberFormat="1" applyFont="1" applyFill="1" applyBorder="1" applyAlignment="1">
      <alignment horizontal="center"/>
    </xf>
    <xf numFmtId="0" fontId="35" fillId="25" borderId="40" xfId="42" applyFont="1" applyFill="1" applyBorder="1" applyAlignment="1">
      <alignment horizontal="center"/>
    </xf>
    <xf numFmtId="2" fontId="35" fillId="28" borderId="60" xfId="42" applyNumberFormat="1" applyFont="1" applyFill="1" applyBorder="1" applyAlignment="1">
      <alignment horizontal="center"/>
    </xf>
    <xf numFmtId="2" fontId="35" fillId="28" borderId="64" xfId="42" applyNumberFormat="1" applyFont="1" applyFill="1" applyBorder="1" applyAlignment="1">
      <alignment horizontal="center"/>
    </xf>
    <xf numFmtId="0" fontId="35" fillId="26" borderId="66" xfId="42" applyFont="1" applyFill="1" applyBorder="1" applyAlignment="1" applyProtection="1">
      <alignment horizontal="center"/>
      <protection locked="0"/>
    </xf>
    <xf numFmtId="0" fontId="35" fillId="26" borderId="33" xfId="42" applyFont="1" applyFill="1" applyBorder="1" applyAlignment="1" applyProtection="1">
      <alignment horizontal="center"/>
      <protection locked="0"/>
    </xf>
    <xf numFmtId="0" fontId="23" fillId="0" borderId="37" xfId="42" applyFont="1" applyFill="1" applyBorder="1" applyAlignment="1" applyProtection="1">
      <alignment horizontal="center"/>
    </xf>
    <xf numFmtId="1" fontId="24" fillId="24" borderId="50" xfId="42" applyNumberFormat="1" applyFont="1" applyFill="1" applyBorder="1" applyAlignment="1">
      <alignment horizontal="center"/>
    </xf>
    <xf numFmtId="0" fontId="24" fillId="0" borderId="24" xfId="42" applyFont="1" applyBorder="1" applyAlignment="1">
      <alignment horizontal="center"/>
    </xf>
    <xf numFmtId="0" fontId="24" fillId="0" borderId="28" xfId="42" applyFont="1" applyBorder="1" applyAlignment="1">
      <alignment horizontal="center"/>
    </xf>
    <xf numFmtId="0" fontId="24" fillId="0" borderId="48" xfId="42" applyFont="1" applyBorder="1" applyAlignment="1">
      <alignment horizontal="center"/>
    </xf>
    <xf numFmtId="0" fontId="25" fillId="0" borderId="15" xfId="42" applyFont="1" applyFill="1" applyBorder="1" applyAlignment="1">
      <alignment horizontal="left" vertical="center" wrapText="1"/>
    </xf>
    <xf numFmtId="0" fontId="24" fillId="0" borderId="0" xfId="42" quotePrefix="1" applyFont="1" applyBorder="1" applyAlignment="1">
      <alignment horizontal="center"/>
    </xf>
    <xf numFmtId="0" fontId="36" fillId="26" borderId="0" xfId="42" applyFont="1" applyFill="1" applyAlignment="1" applyProtection="1">
      <protection locked="0"/>
    </xf>
    <xf numFmtId="0" fontId="4" fillId="0" borderId="0" xfId="42" quotePrefix="1" applyFont="1" applyAlignment="1">
      <alignment horizontal="center"/>
    </xf>
    <xf numFmtId="0" fontId="35" fillId="26" borderId="0" xfId="42" applyFont="1" applyFill="1" applyAlignment="1" applyProtection="1">
      <alignment horizontal="left"/>
      <protection locked="0"/>
    </xf>
    <xf numFmtId="0" fontId="25" fillId="0" borderId="25" xfId="42" applyFont="1" applyBorder="1" applyAlignment="1">
      <alignment horizontal="center"/>
    </xf>
    <xf numFmtId="0" fontId="25" fillId="0" borderId="27" xfId="42" applyFont="1" applyBorder="1" applyAlignment="1">
      <alignment horizontal="center"/>
    </xf>
    <xf numFmtId="0" fontId="25" fillId="0" borderId="26" xfId="42" applyFont="1" applyBorder="1" applyAlignment="1">
      <alignment horizontal="center"/>
    </xf>
    <xf numFmtId="0" fontId="25" fillId="0" borderId="25" xfId="42" applyFont="1" applyFill="1" applyBorder="1" applyAlignment="1">
      <alignment horizontal="left" vertical="center" wrapText="1"/>
    </xf>
    <xf numFmtId="0" fontId="25" fillId="0" borderId="27" xfId="42" applyFont="1" applyFill="1" applyBorder="1" applyAlignment="1">
      <alignment horizontal="left" vertical="center" wrapText="1"/>
    </xf>
    <xf numFmtId="0" fontId="25" fillId="0" borderId="26" xfId="42" applyFont="1" applyFill="1" applyBorder="1" applyAlignment="1">
      <alignment horizontal="left" vertical="center" wrapText="1"/>
    </xf>
    <xf numFmtId="0" fontId="36" fillId="26" borderId="0" xfId="42" applyFont="1" applyFill="1" applyAlignment="1" applyProtection="1">
      <alignment horizontal="left"/>
      <protection locked="0"/>
    </xf>
    <xf numFmtId="0" fontId="24" fillId="0" borderId="24" xfId="42" applyFont="1" applyBorder="1" applyAlignment="1">
      <alignment horizontal="center"/>
    </xf>
    <xf numFmtId="0" fontId="24" fillId="0" borderId="28" xfId="42" applyFont="1" applyBorder="1" applyAlignment="1">
      <alignment horizontal="center"/>
    </xf>
    <xf numFmtId="0" fontId="24" fillId="0" borderId="29" xfId="42" applyFont="1" applyBorder="1" applyAlignment="1">
      <alignment horizontal="center"/>
    </xf>
    <xf numFmtId="0" fontId="24" fillId="0" borderId="48" xfId="42" applyFont="1" applyBorder="1" applyAlignment="1">
      <alignment horizontal="center"/>
    </xf>
    <xf numFmtId="0" fontId="24" fillId="0" borderId="17" xfId="42" applyFont="1" applyBorder="1" applyAlignment="1">
      <alignment horizontal="center"/>
    </xf>
    <xf numFmtId="0" fontId="24" fillId="0" borderId="56" xfId="42" applyFont="1" applyBorder="1" applyAlignment="1">
      <alignment horizontal="center"/>
    </xf>
    <xf numFmtId="0" fontId="25" fillId="0" borderId="25" xfId="42" applyFont="1" applyFill="1" applyBorder="1" applyAlignment="1">
      <alignment horizontal="justify" vertical="center" wrapText="1"/>
    </xf>
    <xf numFmtId="0" fontId="25" fillId="0" borderId="27" xfId="42" applyFont="1" applyFill="1" applyBorder="1" applyAlignment="1">
      <alignment horizontal="justify" vertical="center" wrapText="1"/>
    </xf>
    <xf numFmtId="0" fontId="25" fillId="0" borderId="26" xfId="42" applyFont="1" applyFill="1" applyBorder="1" applyAlignment="1">
      <alignment horizontal="justify" vertical="center" wrapText="1"/>
    </xf>
    <xf numFmtId="0" fontId="25" fillId="0" borderId="18" xfId="42" applyFont="1" applyFill="1" applyBorder="1" applyAlignment="1">
      <alignment horizontal="left" vertical="center" wrapText="1"/>
    </xf>
    <xf numFmtId="0" fontId="25" fillId="0" borderId="24" xfId="42" applyFont="1" applyFill="1" applyBorder="1" applyAlignment="1">
      <alignment horizontal="left" vertical="center" wrapText="1"/>
    </xf>
    <xf numFmtId="0" fontId="25" fillId="0" borderId="22" xfId="42" applyFont="1" applyFill="1" applyBorder="1" applyAlignment="1">
      <alignment horizontal="left" vertical="center" wrapText="1"/>
    </xf>
    <xf numFmtId="0" fontId="25" fillId="0" borderId="15" xfId="42" applyFont="1" applyFill="1" applyBorder="1" applyAlignment="1">
      <alignment horizontal="left" vertical="center" wrapText="1"/>
    </xf>
    <xf numFmtId="0" fontId="25" fillId="0" borderId="19" xfId="42" applyFont="1" applyFill="1" applyBorder="1" applyAlignment="1">
      <alignment horizontal="left" vertical="center" wrapText="1"/>
    </xf>
    <xf numFmtId="0" fontId="25" fillId="0" borderId="23" xfId="42" applyFont="1" applyFill="1" applyBorder="1" applyAlignment="1">
      <alignment horizontal="left" vertical="center" wrapText="1"/>
    </xf>
    <xf numFmtId="0" fontId="24" fillId="0" borderId="0" xfId="42" quotePrefix="1" applyFont="1" applyBorder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 2" xfId="43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1666875</xdr:colOff>
      <xdr:row>13</xdr:row>
      <xdr:rowOff>133350</xdr:rowOff>
    </xdr:to>
    <xdr:pic>
      <xdr:nvPicPr>
        <xdr:cNvPr id="3" name="Picture 2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8715374" cy="2362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28574</xdr:rowOff>
    </xdr:from>
    <xdr:to>
      <xdr:col>7</xdr:col>
      <xdr:colOff>2632363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99" y="28574"/>
          <a:ext cx="21817446" cy="35435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1666875</xdr:colOff>
      <xdr:row>13</xdr:row>
      <xdr:rowOff>133350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8715374" cy="2362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</xdr:colOff>
      <xdr:row>0</xdr:row>
      <xdr:rowOff>28574</xdr:rowOff>
    </xdr:from>
    <xdr:to>
      <xdr:col>7</xdr:col>
      <xdr:colOff>2632363</xdr:colOff>
      <xdr:row>14</xdr:row>
      <xdr:rowOff>177800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099" y="28574"/>
          <a:ext cx="21834764" cy="34829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F59"/>
  <sheetViews>
    <sheetView view="pageBreakPreview" topLeftCell="A22" zoomScaleSheetLayoutView="100" workbookViewId="0">
      <selection activeCell="B47" sqref="B47:E52"/>
    </sheetView>
  </sheetViews>
  <sheetFormatPr defaultRowHeight="13.5" x14ac:dyDescent="0.25"/>
  <cols>
    <col min="1" max="1" width="27.5703125" style="72" bestFit="1" customWidth="1"/>
    <col min="2" max="2" width="20.42578125" style="72" customWidth="1"/>
    <col min="3" max="3" width="31.85546875" style="72" customWidth="1"/>
    <col min="4" max="4" width="25.85546875" style="72" bestFit="1" customWidth="1"/>
    <col min="5" max="5" width="25.7109375" style="72" bestFit="1" customWidth="1"/>
    <col min="6" max="6" width="23.140625" style="72" customWidth="1"/>
    <col min="7" max="7" width="28.42578125" style="72" customWidth="1"/>
    <col min="8" max="8" width="21.5703125" style="72" customWidth="1"/>
    <col min="9" max="16384" width="9.140625" style="72"/>
  </cols>
  <sheetData>
    <row r="14" spans="1:6" ht="15" x14ac:dyDescent="0.3">
      <c r="A14" s="69"/>
      <c r="B14" s="70"/>
      <c r="C14" s="71"/>
      <c r="D14" s="70"/>
      <c r="F14" s="73"/>
    </row>
    <row r="15" spans="1:6" ht="15" x14ac:dyDescent="0.3">
      <c r="A15" s="69"/>
      <c r="B15" s="70"/>
      <c r="C15" s="71"/>
      <c r="D15" s="70"/>
      <c r="F15" s="71"/>
    </row>
    <row r="16" spans="1:6" ht="20.100000000000001" customHeight="1" x14ac:dyDescent="0.3">
      <c r="A16" s="241" t="s">
        <v>48</v>
      </c>
      <c r="B16" s="241"/>
      <c r="C16" s="241"/>
      <c r="D16" s="241"/>
      <c r="E16" s="241"/>
    </row>
    <row r="17" spans="1:6" ht="16.5" x14ac:dyDescent="0.3">
      <c r="A17" s="74" t="s">
        <v>7</v>
      </c>
      <c r="B17" s="75" t="s">
        <v>49</v>
      </c>
    </row>
    <row r="18" spans="1:6" ht="16.5" x14ac:dyDescent="0.3">
      <c r="A18" s="76" t="s">
        <v>50</v>
      </c>
      <c r="B18" s="77" t="str">
        <f>Clavulanate!B18:C18</f>
        <v>BACTOCLAV 625 MG</v>
      </c>
      <c r="D18" s="78"/>
      <c r="E18" s="79"/>
    </row>
    <row r="19" spans="1:6" ht="16.5" x14ac:dyDescent="0.3">
      <c r="A19" s="80" t="s">
        <v>9</v>
      </c>
      <c r="B19" s="77" t="str">
        <f>Clavulanate!B26</f>
        <v>Clavulanate Potassium</v>
      </c>
      <c r="C19" s="79"/>
      <c r="D19" s="79"/>
      <c r="E19" s="79"/>
    </row>
    <row r="20" spans="1:6" ht="16.5" x14ac:dyDescent="0.3">
      <c r="A20" s="80" t="s">
        <v>10</v>
      </c>
      <c r="B20" s="81">
        <f>Clavulanate!B30</f>
        <v>41.66</v>
      </c>
      <c r="C20" s="79"/>
      <c r="D20" s="79"/>
      <c r="E20" s="79"/>
    </row>
    <row r="21" spans="1:6" ht="16.5" x14ac:dyDescent="0.3">
      <c r="A21" s="76" t="s">
        <v>51</v>
      </c>
      <c r="B21" s="81">
        <f>Clavulanate!D43</f>
        <v>22.57</v>
      </c>
      <c r="C21" s="79"/>
      <c r="D21" s="79"/>
      <c r="E21" s="79"/>
    </row>
    <row r="22" spans="1:6" ht="16.5" x14ac:dyDescent="0.3">
      <c r="A22" s="76" t="s">
        <v>52</v>
      </c>
      <c r="B22" s="82">
        <f>B21/Clavulanate!B45</f>
        <v>0.18056</v>
      </c>
      <c r="C22" s="79"/>
      <c r="D22" s="79"/>
      <c r="E22" s="79"/>
    </row>
    <row r="23" spans="1:6" ht="15.75" x14ac:dyDescent="0.25">
      <c r="A23" s="79"/>
      <c r="B23" s="79"/>
      <c r="C23" s="79"/>
      <c r="D23" s="79"/>
      <c r="E23" s="79"/>
    </row>
    <row r="24" spans="1:6" ht="16.5" x14ac:dyDescent="0.3">
      <c r="A24" s="83" t="s">
        <v>53</v>
      </c>
      <c r="B24" s="84" t="s">
        <v>54</v>
      </c>
      <c r="C24" s="83" t="s">
        <v>55</v>
      </c>
      <c r="D24" s="83" t="s">
        <v>56</v>
      </c>
      <c r="E24" s="85" t="s">
        <v>57</v>
      </c>
    </row>
    <row r="25" spans="1:6" ht="16.5" x14ac:dyDescent="0.3">
      <c r="A25" s="86">
        <v>1</v>
      </c>
      <c r="B25" s="101">
        <v>3797875</v>
      </c>
      <c r="C25" s="101">
        <v>12602.1</v>
      </c>
      <c r="D25" s="102">
        <v>1</v>
      </c>
      <c r="E25" s="103">
        <v>4.8</v>
      </c>
    </row>
    <row r="26" spans="1:6" ht="16.5" x14ac:dyDescent="0.3">
      <c r="A26" s="86">
        <v>2</v>
      </c>
      <c r="B26" s="101">
        <v>3773967</v>
      </c>
      <c r="C26" s="101">
        <v>12707.5</v>
      </c>
      <c r="D26" s="102">
        <v>1</v>
      </c>
      <c r="E26" s="102">
        <v>4.8</v>
      </c>
    </row>
    <row r="27" spans="1:6" ht="16.5" x14ac:dyDescent="0.3">
      <c r="A27" s="86">
        <v>3</v>
      </c>
      <c r="B27" s="101">
        <v>3745114</v>
      </c>
      <c r="C27" s="101">
        <v>12193.4</v>
      </c>
      <c r="D27" s="102">
        <v>1</v>
      </c>
      <c r="E27" s="102">
        <v>4.9000000000000004</v>
      </c>
    </row>
    <row r="28" spans="1:6" ht="16.5" x14ac:dyDescent="0.3">
      <c r="A28" s="86">
        <v>4</v>
      </c>
      <c r="B28" s="101">
        <v>3820145</v>
      </c>
      <c r="C28" s="101">
        <v>11784.4</v>
      </c>
      <c r="D28" s="102">
        <v>1</v>
      </c>
      <c r="E28" s="102">
        <v>5.4</v>
      </c>
    </row>
    <row r="29" spans="1:6" ht="16.5" x14ac:dyDescent="0.3">
      <c r="A29" s="86">
        <v>5</v>
      </c>
      <c r="B29" s="101">
        <v>3817696</v>
      </c>
      <c r="C29" s="101">
        <v>11846.7</v>
      </c>
      <c r="D29" s="102">
        <v>1</v>
      </c>
      <c r="E29" s="102">
        <v>5.4</v>
      </c>
    </row>
    <row r="30" spans="1:6" ht="16.5" x14ac:dyDescent="0.3">
      <c r="A30" s="86">
        <v>6</v>
      </c>
      <c r="B30" s="104">
        <v>3820023</v>
      </c>
      <c r="C30" s="104">
        <v>11848</v>
      </c>
      <c r="D30" s="105">
        <v>1</v>
      </c>
      <c r="E30" s="105">
        <v>5.4</v>
      </c>
    </row>
    <row r="31" spans="1:6" ht="16.5" x14ac:dyDescent="0.3">
      <c r="A31" s="87" t="s">
        <v>58</v>
      </c>
      <c r="B31" s="88">
        <f>AVERAGE(B25:B30)</f>
        <v>3795803.3333333335</v>
      </c>
      <c r="C31" s="89">
        <f>AVERAGE(C25:C30)</f>
        <v>12163.683333333334</v>
      </c>
      <c r="D31" s="90">
        <f>AVERAGE(D25:D30)</f>
        <v>1</v>
      </c>
      <c r="E31" s="90">
        <f>AVERAGE(E25:E30)</f>
        <v>5.1166666666666663</v>
      </c>
    </row>
    <row r="32" spans="1:6" ht="16.5" x14ac:dyDescent="0.3">
      <c r="A32" s="91" t="s">
        <v>59</v>
      </c>
      <c r="B32" s="92">
        <f>(STDEV(B25:B30)/B31)</f>
        <v>8.0848528108102124E-3</v>
      </c>
      <c r="C32" s="93"/>
      <c r="D32" s="93"/>
      <c r="E32" s="94"/>
      <c r="F32" s="70"/>
    </row>
    <row r="33" spans="1:6" s="70" customFormat="1" ht="16.5" x14ac:dyDescent="0.3">
      <c r="A33" s="95" t="s">
        <v>6</v>
      </c>
      <c r="B33" s="96">
        <f>COUNT(B25:B30)</f>
        <v>6</v>
      </c>
      <c r="C33" s="97"/>
      <c r="D33" s="98"/>
      <c r="E33" s="99"/>
    </row>
    <row r="34" spans="1:6" s="70" customFormat="1" ht="15.75" x14ac:dyDescent="0.25">
      <c r="A34" s="79"/>
      <c r="B34" s="79"/>
      <c r="C34" s="79"/>
      <c r="D34" s="79"/>
      <c r="E34" s="100"/>
    </row>
    <row r="35" spans="1:6" s="70" customFormat="1" ht="16.5" x14ac:dyDescent="0.3">
      <c r="A35" s="80" t="s">
        <v>60</v>
      </c>
      <c r="B35" s="106" t="s">
        <v>61</v>
      </c>
      <c r="C35" s="107"/>
      <c r="D35" s="107"/>
      <c r="E35" s="108"/>
    </row>
    <row r="36" spans="1:6" ht="16.5" x14ac:dyDescent="0.3">
      <c r="A36" s="80"/>
      <c r="B36" s="106" t="s">
        <v>62</v>
      </c>
      <c r="C36" s="107"/>
      <c r="D36" s="107"/>
      <c r="E36" s="108"/>
      <c r="F36" s="70"/>
    </row>
    <row r="37" spans="1:6" ht="16.5" x14ac:dyDescent="0.3">
      <c r="A37" s="80"/>
      <c r="B37" s="109" t="s">
        <v>63</v>
      </c>
      <c r="C37" s="107"/>
      <c r="D37" s="107"/>
      <c r="E37" s="107"/>
    </row>
    <row r="38" spans="1:6" ht="15.75" x14ac:dyDescent="0.25">
      <c r="A38" s="79"/>
      <c r="B38" s="79"/>
      <c r="C38" s="79"/>
      <c r="D38" s="79"/>
      <c r="E38" s="79"/>
    </row>
    <row r="39" spans="1:6" ht="16.5" x14ac:dyDescent="0.3">
      <c r="A39" s="74" t="s">
        <v>7</v>
      </c>
      <c r="B39" s="75" t="s">
        <v>98</v>
      </c>
    </row>
    <row r="40" spans="1:6" ht="16.5" x14ac:dyDescent="0.3">
      <c r="A40" s="76" t="s">
        <v>50</v>
      </c>
      <c r="B40" s="77" t="str">
        <f>Clavulanate!B18</f>
        <v>BACTOCLAV 625 MG</v>
      </c>
      <c r="D40" s="78"/>
      <c r="E40" s="79"/>
    </row>
    <row r="41" spans="1:6" ht="16.5" x14ac:dyDescent="0.3">
      <c r="A41" s="80" t="s">
        <v>9</v>
      </c>
      <c r="B41" s="77">
        <f>Clavulanate!B87</f>
        <v>0</v>
      </c>
      <c r="C41" s="79"/>
      <c r="D41" s="79"/>
      <c r="E41" s="79"/>
    </row>
    <row r="42" spans="1:6" ht="16.5" x14ac:dyDescent="0.3">
      <c r="A42" s="80" t="s">
        <v>10</v>
      </c>
      <c r="B42" s="81">
        <f>Clavulanate!B91</f>
        <v>1</v>
      </c>
      <c r="C42" s="79"/>
      <c r="D42" s="79"/>
      <c r="E42" s="79"/>
    </row>
    <row r="43" spans="1:6" ht="16.5" x14ac:dyDescent="0.3">
      <c r="A43" s="76" t="s">
        <v>51</v>
      </c>
      <c r="B43" s="81">
        <f>Clavulanate!D105</f>
        <v>50</v>
      </c>
      <c r="C43" s="79"/>
      <c r="D43" s="79"/>
      <c r="E43" s="79"/>
    </row>
    <row r="44" spans="1:6" ht="16.5" x14ac:dyDescent="0.3">
      <c r="A44" s="76" t="s">
        <v>52</v>
      </c>
      <c r="B44" s="82">
        <f>B43/Clavulanate!B107</f>
        <v>50</v>
      </c>
      <c r="C44" s="79"/>
      <c r="D44" s="79"/>
      <c r="E44" s="79"/>
    </row>
    <row r="45" spans="1:6" ht="15.75" x14ac:dyDescent="0.25">
      <c r="A45" s="79"/>
      <c r="B45" s="79"/>
      <c r="C45" s="79"/>
      <c r="D45" s="79"/>
      <c r="E45" s="79"/>
    </row>
    <row r="46" spans="1:6" ht="16.5" x14ac:dyDescent="0.3">
      <c r="A46" s="83" t="s">
        <v>53</v>
      </c>
      <c r="B46" s="84" t="s">
        <v>54</v>
      </c>
      <c r="C46" s="83" t="s">
        <v>55</v>
      </c>
      <c r="D46" s="83" t="s">
        <v>56</v>
      </c>
      <c r="E46" s="85" t="s">
        <v>57</v>
      </c>
    </row>
    <row r="47" spans="1:6" ht="16.5" x14ac:dyDescent="0.3">
      <c r="A47" s="86">
        <v>1</v>
      </c>
      <c r="B47" s="101"/>
      <c r="C47" s="101"/>
      <c r="D47" s="102"/>
      <c r="E47" s="103"/>
    </row>
    <row r="48" spans="1:6" ht="16.5" x14ac:dyDescent="0.3">
      <c r="A48" s="86">
        <v>2</v>
      </c>
      <c r="B48" s="101"/>
      <c r="C48" s="101"/>
      <c r="D48" s="102"/>
      <c r="E48" s="102"/>
    </row>
    <row r="49" spans="1:5" ht="16.5" x14ac:dyDescent="0.3">
      <c r="A49" s="86">
        <v>3</v>
      </c>
      <c r="B49" s="101"/>
      <c r="C49" s="101"/>
      <c r="D49" s="102"/>
      <c r="E49" s="102"/>
    </row>
    <row r="50" spans="1:5" ht="16.5" x14ac:dyDescent="0.3">
      <c r="A50" s="86">
        <v>4</v>
      </c>
      <c r="B50" s="101"/>
      <c r="C50" s="101"/>
      <c r="D50" s="102"/>
      <c r="E50" s="102"/>
    </row>
    <row r="51" spans="1:5" ht="16.5" x14ac:dyDescent="0.3">
      <c r="A51" s="86">
        <v>5</v>
      </c>
      <c r="B51" s="101"/>
      <c r="C51" s="101"/>
      <c r="D51" s="102"/>
      <c r="E51" s="102"/>
    </row>
    <row r="52" spans="1:5" ht="16.5" x14ac:dyDescent="0.3">
      <c r="A52" s="86">
        <v>6</v>
      </c>
      <c r="B52" s="104"/>
      <c r="C52" s="104"/>
      <c r="D52" s="105"/>
      <c r="E52" s="105"/>
    </row>
    <row r="53" spans="1:5" ht="16.5" x14ac:dyDescent="0.3">
      <c r="A53" s="87" t="s">
        <v>58</v>
      </c>
      <c r="B53" s="88" t="e">
        <f>AVERAGE(B47:B52)</f>
        <v>#DIV/0!</v>
      </c>
      <c r="C53" s="89" t="e">
        <f>AVERAGE(C47:C52)</f>
        <v>#DIV/0!</v>
      </c>
      <c r="D53" s="90" t="e">
        <f>AVERAGE(D47:D52)</f>
        <v>#DIV/0!</v>
      </c>
      <c r="E53" s="90" t="e">
        <f>AVERAGE(E47:E52)</f>
        <v>#DIV/0!</v>
      </c>
    </row>
    <row r="54" spans="1:5" ht="16.5" x14ac:dyDescent="0.3">
      <c r="A54" s="91" t="s">
        <v>59</v>
      </c>
      <c r="B54" s="92" t="e">
        <f>(STDEV(B47:B52)/B53)</f>
        <v>#DIV/0!</v>
      </c>
      <c r="C54" s="93"/>
      <c r="D54" s="93"/>
      <c r="E54" s="94"/>
    </row>
    <row r="55" spans="1:5" ht="16.5" x14ac:dyDescent="0.3">
      <c r="A55" s="95" t="s">
        <v>6</v>
      </c>
      <c r="B55" s="96">
        <f>COUNT(B47:B52)</f>
        <v>0</v>
      </c>
      <c r="C55" s="97"/>
      <c r="D55" s="98"/>
      <c r="E55" s="99"/>
    </row>
    <row r="56" spans="1:5" ht="15.75" x14ac:dyDescent="0.25">
      <c r="A56" s="79"/>
      <c r="B56" s="79"/>
      <c r="C56" s="79"/>
      <c r="D56" s="79"/>
      <c r="E56" s="100"/>
    </row>
    <row r="57" spans="1:5" ht="16.5" x14ac:dyDescent="0.3">
      <c r="A57" s="80" t="s">
        <v>60</v>
      </c>
      <c r="B57" s="106" t="s">
        <v>61</v>
      </c>
      <c r="C57" s="107"/>
      <c r="D57" s="107"/>
      <c r="E57" s="108"/>
    </row>
    <row r="58" spans="1:5" ht="16.5" x14ac:dyDescent="0.3">
      <c r="A58" s="80"/>
      <c r="B58" s="106" t="s">
        <v>62</v>
      </c>
      <c r="C58" s="107"/>
      <c r="D58" s="107"/>
      <c r="E58" s="108"/>
    </row>
    <row r="59" spans="1:5" ht="16.5" x14ac:dyDescent="0.3">
      <c r="A59" s="80"/>
      <c r="B59" s="109" t="s">
        <v>63</v>
      </c>
      <c r="C59" s="107"/>
      <c r="D59" s="107"/>
      <c r="E59" s="107"/>
    </row>
  </sheetData>
  <sheetProtection password="AD9C" sheet="1" objects="1" scenarios="1" formatCells="0" formatColumns="0"/>
  <mergeCells count="1">
    <mergeCell ref="A16:E16"/>
  </mergeCells>
  <printOptions horizontalCentered="1"/>
  <pageMargins left="0.75" right="0.75" top="0.49" bottom="1" header="0.5" footer="0.5"/>
  <pageSetup scale="69" orientation="portrait" r:id="rId1"/>
  <headerFooter alignWithMargins="0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142"/>
  <sheetViews>
    <sheetView view="pageBreakPreview" zoomScale="55" zoomScaleNormal="75" zoomScaleSheetLayoutView="55" zoomScalePageLayoutView="55" workbookViewId="0">
      <selection activeCell="C39" sqref="C39"/>
    </sheetView>
  </sheetViews>
  <sheetFormatPr defaultRowHeight="18.75" x14ac:dyDescent="0.3"/>
  <cols>
    <col min="1" max="1" width="55.42578125" style="2" customWidth="1"/>
    <col min="2" max="2" width="33.7109375" style="2" customWidth="1"/>
    <col min="3" max="3" width="42.28515625" style="2" bestFit="1" customWidth="1"/>
    <col min="4" max="4" width="30.5703125" style="2" customWidth="1"/>
    <col min="5" max="5" width="39.85546875" style="2" customWidth="1"/>
    <col min="6" max="6" width="46.85546875" style="2" bestFit="1" customWidth="1"/>
    <col min="7" max="7" width="39.85546875" style="2" customWidth="1"/>
    <col min="8" max="8" width="41.140625" style="2" bestFit="1" customWidth="1"/>
    <col min="9" max="9" width="30.28515625" style="2" bestFit="1" customWidth="1"/>
    <col min="10" max="10" width="30.42578125" style="2" customWidth="1"/>
    <col min="11" max="11" width="21.28515625" style="2" customWidth="1"/>
    <col min="12" max="16384" width="9.140625" style="2"/>
  </cols>
  <sheetData>
    <row r="15" spans="1:8" ht="19.5" thickBot="1" x14ac:dyDescent="0.35"/>
    <row r="16" spans="1:8" ht="19.5" thickBot="1" x14ac:dyDescent="0.35">
      <c r="A16" s="243" t="s">
        <v>101</v>
      </c>
      <c r="B16" s="244"/>
      <c r="C16" s="244"/>
      <c r="D16" s="244"/>
      <c r="E16" s="244"/>
      <c r="F16" s="244"/>
      <c r="G16" s="244"/>
      <c r="H16" s="245"/>
    </row>
    <row r="17" spans="1:14" x14ac:dyDescent="0.3">
      <c r="A17" s="1" t="s">
        <v>0</v>
      </c>
      <c r="B17" s="1"/>
    </row>
    <row r="18" spans="1:14" ht="26.25" x14ac:dyDescent="0.4">
      <c r="A18" s="3" t="s">
        <v>1</v>
      </c>
      <c r="B18" s="242" t="s">
        <v>110</v>
      </c>
      <c r="C18" s="242"/>
      <c r="D18" s="53"/>
      <c r="E18" s="53"/>
    </row>
    <row r="19" spans="1:14" ht="26.25" x14ac:dyDescent="0.4">
      <c r="A19" s="3" t="s">
        <v>2</v>
      </c>
      <c r="B19" s="240" t="s">
        <v>112</v>
      </c>
      <c r="C19" s="240">
        <v>12</v>
      </c>
    </row>
    <row r="20" spans="1:14" ht="26.25" x14ac:dyDescent="0.4">
      <c r="A20" s="3" t="s">
        <v>3</v>
      </c>
      <c r="B20" s="249" t="s">
        <v>111</v>
      </c>
      <c r="C20" s="249"/>
    </row>
    <row r="21" spans="1:14" ht="26.25" x14ac:dyDescent="0.4">
      <c r="A21" s="3" t="s">
        <v>4</v>
      </c>
      <c r="B21" s="202" t="s">
        <v>113</v>
      </c>
      <c r="C21" s="202"/>
      <c r="D21" s="67"/>
      <c r="E21" s="67"/>
      <c r="F21" s="67"/>
      <c r="G21" s="67"/>
      <c r="H21" s="67"/>
      <c r="I21" s="67"/>
    </row>
    <row r="22" spans="1:14" ht="26.25" x14ac:dyDescent="0.4">
      <c r="A22" s="3" t="s">
        <v>15</v>
      </c>
      <c r="B22" s="204">
        <v>42079</v>
      </c>
      <c r="C22" s="201"/>
    </row>
    <row r="23" spans="1:14" ht="26.25" x14ac:dyDescent="0.4">
      <c r="A23" s="3" t="s">
        <v>5</v>
      </c>
      <c r="B23" s="204">
        <v>42081</v>
      </c>
      <c r="C23" s="201"/>
    </row>
    <row r="24" spans="1:14" x14ac:dyDescent="0.3">
      <c r="A24" s="3"/>
      <c r="B24" s="6"/>
    </row>
    <row r="25" spans="1:14" x14ac:dyDescent="0.3">
      <c r="A25" s="7" t="s">
        <v>7</v>
      </c>
      <c r="B25" s="6"/>
    </row>
    <row r="26" spans="1:14" ht="26.25" x14ac:dyDescent="0.4">
      <c r="A26" s="8" t="s">
        <v>9</v>
      </c>
      <c r="B26" s="242" t="s">
        <v>114</v>
      </c>
      <c r="C26" s="242"/>
    </row>
    <row r="27" spans="1:14" ht="26.25" x14ac:dyDescent="0.4">
      <c r="A27" s="10" t="s">
        <v>17</v>
      </c>
      <c r="B27" s="249" t="s">
        <v>115</v>
      </c>
      <c r="C27" s="249"/>
    </row>
    <row r="28" spans="1:14" ht="27" thickBot="1" x14ac:dyDescent="0.45">
      <c r="A28" s="10" t="s">
        <v>10</v>
      </c>
      <c r="B28" s="206">
        <v>41.66</v>
      </c>
    </row>
    <row r="29" spans="1:14" s="12" customFormat="1" ht="27" thickBot="1" x14ac:dyDescent="0.45">
      <c r="A29" s="10" t="s">
        <v>19</v>
      </c>
      <c r="B29" s="207">
        <v>0</v>
      </c>
      <c r="C29" s="246" t="s">
        <v>102</v>
      </c>
      <c r="D29" s="247"/>
      <c r="E29" s="247"/>
      <c r="F29" s="247"/>
      <c r="G29" s="248"/>
      <c r="I29" s="13"/>
      <c r="J29" s="13"/>
      <c r="K29" s="13"/>
      <c r="L29" s="13"/>
    </row>
    <row r="30" spans="1:14" s="12" customFormat="1" ht="19.5" thickBot="1" x14ac:dyDescent="0.35">
      <c r="A30" s="10" t="s">
        <v>18</v>
      </c>
      <c r="B30" s="9">
        <f>B28-B29</f>
        <v>41.66</v>
      </c>
      <c r="C30" s="205"/>
      <c r="D30" s="205"/>
      <c r="E30" s="205"/>
      <c r="F30" s="205"/>
      <c r="G30" s="205"/>
      <c r="I30" s="13"/>
      <c r="J30" s="13"/>
      <c r="K30" s="13"/>
      <c r="L30" s="13"/>
    </row>
    <row r="31" spans="1:14" s="12" customFormat="1" ht="27" thickBot="1" x14ac:dyDescent="0.45">
      <c r="A31" s="10" t="s">
        <v>26</v>
      </c>
      <c r="B31" s="209">
        <v>1</v>
      </c>
      <c r="C31" s="246" t="s">
        <v>103</v>
      </c>
      <c r="D31" s="247"/>
      <c r="E31" s="247"/>
      <c r="F31" s="247"/>
      <c r="G31" s="248"/>
      <c r="H31" s="200"/>
      <c r="I31" s="13"/>
      <c r="J31" s="13"/>
      <c r="K31" s="13"/>
      <c r="L31" s="13"/>
    </row>
    <row r="32" spans="1:14" s="12" customFormat="1" ht="27" thickBot="1" x14ac:dyDescent="0.45">
      <c r="A32" s="10" t="s">
        <v>27</v>
      </c>
      <c r="B32" s="209">
        <v>1</v>
      </c>
      <c r="C32" s="246" t="s">
        <v>104</v>
      </c>
      <c r="D32" s="247"/>
      <c r="E32" s="247"/>
      <c r="F32" s="247"/>
      <c r="G32" s="248"/>
      <c r="H32" s="200"/>
      <c r="I32" s="13"/>
      <c r="J32" s="13"/>
      <c r="K32" s="13"/>
      <c r="L32" s="17"/>
      <c r="M32" s="17"/>
      <c r="N32" s="18"/>
    </row>
    <row r="33" spans="1:14" s="12" customFormat="1" ht="17.25" customHeight="1" x14ac:dyDescent="0.3">
      <c r="A33" s="10"/>
      <c r="B33" s="16"/>
      <c r="C33" s="19"/>
      <c r="D33" s="19"/>
      <c r="E33" s="19"/>
      <c r="F33" s="19"/>
      <c r="G33" s="19"/>
      <c r="H33" s="19"/>
      <c r="I33" s="13"/>
      <c r="J33" s="13"/>
      <c r="K33" s="13"/>
      <c r="L33" s="17"/>
      <c r="M33" s="17"/>
      <c r="N33" s="18"/>
    </row>
    <row r="34" spans="1:14" s="12" customFormat="1" x14ac:dyDescent="0.3">
      <c r="A34" s="10" t="s">
        <v>20</v>
      </c>
      <c r="B34" s="20">
        <f>B31/B32</f>
        <v>1</v>
      </c>
      <c r="C34" s="2" t="s">
        <v>21</v>
      </c>
      <c r="D34" s="2"/>
      <c r="E34" s="2"/>
      <c r="F34" s="2"/>
      <c r="G34" s="2"/>
      <c r="I34" s="13"/>
      <c r="J34" s="13"/>
      <c r="K34" s="13"/>
      <c r="L34" s="17"/>
      <c r="M34" s="17"/>
      <c r="N34" s="18"/>
    </row>
    <row r="35" spans="1:14" s="12" customFormat="1" ht="19.5" thickBot="1" x14ac:dyDescent="0.35">
      <c r="A35" s="10"/>
      <c r="B35" s="9"/>
      <c r="G35" s="2"/>
      <c r="I35" s="13"/>
      <c r="J35" s="13"/>
      <c r="K35" s="13"/>
      <c r="L35" s="17"/>
      <c r="M35" s="17"/>
      <c r="N35" s="18"/>
    </row>
    <row r="36" spans="1:14" s="12" customFormat="1" ht="27" thickBot="1" x14ac:dyDescent="0.45">
      <c r="A36" s="21" t="s">
        <v>108</v>
      </c>
      <c r="B36" s="231">
        <v>25</v>
      </c>
      <c r="C36" s="2"/>
      <c r="D36" s="251" t="s">
        <v>13</v>
      </c>
      <c r="E36" s="253"/>
      <c r="F36" s="251" t="s">
        <v>14</v>
      </c>
      <c r="G36" s="252"/>
      <c r="J36" s="13"/>
      <c r="K36" s="13"/>
      <c r="L36" s="17"/>
      <c r="M36" s="17"/>
      <c r="N36" s="18"/>
    </row>
    <row r="37" spans="1:14" s="12" customFormat="1" ht="26.25" x14ac:dyDescent="0.4">
      <c r="A37" s="22" t="s">
        <v>32</v>
      </c>
      <c r="B37" s="232">
        <v>10</v>
      </c>
      <c r="C37" s="24" t="s">
        <v>105</v>
      </c>
      <c r="D37" s="25" t="s">
        <v>31</v>
      </c>
      <c r="E37" s="50" t="s">
        <v>45</v>
      </c>
      <c r="F37" s="25" t="s">
        <v>31</v>
      </c>
      <c r="G37" s="26" t="s">
        <v>45</v>
      </c>
      <c r="J37" s="13"/>
      <c r="K37" s="13"/>
      <c r="L37" s="17"/>
      <c r="M37" s="17"/>
      <c r="N37" s="18"/>
    </row>
    <row r="38" spans="1:14" s="12" customFormat="1" ht="26.25" x14ac:dyDescent="0.4">
      <c r="A38" s="22" t="s">
        <v>33</v>
      </c>
      <c r="B38" s="232">
        <v>50</v>
      </c>
      <c r="C38" s="27">
        <v>1</v>
      </c>
      <c r="D38" s="212">
        <v>3888691</v>
      </c>
      <c r="E38" s="54">
        <f>IF(ISBLANK(D38),"-",$D$48/$D$45*D38)</f>
        <v>10339335.286113657</v>
      </c>
      <c r="F38" s="212">
        <v>3980590</v>
      </c>
      <c r="G38" s="57">
        <f>IF(ISBLANK(F38),"-",$D$48/$F$45*F38)</f>
        <v>10087568.402836345</v>
      </c>
      <c r="J38" s="13"/>
      <c r="K38" s="13"/>
      <c r="L38" s="17"/>
      <c r="M38" s="17"/>
      <c r="N38" s="18"/>
    </row>
    <row r="39" spans="1:14" s="12" customFormat="1" ht="26.25" x14ac:dyDescent="0.4">
      <c r="A39" s="22" t="s">
        <v>34</v>
      </c>
      <c r="B39" s="232">
        <v>1</v>
      </c>
      <c r="C39" s="23">
        <v>2</v>
      </c>
      <c r="D39" s="213">
        <v>3853924</v>
      </c>
      <c r="E39" s="55">
        <f>IF(ISBLANK(D39),"-",$D$48/$D$45*D39)</f>
        <v>10246896.038589923</v>
      </c>
      <c r="F39" s="213">
        <v>3904294</v>
      </c>
      <c r="G39" s="58">
        <f>IF(ISBLANK(F39),"-",$D$48/$F$45*F39)</f>
        <v>9894219.8995082453</v>
      </c>
      <c r="J39" s="13"/>
      <c r="K39" s="13"/>
      <c r="L39" s="17"/>
      <c r="M39" s="17"/>
      <c r="N39" s="18"/>
    </row>
    <row r="40" spans="1:14" ht="26.25" x14ac:dyDescent="0.4">
      <c r="A40" s="22" t="s">
        <v>35</v>
      </c>
      <c r="B40" s="232">
        <v>1</v>
      </c>
      <c r="C40" s="23">
        <v>3</v>
      </c>
      <c r="D40" s="213">
        <v>3892929</v>
      </c>
      <c r="E40" s="55">
        <f>IF(ISBLANK(D40),"-",$D$48/$D$45*D40)</f>
        <v>10350603.371683465</v>
      </c>
      <c r="F40" s="213">
        <v>3952148</v>
      </c>
      <c r="G40" s="58">
        <f>IF(ISBLANK(F40),"-",$D$48/$F$45*F40)</f>
        <v>10015490.992072245</v>
      </c>
      <c r="L40" s="17"/>
      <c r="M40" s="17"/>
      <c r="N40" s="29"/>
    </row>
    <row r="41" spans="1:14" ht="26.25" x14ac:dyDescent="0.4">
      <c r="A41" s="22" t="s">
        <v>36</v>
      </c>
      <c r="B41" s="232">
        <v>1</v>
      </c>
      <c r="C41" s="30">
        <v>4</v>
      </c>
      <c r="D41" s="214"/>
      <c r="E41" s="56" t="str">
        <f>IF(ISBLANK(D41),"-",$D$48/$D$45*D41)</f>
        <v>-</v>
      </c>
      <c r="F41" s="214"/>
      <c r="G41" s="59" t="str">
        <f>IF(ISBLANK(F41),"-",$D$48/$F$45*F41)</f>
        <v>-</v>
      </c>
      <c r="L41" s="17"/>
      <c r="M41" s="17"/>
      <c r="N41" s="29"/>
    </row>
    <row r="42" spans="1:14" ht="27" thickBot="1" x14ac:dyDescent="0.45">
      <c r="A42" s="22" t="s">
        <v>37</v>
      </c>
      <c r="B42" s="232">
        <v>1</v>
      </c>
      <c r="C42" s="31" t="s">
        <v>12</v>
      </c>
      <c r="D42" s="32">
        <f>AVERAGE(D38:D41)</f>
        <v>3878514.6666666665</v>
      </c>
      <c r="E42" s="47">
        <f>AVERAGE(E38:E41)</f>
        <v>10312278.232129015</v>
      </c>
      <c r="F42" s="32">
        <f>AVERAGE(F38:F41)</f>
        <v>3945677.3333333335</v>
      </c>
      <c r="G42" s="33">
        <f>AVERAGE(G38:G41)</f>
        <v>9999093.0981389452</v>
      </c>
      <c r="H42" s="66"/>
    </row>
    <row r="43" spans="1:14" ht="26.25" x14ac:dyDescent="0.4">
      <c r="A43" s="22" t="s">
        <v>38</v>
      </c>
      <c r="B43" s="232">
        <v>1</v>
      </c>
      <c r="C43" s="111" t="s">
        <v>16</v>
      </c>
      <c r="D43" s="217">
        <v>22.57</v>
      </c>
      <c r="E43" s="29"/>
      <c r="F43" s="217">
        <v>23.68</v>
      </c>
      <c r="H43" s="66"/>
    </row>
    <row r="44" spans="1:14" ht="26.25" x14ac:dyDescent="0.4">
      <c r="A44" s="22" t="s">
        <v>39</v>
      </c>
      <c r="B44" s="232">
        <v>1</v>
      </c>
      <c r="C44" s="112" t="s">
        <v>22</v>
      </c>
      <c r="D44" s="34">
        <f>D43*$B$34</f>
        <v>22.57</v>
      </c>
      <c r="E44" s="35"/>
      <c r="F44" s="34">
        <f>F43*$B$34</f>
        <v>23.68</v>
      </c>
      <c r="H44" s="66"/>
    </row>
    <row r="45" spans="1:14" ht="19.5" thickBot="1" x14ac:dyDescent="0.35">
      <c r="A45" s="22" t="s">
        <v>30</v>
      </c>
      <c r="B45" s="233">
        <f>(B44/B43)*(B42/B41)*(B40/B39)*(B38/B37)*B36</f>
        <v>125</v>
      </c>
      <c r="C45" s="112" t="s">
        <v>106</v>
      </c>
      <c r="D45" s="36">
        <f>D44*$B$30/100</f>
        <v>9.4026619999999994</v>
      </c>
      <c r="E45" s="37"/>
      <c r="F45" s="36">
        <f>F44*$B$30/100</f>
        <v>9.8650880000000001</v>
      </c>
      <c r="H45" s="66"/>
    </row>
    <row r="46" spans="1:14" ht="19.5" thickBot="1" x14ac:dyDescent="0.35">
      <c r="A46" s="259" t="s">
        <v>23</v>
      </c>
      <c r="B46" s="263"/>
      <c r="C46" s="112" t="s">
        <v>107</v>
      </c>
      <c r="D46" s="34">
        <f>D45/$B$45</f>
        <v>7.5221295999999993E-2</v>
      </c>
      <c r="E46" s="37"/>
      <c r="F46" s="38">
        <f>F45/$B$45</f>
        <v>7.8920703999999994E-2</v>
      </c>
      <c r="H46" s="66"/>
    </row>
    <row r="47" spans="1:14" ht="27" thickBot="1" x14ac:dyDescent="0.45">
      <c r="A47" s="261"/>
      <c r="B47" s="264"/>
      <c r="C47" s="113" t="s">
        <v>47</v>
      </c>
      <c r="D47" s="203">
        <v>0.2</v>
      </c>
      <c r="F47" s="39"/>
      <c r="H47" s="66"/>
    </row>
    <row r="48" spans="1:14" x14ac:dyDescent="0.3">
      <c r="C48" s="114" t="s">
        <v>64</v>
      </c>
      <c r="D48" s="36">
        <f>D47*$B$45</f>
        <v>25</v>
      </c>
      <c r="F48" s="39"/>
      <c r="H48" s="66"/>
    </row>
    <row r="49" spans="1:8" ht="19.5" thickBot="1" x14ac:dyDescent="0.35">
      <c r="C49" s="48" t="s">
        <v>65</v>
      </c>
      <c r="D49" s="115">
        <f>D48/B34</f>
        <v>25</v>
      </c>
      <c r="F49" s="39"/>
      <c r="H49" s="66"/>
    </row>
    <row r="50" spans="1:8" x14ac:dyDescent="0.3">
      <c r="C50" s="21" t="s">
        <v>46</v>
      </c>
      <c r="D50" s="116">
        <f>AVERAGE(E38:E41,G38:G41)</f>
        <v>10155685.665133981</v>
      </c>
      <c r="F50" s="40"/>
      <c r="H50" s="66"/>
    </row>
    <row r="51" spans="1:8" x14ac:dyDescent="0.3">
      <c r="C51" s="22" t="s">
        <v>24</v>
      </c>
      <c r="D51" s="41">
        <f>STDEV(E38:E41,G38:G41)/D50</f>
        <v>1.8299943817940603E-2</v>
      </c>
      <c r="F51" s="40"/>
      <c r="H51" s="66"/>
    </row>
    <row r="52" spans="1:8" ht="19.5" thickBot="1" x14ac:dyDescent="0.35">
      <c r="C52" s="110" t="s">
        <v>6</v>
      </c>
      <c r="D52" s="117">
        <f>COUNT(E38:E41,G38:G41)</f>
        <v>6</v>
      </c>
      <c r="F52" s="40"/>
    </row>
    <row r="54" spans="1:8" x14ac:dyDescent="0.3">
      <c r="A54" s="1" t="s">
        <v>7</v>
      </c>
      <c r="B54" s="42" t="s">
        <v>44</v>
      </c>
    </row>
    <row r="55" spans="1:8" x14ac:dyDescent="0.3">
      <c r="A55" s="2" t="s">
        <v>8</v>
      </c>
      <c r="B55" s="5" t="str">
        <f>B21</f>
        <v>Amoxicillin 500 mg and Potassium Clavulanate 125 mg</v>
      </c>
    </row>
    <row r="56" spans="1:8" ht="26.25" x14ac:dyDescent="0.4">
      <c r="A56" s="4" t="s">
        <v>75</v>
      </c>
      <c r="B56" s="208">
        <v>125</v>
      </c>
      <c r="C56" s="2" t="str">
        <f>B20</f>
        <v xml:space="preserve">Amoxicillin and Potassium Clavulanate </v>
      </c>
      <c r="H56" s="11"/>
    </row>
    <row r="57" spans="1:8" s="79" customFormat="1" ht="17.25" thickBot="1" x14ac:dyDescent="0.35">
      <c r="A57" s="74"/>
      <c r="B57" s="74"/>
      <c r="C57" s="74"/>
    </row>
    <row r="58" spans="1:8" s="79" customFormat="1" ht="42" customHeight="1" x14ac:dyDescent="0.4">
      <c r="A58" s="21" t="s">
        <v>109</v>
      </c>
      <c r="B58" s="231">
        <v>100</v>
      </c>
      <c r="C58" s="128" t="s">
        <v>76</v>
      </c>
      <c r="D58" s="129" t="s">
        <v>66</v>
      </c>
      <c r="E58" s="190" t="s">
        <v>67</v>
      </c>
      <c r="F58" s="195" t="s">
        <v>100</v>
      </c>
      <c r="G58" s="199" t="s">
        <v>99</v>
      </c>
      <c r="H58" s="120"/>
    </row>
    <row r="59" spans="1:8" s="79" customFormat="1" ht="26.25" x14ac:dyDescent="0.4">
      <c r="A59" s="22" t="s">
        <v>32</v>
      </c>
      <c r="B59" s="232">
        <v>5</v>
      </c>
      <c r="C59" s="130">
        <v>1</v>
      </c>
      <c r="D59" s="218">
        <v>489169</v>
      </c>
      <c r="E59" s="124">
        <f>IF(ISBLANK(D59),"-",D59/$D$50*$D$47*$B$67)</f>
        <v>9.6334017441952113</v>
      </c>
      <c r="F59" s="196">
        <f>E59/$E$70*100</f>
        <v>2.6285969123163033</v>
      </c>
      <c r="G59" s="191">
        <f t="shared" ref="G59:G68" si="0">IF(ISBLANK(D59),"-",E59/$B$56*100)</f>
        <v>7.70672139535617</v>
      </c>
      <c r="H59" s="120"/>
    </row>
    <row r="60" spans="1:8" s="79" customFormat="1" ht="26.25" x14ac:dyDescent="0.4">
      <c r="A60" s="22" t="s">
        <v>33</v>
      </c>
      <c r="B60" s="232">
        <v>50</v>
      </c>
      <c r="C60" s="28">
        <v>2</v>
      </c>
      <c r="D60" s="219">
        <v>17138145</v>
      </c>
      <c r="E60" s="125">
        <f t="shared" ref="E60:E68" si="1">IF(ISBLANK(D60),"-",D60/$D$50*$D$47*$B$67)</f>
        <v>337.50837836263224</v>
      </c>
      <c r="F60" s="197">
        <f t="shared" ref="F60:F68" si="2">E60/$E$70*100</f>
        <v>92.09347900179506</v>
      </c>
      <c r="G60" s="169">
        <f t="shared" si="0"/>
        <v>270.00670269010578</v>
      </c>
      <c r="H60" s="120"/>
    </row>
    <row r="61" spans="1:8" s="79" customFormat="1" ht="26.25" x14ac:dyDescent="0.4">
      <c r="A61" s="22" t="s">
        <v>34</v>
      </c>
      <c r="B61" s="232">
        <v>1</v>
      </c>
      <c r="C61" s="28">
        <v>3</v>
      </c>
      <c r="D61" s="219">
        <v>18742323</v>
      </c>
      <c r="E61" s="125">
        <f t="shared" si="1"/>
        <v>369.10010053472325</v>
      </c>
      <c r="F61" s="197">
        <f t="shared" si="2"/>
        <v>100.71368457002556</v>
      </c>
      <c r="G61" s="169">
        <f t="shared" si="0"/>
        <v>295.28008042777861</v>
      </c>
      <c r="H61" s="120"/>
    </row>
    <row r="62" spans="1:8" s="79" customFormat="1" ht="26.25" x14ac:dyDescent="0.4">
      <c r="A62" s="22" t="s">
        <v>35</v>
      </c>
      <c r="B62" s="232">
        <v>1</v>
      </c>
      <c r="C62" s="28">
        <v>4</v>
      </c>
      <c r="D62" s="219">
        <v>21140799</v>
      </c>
      <c r="E62" s="125">
        <f t="shared" si="1"/>
        <v>416.33425249817634</v>
      </c>
      <c r="F62" s="197">
        <f t="shared" si="2"/>
        <v>113.60212723066998</v>
      </c>
      <c r="G62" s="169">
        <f t="shared" si="0"/>
        <v>333.06740199854107</v>
      </c>
      <c r="H62" s="120"/>
    </row>
    <row r="63" spans="1:8" s="79" customFormat="1" ht="26.25" x14ac:dyDescent="0.4">
      <c r="A63" s="22" t="s">
        <v>36</v>
      </c>
      <c r="B63" s="232">
        <v>1</v>
      </c>
      <c r="C63" s="28">
        <v>5</v>
      </c>
      <c r="D63" s="219">
        <v>21913850</v>
      </c>
      <c r="E63" s="125">
        <f t="shared" si="1"/>
        <v>431.55825657805838</v>
      </c>
      <c r="F63" s="197">
        <f t="shared" si="2"/>
        <v>117.75619151451262</v>
      </c>
      <c r="G63" s="169">
        <f t="shared" si="0"/>
        <v>345.24660526244668</v>
      </c>
      <c r="H63" s="120"/>
    </row>
    <row r="64" spans="1:8" s="79" customFormat="1" ht="26.25" x14ac:dyDescent="0.4">
      <c r="A64" s="22" t="s">
        <v>37</v>
      </c>
      <c r="B64" s="232">
        <v>1</v>
      </c>
      <c r="C64" s="28">
        <v>6</v>
      </c>
      <c r="D64" s="219">
        <v>22594582</v>
      </c>
      <c r="E64" s="125">
        <f t="shared" si="1"/>
        <v>444.96418548223977</v>
      </c>
      <c r="F64" s="197">
        <f t="shared" si="2"/>
        <v>121.41417072683987</v>
      </c>
      <c r="G64" s="169">
        <f t="shared" si="0"/>
        <v>355.97134838579183</v>
      </c>
      <c r="H64" s="120"/>
    </row>
    <row r="65" spans="1:8" s="79" customFormat="1" ht="26.25" x14ac:dyDescent="0.4">
      <c r="A65" s="22" t="s">
        <v>38</v>
      </c>
      <c r="B65" s="232">
        <v>1</v>
      </c>
      <c r="C65" s="28">
        <v>7</v>
      </c>
      <c r="D65" s="219">
        <v>20007968</v>
      </c>
      <c r="E65" s="125">
        <f t="shared" si="1"/>
        <v>394.02495626051939</v>
      </c>
      <c r="F65" s="197">
        <f t="shared" si="2"/>
        <v>107.51475033479925</v>
      </c>
      <c r="G65" s="169">
        <f t="shared" si="0"/>
        <v>315.2199650084155</v>
      </c>
      <c r="H65" s="120"/>
    </row>
    <row r="66" spans="1:8" s="79" customFormat="1" ht="26.25" x14ac:dyDescent="0.4">
      <c r="A66" s="22" t="s">
        <v>39</v>
      </c>
      <c r="B66" s="232">
        <v>1</v>
      </c>
      <c r="C66" s="28">
        <v>8</v>
      </c>
      <c r="D66" s="219">
        <v>21698396</v>
      </c>
      <c r="E66" s="125">
        <f t="shared" si="1"/>
        <v>427.31523435180566</v>
      </c>
      <c r="F66" s="197">
        <f t="shared" si="2"/>
        <v>116.59842861631957</v>
      </c>
      <c r="G66" s="169">
        <f t="shared" si="0"/>
        <v>341.85218748144456</v>
      </c>
      <c r="H66" s="120"/>
    </row>
    <row r="67" spans="1:8" s="79" customFormat="1" ht="27" thickBot="1" x14ac:dyDescent="0.45">
      <c r="A67" s="22" t="s">
        <v>30</v>
      </c>
      <c r="B67" s="233">
        <f>(B66/B65)*(B64/B63)*(B62/B61)*(B60/B59)*B58</f>
        <v>1000</v>
      </c>
      <c r="C67" s="28">
        <v>9</v>
      </c>
      <c r="D67" s="219">
        <v>21758322</v>
      </c>
      <c r="E67" s="125">
        <f t="shared" si="1"/>
        <v>428.49538115776159</v>
      </c>
      <c r="F67" s="197">
        <f t="shared" si="2"/>
        <v>116.92044677071503</v>
      </c>
      <c r="G67" s="169">
        <f t="shared" si="0"/>
        <v>342.79630492620925</v>
      </c>
      <c r="H67" s="120"/>
    </row>
    <row r="68" spans="1:8" s="79" customFormat="1" ht="18.75" customHeight="1" thickBot="1" x14ac:dyDescent="0.45">
      <c r="A68" s="259" t="s">
        <v>23</v>
      </c>
      <c r="B68" s="260"/>
      <c r="C68" s="192">
        <v>10</v>
      </c>
      <c r="D68" s="220">
        <v>20611544</v>
      </c>
      <c r="E68" s="193">
        <f t="shared" si="1"/>
        <v>405.91142104294505</v>
      </c>
      <c r="F68" s="198">
        <f t="shared" si="2"/>
        <v>110.75812432200658</v>
      </c>
      <c r="G68" s="194">
        <f t="shared" si="0"/>
        <v>324.72913683435604</v>
      </c>
      <c r="H68" s="120"/>
    </row>
    <row r="69" spans="1:8" s="79" customFormat="1" ht="19.5" thickBot="1" x14ac:dyDescent="0.35">
      <c r="A69" s="261"/>
      <c r="B69" s="262"/>
      <c r="C69" s="28"/>
      <c r="D69" s="37"/>
      <c r="E69" s="133"/>
      <c r="G69" s="138"/>
      <c r="H69" s="121"/>
    </row>
    <row r="70" spans="1:8" s="79" customFormat="1" ht="26.25" x14ac:dyDescent="0.4">
      <c r="C70" s="137" t="s">
        <v>68</v>
      </c>
      <c r="D70" s="126"/>
      <c r="E70" s="184">
        <f>AVERAGE(E59:E68)</f>
        <v>366.48455680130576</v>
      </c>
      <c r="F70" s="184">
        <f>AVERAGE(F59:F68)</f>
        <v>99.999999999999972</v>
      </c>
      <c r="G70" s="229">
        <f>AVERAGE(G59:G68)</f>
        <v>293.18764544104454</v>
      </c>
      <c r="H70" s="122"/>
    </row>
    <row r="71" spans="1:8" s="79" customFormat="1" ht="26.25" x14ac:dyDescent="0.4">
      <c r="C71" s="137"/>
      <c r="D71" s="126"/>
      <c r="E71" s="174">
        <f>STDEV(E59:E68)/E70</f>
        <v>0.35335058971093841</v>
      </c>
      <c r="F71" s="174">
        <f>STDEV(F59:F68)/F70</f>
        <v>0.35335058971093897</v>
      </c>
      <c r="G71" s="227">
        <f>STDEV(G59:G68)/G70</f>
        <v>0.3533505897109388</v>
      </c>
      <c r="H71" s="122"/>
    </row>
    <row r="72" spans="1:8" s="79" customFormat="1" ht="27" thickBot="1" x14ac:dyDescent="0.45">
      <c r="C72" s="131"/>
      <c r="D72" s="132"/>
      <c r="E72" s="185">
        <f>COUNT(E59:E68)</f>
        <v>10</v>
      </c>
      <c r="F72" s="185">
        <f>COUNT(F59:F68)</f>
        <v>10</v>
      </c>
      <c r="G72" s="230">
        <f>COUNT(G59:G68)</f>
        <v>10</v>
      </c>
      <c r="H72" s="122"/>
    </row>
    <row r="73" spans="1:8" s="79" customFormat="1" x14ac:dyDescent="0.3">
      <c r="B73" s="46"/>
      <c r="C73" s="46"/>
      <c r="D73" s="35"/>
      <c r="E73" s="126"/>
      <c r="F73" s="29"/>
      <c r="G73" s="123"/>
      <c r="H73" s="122"/>
    </row>
    <row r="74" spans="1:8" x14ac:dyDescent="0.3">
      <c r="A74" s="8" t="s">
        <v>92</v>
      </c>
      <c r="B74" s="178" t="s">
        <v>95</v>
      </c>
      <c r="C74" s="265" t="str">
        <f>B20</f>
        <v xml:space="preserve">Amoxicillin and Potassium Clavulanate </v>
      </c>
      <c r="D74" s="265"/>
      <c r="E74" s="179" t="s">
        <v>96</v>
      </c>
      <c r="F74" s="179"/>
      <c r="G74" s="189">
        <f>G70</f>
        <v>293.18764544104454</v>
      </c>
      <c r="H74" s="186"/>
    </row>
    <row r="75" spans="1:8" x14ac:dyDescent="0.3">
      <c r="A75" s="8"/>
      <c r="B75" s="178"/>
      <c r="C75" s="187"/>
      <c r="D75" s="187"/>
      <c r="E75" s="179"/>
      <c r="F75" s="179"/>
      <c r="G75" s="180"/>
      <c r="H75" s="186"/>
    </row>
    <row r="76" spans="1:8" s="79" customFormat="1" x14ac:dyDescent="0.3">
      <c r="A76" s="1" t="s">
        <v>7</v>
      </c>
      <c r="B76" s="188" t="s">
        <v>97</v>
      </c>
      <c r="C76" s="2"/>
      <c r="D76" s="2"/>
      <c r="E76" s="2"/>
      <c r="F76" s="2"/>
    </row>
    <row r="77" spans="1:8" s="79" customFormat="1" x14ac:dyDescent="0.3">
      <c r="A77" s="1"/>
      <c r="B77" s="42"/>
      <c r="C77" s="2"/>
      <c r="D77" s="2"/>
      <c r="E77" s="2"/>
      <c r="F77" s="2"/>
    </row>
    <row r="78" spans="1:8" s="79" customFormat="1" x14ac:dyDescent="0.3">
      <c r="B78" s="254" t="s">
        <v>69</v>
      </c>
      <c r="C78" s="255"/>
      <c r="D78" s="2"/>
    </row>
    <row r="79" spans="1:8" s="79" customFormat="1" x14ac:dyDescent="0.3">
      <c r="B79" s="134" t="s">
        <v>70</v>
      </c>
      <c r="C79" s="127">
        <f>G70</f>
        <v>293.18764544104454</v>
      </c>
      <c r="D79" s="2"/>
    </row>
    <row r="80" spans="1:8" s="79" customFormat="1" ht="26.25" x14ac:dyDescent="0.4">
      <c r="B80" s="134" t="s">
        <v>71</v>
      </c>
      <c r="C80" s="221">
        <v>2.4</v>
      </c>
      <c r="D80" s="2"/>
    </row>
    <row r="81" spans="1:12" s="79" customFormat="1" x14ac:dyDescent="0.3">
      <c r="B81" s="134" t="s">
        <v>72</v>
      </c>
      <c r="C81" s="127">
        <f>STDEV(G59:G68)</f>
        <v>103.59802741255473</v>
      </c>
      <c r="D81" s="2"/>
    </row>
    <row r="82" spans="1:12" s="79" customFormat="1" x14ac:dyDescent="0.3">
      <c r="B82" s="134" t="s">
        <v>73</v>
      </c>
      <c r="C82" s="127">
        <f>IF(OR(G70&lt;98.5,G70&gt;101.5),(IF(98.5&gt;G70,98.5,101.5)),C79)</f>
        <v>101.5</v>
      </c>
      <c r="D82" s="2"/>
    </row>
    <row r="83" spans="1:12" s="79" customFormat="1" x14ac:dyDescent="0.3">
      <c r="B83" s="134" t="s">
        <v>74</v>
      </c>
      <c r="C83" s="234">
        <f>ABS(C82-C79)+(C80*C81)</f>
        <v>440.32291123117591</v>
      </c>
      <c r="D83" s="2"/>
    </row>
    <row r="84" spans="1:12" x14ac:dyDescent="0.3">
      <c r="A84" s="4"/>
      <c r="B84" s="119"/>
      <c r="H84" s="11"/>
    </row>
    <row r="85" spans="1:12" x14ac:dyDescent="0.3">
      <c r="A85" s="7" t="s">
        <v>78</v>
      </c>
      <c r="B85" s="7" t="s">
        <v>79</v>
      </c>
    </row>
    <row r="86" spans="1:12" x14ac:dyDescent="0.3">
      <c r="A86" s="7"/>
      <c r="B86" s="7"/>
    </row>
    <row r="87" spans="1:12" ht="26.25" x14ac:dyDescent="0.4">
      <c r="A87" s="8" t="s">
        <v>9</v>
      </c>
      <c r="B87" s="242"/>
      <c r="C87" s="242"/>
    </row>
    <row r="88" spans="1:12" ht="26.25" x14ac:dyDescent="0.4">
      <c r="A88" s="10" t="s">
        <v>17</v>
      </c>
      <c r="B88" s="249"/>
      <c r="C88" s="249"/>
    </row>
    <row r="89" spans="1:12" ht="27" thickBot="1" x14ac:dyDescent="0.45">
      <c r="A89" s="10" t="s">
        <v>10</v>
      </c>
      <c r="B89" s="206">
        <f>B32</f>
        <v>1</v>
      </c>
    </row>
    <row r="90" spans="1:12" s="12" customFormat="1" ht="15.75" customHeight="1" thickBot="1" x14ac:dyDescent="0.45">
      <c r="A90" s="10" t="s">
        <v>19</v>
      </c>
      <c r="B90" s="206">
        <f>B33</f>
        <v>0</v>
      </c>
      <c r="C90" s="256" t="s">
        <v>25</v>
      </c>
      <c r="D90" s="257"/>
      <c r="E90" s="257"/>
      <c r="F90" s="257"/>
      <c r="G90" s="258"/>
      <c r="I90" s="13"/>
      <c r="J90" s="13"/>
      <c r="K90" s="13"/>
      <c r="L90" s="13"/>
    </row>
    <row r="91" spans="1:12" s="12" customFormat="1" x14ac:dyDescent="0.3">
      <c r="A91" s="10" t="s">
        <v>18</v>
      </c>
      <c r="B91" s="9">
        <f>B89-B90</f>
        <v>1</v>
      </c>
      <c r="C91" s="14"/>
      <c r="D91" s="14"/>
      <c r="E91" s="14"/>
      <c r="F91" s="14"/>
      <c r="G91" s="15"/>
      <c r="I91" s="13"/>
      <c r="J91" s="13"/>
      <c r="K91" s="13"/>
      <c r="L91" s="13"/>
    </row>
    <row r="92" spans="1:12" s="12" customFormat="1" ht="19.5" thickBot="1" x14ac:dyDescent="0.35">
      <c r="A92" s="10"/>
      <c r="B92" s="9"/>
      <c r="C92" s="14"/>
      <c r="D92" s="14"/>
      <c r="E92" s="14"/>
      <c r="F92" s="14"/>
      <c r="G92" s="15"/>
      <c r="I92" s="13"/>
      <c r="J92" s="13"/>
      <c r="K92" s="13"/>
      <c r="L92" s="13"/>
    </row>
    <row r="93" spans="1:12" s="12" customFormat="1" ht="27" thickBot="1" x14ac:dyDescent="0.45">
      <c r="A93" s="10" t="s">
        <v>26</v>
      </c>
      <c r="B93" s="209">
        <v>1</v>
      </c>
      <c r="C93" s="246" t="s">
        <v>29</v>
      </c>
      <c r="D93" s="247"/>
      <c r="E93" s="247"/>
      <c r="F93" s="247"/>
      <c r="G93" s="247"/>
      <c r="H93" s="248"/>
      <c r="I93" s="13"/>
      <c r="J93" s="13"/>
      <c r="K93" s="13"/>
      <c r="L93" s="13"/>
    </row>
    <row r="94" spans="1:12" s="12" customFormat="1" ht="27" thickBot="1" x14ac:dyDescent="0.45">
      <c r="A94" s="10" t="s">
        <v>27</v>
      </c>
      <c r="B94" s="209">
        <v>1</v>
      </c>
      <c r="C94" s="246" t="s">
        <v>28</v>
      </c>
      <c r="D94" s="247"/>
      <c r="E94" s="247"/>
      <c r="F94" s="247"/>
      <c r="G94" s="247"/>
      <c r="H94" s="248"/>
      <c r="I94" s="13"/>
      <c r="J94" s="13"/>
      <c r="K94" s="13"/>
      <c r="L94" s="13"/>
    </row>
    <row r="95" spans="1:12" s="12" customFormat="1" x14ac:dyDescent="0.3">
      <c r="A95" s="10"/>
      <c r="B95" s="16"/>
      <c r="C95" s="19"/>
      <c r="D95" s="19"/>
      <c r="E95" s="19"/>
      <c r="F95" s="19"/>
      <c r="G95" s="19"/>
      <c r="H95" s="19"/>
      <c r="I95" s="13"/>
      <c r="J95" s="13"/>
      <c r="K95" s="13"/>
      <c r="L95" s="13"/>
    </row>
    <row r="96" spans="1:12" s="12" customFormat="1" x14ac:dyDescent="0.3">
      <c r="A96" s="10" t="s">
        <v>20</v>
      </c>
      <c r="B96" s="20">
        <f>B93/B94</f>
        <v>1</v>
      </c>
      <c r="C96" s="2" t="s">
        <v>21</v>
      </c>
      <c r="D96" s="2"/>
      <c r="E96" s="2"/>
      <c r="F96" s="2"/>
      <c r="G96" s="2"/>
      <c r="I96" s="13"/>
      <c r="J96" s="13"/>
      <c r="K96" s="13"/>
      <c r="L96" s="13"/>
    </row>
    <row r="97" spans="1:10" ht="19.5" thickBot="1" x14ac:dyDescent="0.35">
      <c r="A97" s="7"/>
      <c r="B97" s="7"/>
    </row>
    <row r="98" spans="1:10" ht="27" thickBot="1" x14ac:dyDescent="0.45">
      <c r="A98" s="21" t="s">
        <v>108</v>
      </c>
      <c r="B98" s="210">
        <v>1</v>
      </c>
      <c r="D98" s="135" t="s">
        <v>13</v>
      </c>
      <c r="E98" s="136"/>
      <c r="F98" s="251" t="s">
        <v>14</v>
      </c>
      <c r="G98" s="252"/>
    </row>
    <row r="99" spans="1:10" ht="26.25" x14ac:dyDescent="0.4">
      <c r="A99" s="22" t="s">
        <v>32</v>
      </c>
      <c r="B99" s="211">
        <v>1</v>
      </c>
      <c r="C99" s="24" t="s">
        <v>105</v>
      </c>
      <c r="D99" s="25" t="s">
        <v>31</v>
      </c>
      <c r="E99" s="50" t="s">
        <v>45</v>
      </c>
      <c r="F99" s="25" t="s">
        <v>31</v>
      </c>
      <c r="G99" s="26" t="s">
        <v>45</v>
      </c>
    </row>
    <row r="100" spans="1:10" ht="26.25" x14ac:dyDescent="0.4">
      <c r="A100" s="22" t="s">
        <v>33</v>
      </c>
      <c r="B100" s="211">
        <v>1</v>
      </c>
      <c r="C100" s="27">
        <v>1</v>
      </c>
      <c r="D100" s="212"/>
      <c r="E100" s="181" t="str">
        <f>IF(ISBLANK(D100),"-",$D$110/$D$107*D100)</f>
        <v>-</v>
      </c>
      <c r="F100" s="215"/>
      <c r="G100" s="57" t="str">
        <f>IF(ISBLANK(F100),"-",$D$110/$F$107*F100)</f>
        <v>-</v>
      </c>
    </row>
    <row r="101" spans="1:10" ht="26.25" x14ac:dyDescent="0.4">
      <c r="A101" s="22" t="s">
        <v>34</v>
      </c>
      <c r="B101" s="211">
        <v>1</v>
      </c>
      <c r="C101" s="23">
        <v>2</v>
      </c>
      <c r="D101" s="213"/>
      <c r="E101" s="182" t="str">
        <f t="shared" ref="E101:E102" si="3">IF(ISBLANK(D101),"-",$D$110/$D$107*D101)</f>
        <v>-</v>
      </c>
      <c r="F101" s="206"/>
      <c r="G101" s="58" t="str">
        <f t="shared" ref="G101:G103" si="4">IF(ISBLANK(F101),"-",$D$110/$F$107*F101)</f>
        <v>-</v>
      </c>
    </row>
    <row r="102" spans="1:10" ht="26.25" x14ac:dyDescent="0.4">
      <c r="A102" s="22" t="s">
        <v>35</v>
      </c>
      <c r="B102" s="211">
        <v>1</v>
      </c>
      <c r="C102" s="23">
        <v>3</v>
      </c>
      <c r="D102" s="213"/>
      <c r="E102" s="182" t="str">
        <f t="shared" si="3"/>
        <v>-</v>
      </c>
      <c r="F102" s="222"/>
      <c r="G102" s="58" t="str">
        <f t="shared" si="4"/>
        <v>-</v>
      </c>
    </row>
    <row r="103" spans="1:10" ht="26.25" x14ac:dyDescent="0.4">
      <c r="A103" s="22" t="s">
        <v>36</v>
      </c>
      <c r="B103" s="211">
        <v>1</v>
      </c>
      <c r="C103" s="30">
        <v>4</v>
      </c>
      <c r="D103" s="214"/>
      <c r="E103" s="183" t="str">
        <f>IF(ISBLANK(D103),"-",$D$110/$D$107*D103)</f>
        <v>-</v>
      </c>
      <c r="F103" s="223"/>
      <c r="G103" s="59" t="str">
        <f t="shared" si="4"/>
        <v>-</v>
      </c>
    </row>
    <row r="104" spans="1:10" ht="27" thickBot="1" x14ac:dyDescent="0.45">
      <c r="A104" s="22" t="s">
        <v>37</v>
      </c>
      <c r="B104" s="211">
        <v>1</v>
      </c>
      <c r="C104" s="31" t="s">
        <v>12</v>
      </c>
      <c r="D104" s="139" t="e">
        <f>AVERAGE(D100:D103)</f>
        <v>#DIV/0!</v>
      </c>
      <c r="E104" s="47" t="e">
        <f>AVERAGE(E100:E103)</f>
        <v>#DIV/0!</v>
      </c>
      <c r="F104" s="139" t="e">
        <f>AVERAGE(F100:F103)</f>
        <v>#DIV/0!</v>
      </c>
      <c r="G104" s="140" t="e">
        <f>AVERAGE(G100:G103)</f>
        <v>#DIV/0!</v>
      </c>
    </row>
    <row r="105" spans="1:10" ht="26.25" x14ac:dyDescent="0.4">
      <c r="A105" s="22" t="s">
        <v>38</v>
      </c>
      <c r="B105" s="206">
        <v>1</v>
      </c>
      <c r="C105" s="111" t="s">
        <v>16</v>
      </c>
      <c r="D105" s="216">
        <v>50</v>
      </c>
      <c r="E105" s="29"/>
      <c r="F105" s="217">
        <v>50</v>
      </c>
    </row>
    <row r="106" spans="1:10" ht="26.25" x14ac:dyDescent="0.4">
      <c r="A106" s="22" t="s">
        <v>39</v>
      </c>
      <c r="B106" s="206">
        <v>1</v>
      </c>
      <c r="C106" s="112" t="s">
        <v>22</v>
      </c>
      <c r="D106" s="142">
        <f>D105*$B$96</f>
        <v>50</v>
      </c>
      <c r="E106" s="35"/>
      <c r="F106" s="34">
        <f>F105*$B$96</f>
        <v>50</v>
      </c>
    </row>
    <row r="107" spans="1:10" ht="19.5" thickBot="1" x14ac:dyDescent="0.35">
      <c r="A107" s="22" t="s">
        <v>30</v>
      </c>
      <c r="B107" s="118">
        <f>(B106/B105)*(B104/B103)*(B102/B101)*(B100/B99)*B98</f>
        <v>1</v>
      </c>
      <c r="C107" s="112" t="s">
        <v>106</v>
      </c>
      <c r="D107" s="143">
        <f>D106*$B$91/100</f>
        <v>0.5</v>
      </c>
      <c r="E107" s="37"/>
      <c r="F107" s="36">
        <f>F106*$B$91/100</f>
        <v>0.5</v>
      </c>
    </row>
    <row r="108" spans="1:10" ht="19.5" thickBot="1" x14ac:dyDescent="0.35">
      <c r="A108" s="259" t="s">
        <v>23</v>
      </c>
      <c r="B108" s="260"/>
      <c r="C108" s="112" t="s">
        <v>107</v>
      </c>
      <c r="D108" s="142">
        <f>D107/$B$107</f>
        <v>0.5</v>
      </c>
      <c r="E108" s="37"/>
      <c r="F108" s="38">
        <f>F107/$B$107</f>
        <v>0.5</v>
      </c>
      <c r="G108" s="144"/>
      <c r="H108" s="66"/>
    </row>
    <row r="109" spans="1:10" ht="19.5" thickBot="1" x14ac:dyDescent="0.35">
      <c r="A109" s="261"/>
      <c r="B109" s="262"/>
      <c r="C109" s="141" t="s">
        <v>47</v>
      </c>
      <c r="D109" s="145">
        <f>$B$56/$B$125</f>
        <v>125</v>
      </c>
      <c r="F109" s="39"/>
      <c r="G109" s="146"/>
      <c r="H109" s="66"/>
    </row>
    <row r="110" spans="1:10" x14ac:dyDescent="0.3">
      <c r="C110" s="141" t="s">
        <v>64</v>
      </c>
      <c r="D110" s="142">
        <f>D109*$B$107</f>
        <v>125</v>
      </c>
      <c r="F110" s="39"/>
      <c r="G110" s="144"/>
      <c r="H110" s="66"/>
    </row>
    <row r="111" spans="1:10" ht="19.5" thickBot="1" x14ac:dyDescent="0.35">
      <c r="C111" s="147" t="s">
        <v>65</v>
      </c>
      <c r="D111" s="148">
        <f>D110/B96</f>
        <v>125</v>
      </c>
      <c r="F111" s="40"/>
      <c r="G111" s="144"/>
      <c r="H111" s="66"/>
      <c r="J111" s="149"/>
    </row>
    <row r="112" spans="1:10" x14ac:dyDescent="0.3">
      <c r="C112" s="150" t="s">
        <v>46</v>
      </c>
      <c r="D112" s="151" t="e">
        <f>AVERAGE(E100:E103,G100:G103)</f>
        <v>#DIV/0!</v>
      </c>
      <c r="F112" s="40"/>
      <c r="G112" s="152"/>
      <c r="H112" s="66"/>
      <c r="J112" s="153"/>
    </row>
    <row r="113" spans="1:10" x14ac:dyDescent="0.3">
      <c r="C113" s="154" t="s">
        <v>24</v>
      </c>
      <c r="D113" s="155" t="e">
        <f>STDEV(E100:E103,G100:G103)/D112</f>
        <v>#DIV/0!</v>
      </c>
      <c r="F113" s="40"/>
      <c r="G113" s="144"/>
      <c r="H113" s="66"/>
      <c r="J113" s="153"/>
    </row>
    <row r="114" spans="1:10" ht="19.5" thickBot="1" x14ac:dyDescent="0.35">
      <c r="C114" s="156" t="s">
        <v>6</v>
      </c>
      <c r="D114" s="157">
        <f>COUNT(E100:E103,G100:G103)</f>
        <v>0</v>
      </c>
      <c r="F114" s="40"/>
      <c r="G114" s="144"/>
      <c r="H114" s="66"/>
      <c r="J114" s="153"/>
    </row>
    <row r="115" spans="1:10" ht="19.5" thickBot="1" x14ac:dyDescent="0.35">
      <c r="A115" s="1"/>
      <c r="B115" s="1"/>
      <c r="C115" s="1"/>
      <c r="D115" s="1"/>
      <c r="E115" s="1"/>
    </row>
    <row r="116" spans="1:10" ht="17.25" customHeight="1" x14ac:dyDescent="0.4">
      <c r="A116" s="21" t="s">
        <v>80</v>
      </c>
      <c r="B116" s="210">
        <v>1</v>
      </c>
      <c r="C116" s="158" t="s">
        <v>77</v>
      </c>
      <c r="D116" s="159" t="s">
        <v>31</v>
      </c>
      <c r="E116" s="160" t="s">
        <v>81</v>
      </c>
      <c r="F116" s="161" t="s">
        <v>82</v>
      </c>
    </row>
    <row r="117" spans="1:10" ht="26.25" x14ac:dyDescent="0.4">
      <c r="A117" s="22" t="s">
        <v>83</v>
      </c>
      <c r="B117" s="211">
        <v>1</v>
      </c>
      <c r="C117" s="28">
        <v>1</v>
      </c>
      <c r="D117" s="224"/>
      <c r="E117" s="162" t="str">
        <f>IF(ISBLANK(D117),"-",D117/$D$112*$D$109*$B$125)</f>
        <v>-</v>
      </c>
      <c r="F117" s="163" t="str">
        <f>IF(ISBLANK(D117), "-", E117/$B$56)</f>
        <v>-</v>
      </c>
    </row>
    <row r="118" spans="1:10" ht="26.25" x14ac:dyDescent="0.4">
      <c r="A118" s="22" t="s">
        <v>84</v>
      </c>
      <c r="B118" s="211">
        <v>1</v>
      </c>
      <c r="C118" s="28">
        <v>2</v>
      </c>
      <c r="D118" s="224"/>
      <c r="E118" s="164" t="str">
        <f t="shared" ref="E118:E122" si="5">IF(ISBLANK(D118),"-",D118/$D$112*$D$109*$B$125)</f>
        <v>-</v>
      </c>
      <c r="F118" s="165" t="str">
        <f t="shared" ref="F118:F121" si="6">IF(ISBLANK(D118), "-", E118/$B$56)</f>
        <v>-</v>
      </c>
    </row>
    <row r="119" spans="1:10" ht="26.25" x14ac:dyDescent="0.4">
      <c r="A119" s="22" t="s">
        <v>85</v>
      </c>
      <c r="B119" s="211">
        <v>1</v>
      </c>
      <c r="C119" s="28">
        <v>3</v>
      </c>
      <c r="D119" s="224"/>
      <c r="E119" s="164" t="str">
        <f t="shared" si="5"/>
        <v>-</v>
      </c>
      <c r="F119" s="165" t="str">
        <f t="shared" si="6"/>
        <v>-</v>
      </c>
    </row>
    <row r="120" spans="1:10" ht="26.25" x14ac:dyDescent="0.4">
      <c r="A120" s="22" t="s">
        <v>86</v>
      </c>
      <c r="B120" s="211">
        <v>1</v>
      </c>
      <c r="C120" s="28">
        <v>4</v>
      </c>
      <c r="D120" s="224"/>
      <c r="E120" s="164" t="str">
        <f t="shared" si="5"/>
        <v>-</v>
      </c>
      <c r="F120" s="165" t="str">
        <f t="shared" si="6"/>
        <v>-</v>
      </c>
    </row>
    <row r="121" spans="1:10" ht="26.25" x14ac:dyDescent="0.4">
      <c r="A121" s="22" t="s">
        <v>87</v>
      </c>
      <c r="B121" s="211">
        <v>1</v>
      </c>
      <c r="C121" s="28">
        <v>5</v>
      </c>
      <c r="D121" s="224"/>
      <c r="E121" s="164" t="str">
        <f t="shared" si="5"/>
        <v>-</v>
      </c>
      <c r="F121" s="165" t="str">
        <f t="shared" si="6"/>
        <v>-</v>
      </c>
    </row>
    <row r="122" spans="1:10" ht="26.25" x14ac:dyDescent="0.4">
      <c r="A122" s="22" t="s">
        <v>88</v>
      </c>
      <c r="B122" s="211">
        <v>1</v>
      </c>
      <c r="C122" s="166">
        <v>6</v>
      </c>
      <c r="D122" s="225"/>
      <c r="E122" s="167" t="str">
        <f t="shared" si="5"/>
        <v>-</v>
      </c>
      <c r="F122" s="168" t="str">
        <f>IF(ISBLANK(D122), "-", E122/$B$56)</f>
        <v>-</v>
      </c>
    </row>
    <row r="123" spans="1:10" ht="26.25" x14ac:dyDescent="0.4">
      <c r="A123" s="22" t="s">
        <v>89</v>
      </c>
      <c r="B123" s="211">
        <v>1</v>
      </c>
      <c r="C123" s="28"/>
      <c r="D123" s="44"/>
      <c r="E123" s="46"/>
      <c r="F123" s="169"/>
    </row>
    <row r="124" spans="1:10" ht="26.25" x14ac:dyDescent="0.4">
      <c r="A124" s="22" t="s">
        <v>90</v>
      </c>
      <c r="B124" s="211">
        <v>1</v>
      </c>
      <c r="C124" s="28"/>
      <c r="D124" s="170"/>
      <c r="E124" s="171" t="s">
        <v>12</v>
      </c>
      <c r="F124" s="226" t="e">
        <f>AVERAGE(F117:F122)</f>
        <v>#DIV/0!</v>
      </c>
    </row>
    <row r="125" spans="1:10" ht="27" thickBot="1" x14ac:dyDescent="0.45">
      <c r="A125" s="22" t="s">
        <v>91</v>
      </c>
      <c r="B125" s="68">
        <f>(B124/B123)*(B122/B121)*(B120/B119)*(B118/B117)*B116</f>
        <v>1</v>
      </c>
      <c r="C125" s="172"/>
      <c r="D125" s="173"/>
      <c r="E125" s="48" t="s">
        <v>24</v>
      </c>
      <c r="F125" s="227" t="e">
        <f>STDEV(F117:F122)/F124</f>
        <v>#DIV/0!</v>
      </c>
      <c r="I125" s="46"/>
    </row>
    <row r="126" spans="1:10" ht="27" thickBot="1" x14ac:dyDescent="0.45">
      <c r="A126" s="259" t="s">
        <v>23</v>
      </c>
      <c r="B126" s="263"/>
      <c r="C126" s="175"/>
      <c r="D126" s="176"/>
      <c r="E126" s="177" t="s">
        <v>6</v>
      </c>
      <c r="F126" s="228">
        <f>COUNT(F117:F122)</f>
        <v>0</v>
      </c>
      <c r="I126" s="46"/>
      <c r="J126" s="153"/>
    </row>
    <row r="127" spans="1:10" ht="19.5" thickBot="1" x14ac:dyDescent="0.35">
      <c r="A127" s="261"/>
      <c r="B127" s="264"/>
      <c r="C127" s="46"/>
      <c r="D127" s="46"/>
      <c r="E127" s="46"/>
      <c r="F127" s="44"/>
      <c r="G127" s="46"/>
      <c r="H127" s="46"/>
      <c r="I127" s="46"/>
    </row>
    <row r="128" spans="1:10" x14ac:dyDescent="0.3">
      <c r="A128" s="19"/>
      <c r="B128" s="19"/>
      <c r="C128" s="46"/>
      <c r="D128" s="46"/>
      <c r="E128" s="46"/>
      <c r="F128" s="44"/>
      <c r="G128" s="46"/>
      <c r="H128" s="46"/>
      <c r="I128" s="46"/>
    </row>
    <row r="129" spans="1:9" x14ac:dyDescent="0.3">
      <c r="A129" s="8" t="s">
        <v>92</v>
      </c>
      <c r="B129" s="178" t="s">
        <v>93</v>
      </c>
      <c r="C129" s="265" t="str">
        <f>B20</f>
        <v xml:space="preserve">Amoxicillin and Potassium Clavulanate </v>
      </c>
      <c r="D129" s="265"/>
      <c r="E129" s="179" t="s">
        <v>94</v>
      </c>
      <c r="F129" s="179"/>
      <c r="G129" s="180" t="e">
        <f>F124</f>
        <v>#DIV/0!</v>
      </c>
      <c r="H129" s="46"/>
      <c r="I129" s="46"/>
    </row>
    <row r="130" spans="1:9" ht="19.5" thickBot="1" x14ac:dyDescent="0.35">
      <c r="A130" s="51"/>
      <c r="B130" s="51"/>
      <c r="C130" s="52"/>
      <c r="D130" s="52"/>
      <c r="E130" s="52"/>
      <c r="F130" s="52"/>
      <c r="G130" s="52"/>
      <c r="H130" s="52"/>
    </row>
    <row r="131" spans="1:9" x14ac:dyDescent="0.3">
      <c r="B131" s="250" t="s">
        <v>40</v>
      </c>
      <c r="C131" s="250"/>
      <c r="E131" s="49" t="s">
        <v>42</v>
      </c>
      <c r="F131" s="64"/>
      <c r="G131" s="250" t="s">
        <v>41</v>
      </c>
      <c r="H131" s="250"/>
    </row>
    <row r="132" spans="1:9" ht="83.1" customHeight="1" x14ac:dyDescent="0.3">
      <c r="A132" s="65" t="s">
        <v>11</v>
      </c>
      <c r="B132" s="60"/>
      <c r="C132" s="60"/>
      <c r="E132" s="60"/>
      <c r="F132" s="46"/>
      <c r="G132" s="62"/>
      <c r="H132" s="62"/>
    </row>
    <row r="133" spans="1:9" ht="83.1" customHeight="1" x14ac:dyDescent="0.3">
      <c r="A133" s="65" t="s">
        <v>43</v>
      </c>
      <c r="B133" s="61"/>
      <c r="C133" s="61"/>
      <c r="E133" s="61"/>
      <c r="F133" s="46"/>
      <c r="G133" s="63"/>
      <c r="H133" s="63"/>
    </row>
    <row r="134" spans="1:9" x14ac:dyDescent="0.3">
      <c r="A134" s="43"/>
      <c r="B134" s="43"/>
      <c r="C134" s="44"/>
      <c r="D134" s="44"/>
      <c r="E134" s="44"/>
      <c r="F134" s="45"/>
      <c r="G134" s="44"/>
      <c r="H134" s="44"/>
      <c r="I134" s="46"/>
    </row>
    <row r="135" spans="1:9" x14ac:dyDescent="0.3">
      <c r="A135" s="43"/>
      <c r="B135" s="43"/>
      <c r="C135" s="44"/>
      <c r="D135" s="44"/>
      <c r="E135" s="44"/>
      <c r="F135" s="45"/>
      <c r="G135" s="44"/>
      <c r="H135" s="44"/>
      <c r="I135" s="46"/>
    </row>
    <row r="136" spans="1:9" x14ac:dyDescent="0.3">
      <c r="A136" s="43"/>
      <c r="B136" s="43"/>
      <c r="C136" s="44"/>
      <c r="D136" s="44"/>
      <c r="E136" s="44"/>
      <c r="F136" s="45"/>
      <c r="G136" s="44"/>
      <c r="H136" s="44"/>
      <c r="I136" s="46"/>
    </row>
    <row r="137" spans="1:9" x14ac:dyDescent="0.3">
      <c r="A137" s="43"/>
      <c r="B137" s="43"/>
      <c r="C137" s="44"/>
      <c r="D137" s="44"/>
      <c r="E137" s="44"/>
      <c r="F137" s="45"/>
      <c r="G137" s="44"/>
      <c r="H137" s="44"/>
      <c r="I137" s="46"/>
    </row>
    <row r="138" spans="1:9" x14ac:dyDescent="0.3">
      <c r="A138" s="43"/>
      <c r="B138" s="43"/>
      <c r="C138" s="44"/>
      <c r="D138" s="44"/>
      <c r="E138" s="44"/>
      <c r="F138" s="45"/>
      <c r="G138" s="44"/>
      <c r="H138" s="44"/>
      <c r="I138" s="46"/>
    </row>
    <row r="139" spans="1:9" x14ac:dyDescent="0.3">
      <c r="A139" s="43"/>
      <c r="B139" s="43"/>
      <c r="C139" s="44"/>
      <c r="D139" s="44"/>
      <c r="E139" s="44"/>
      <c r="F139" s="45"/>
      <c r="G139" s="44"/>
      <c r="H139" s="44"/>
      <c r="I139" s="46"/>
    </row>
    <row r="140" spans="1:9" x14ac:dyDescent="0.3">
      <c r="A140" s="43"/>
      <c r="B140" s="43"/>
      <c r="C140" s="44"/>
      <c r="D140" s="44"/>
      <c r="E140" s="44"/>
      <c r="F140" s="45"/>
      <c r="G140" s="44"/>
      <c r="H140" s="44"/>
      <c r="I140" s="46"/>
    </row>
    <row r="141" spans="1:9" x14ac:dyDescent="0.3">
      <c r="A141" s="43"/>
      <c r="B141" s="43"/>
      <c r="C141" s="44"/>
      <c r="D141" s="44"/>
      <c r="E141" s="44"/>
      <c r="F141" s="45"/>
      <c r="G141" s="44"/>
      <c r="H141" s="44"/>
      <c r="I141" s="46"/>
    </row>
    <row r="142" spans="1:9" x14ac:dyDescent="0.3">
      <c r="A142" s="43"/>
      <c r="B142" s="43"/>
      <c r="C142" s="44"/>
      <c r="D142" s="44"/>
      <c r="E142" s="44"/>
      <c r="F142" s="45"/>
      <c r="G142" s="44"/>
      <c r="H142" s="44"/>
      <c r="I142" s="46"/>
    </row>
  </sheetData>
  <sheetProtection formatCells="0" formatColumns="0" formatRows="0"/>
  <mergeCells count="25">
    <mergeCell ref="B131:C131"/>
    <mergeCell ref="G131:H131"/>
    <mergeCell ref="F36:G36"/>
    <mergeCell ref="D36:E36"/>
    <mergeCell ref="B78:C78"/>
    <mergeCell ref="C90:G90"/>
    <mergeCell ref="F98:G98"/>
    <mergeCell ref="A108:B109"/>
    <mergeCell ref="A126:B127"/>
    <mergeCell ref="C129:D129"/>
    <mergeCell ref="C93:H93"/>
    <mergeCell ref="B88:C88"/>
    <mergeCell ref="C94:H94"/>
    <mergeCell ref="C74:D74"/>
    <mergeCell ref="A68:B69"/>
    <mergeCell ref="A46:B47"/>
    <mergeCell ref="B87:C87"/>
    <mergeCell ref="A16:H16"/>
    <mergeCell ref="C31:G31"/>
    <mergeCell ref="C29:G29"/>
    <mergeCell ref="C32:G32"/>
    <mergeCell ref="B26:C26"/>
    <mergeCell ref="B27:C27"/>
    <mergeCell ref="B20:C20"/>
    <mergeCell ref="B18:C18"/>
  </mergeCells>
  <conditionalFormatting sqref="D51">
    <cfRule type="cellIs" dxfId="5" priority="3" operator="greaterThan">
      <formula>0.02</formula>
    </cfRule>
  </conditionalFormatting>
  <conditionalFormatting sqref="C83">
    <cfRule type="cellIs" dxfId="4" priority="2" operator="greaterThan">
      <formula>15</formula>
    </cfRule>
  </conditionalFormatting>
  <conditionalFormatting sqref="D113">
    <cfRule type="cellIs" dxfId="3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fitToHeight="2" orientation="landscape" r:id="rId1"/>
  <headerFooter alignWithMargins="0">
    <oddFooter>&amp;C&amp;P of &amp;N&amp;R&amp;D &amp;T</oddFooter>
  </headerFooter>
  <rowBreaks count="1" manualBreakCount="1">
    <brk id="75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F59"/>
  <sheetViews>
    <sheetView view="pageBreakPreview" topLeftCell="A7" zoomScaleSheetLayoutView="100" workbookViewId="0">
      <selection activeCell="B47" sqref="B47:E52"/>
    </sheetView>
  </sheetViews>
  <sheetFormatPr defaultRowHeight="13.5" x14ac:dyDescent="0.25"/>
  <cols>
    <col min="1" max="1" width="27.5703125" style="72" bestFit="1" customWidth="1"/>
    <col min="2" max="2" width="20.42578125" style="72" customWidth="1"/>
    <col min="3" max="3" width="31.85546875" style="72" customWidth="1"/>
    <col min="4" max="4" width="25.85546875" style="72" bestFit="1" customWidth="1"/>
    <col min="5" max="5" width="25.7109375" style="72" bestFit="1" customWidth="1"/>
    <col min="6" max="6" width="23.140625" style="72" customWidth="1"/>
    <col min="7" max="7" width="28.42578125" style="72" customWidth="1"/>
    <col min="8" max="8" width="21.5703125" style="72" customWidth="1"/>
    <col min="9" max="16384" width="9.140625" style="72"/>
  </cols>
  <sheetData>
    <row r="14" spans="1:6" ht="15" x14ac:dyDescent="0.3">
      <c r="A14" s="69"/>
      <c r="B14" s="70"/>
      <c r="C14" s="71"/>
      <c r="D14" s="70"/>
      <c r="F14" s="73"/>
    </row>
    <row r="15" spans="1:6" ht="15" x14ac:dyDescent="0.3">
      <c r="A15" s="69"/>
      <c r="B15" s="70"/>
      <c r="C15" s="71"/>
      <c r="D15" s="70"/>
      <c r="F15" s="71"/>
    </row>
    <row r="16" spans="1:6" ht="20.100000000000001" customHeight="1" x14ac:dyDescent="0.3">
      <c r="A16" s="241" t="s">
        <v>48</v>
      </c>
      <c r="B16" s="241"/>
      <c r="C16" s="241"/>
      <c r="D16" s="241"/>
      <c r="E16" s="241"/>
    </row>
    <row r="17" spans="1:6" ht="16.5" x14ac:dyDescent="0.3">
      <c r="A17" s="74" t="s">
        <v>7</v>
      </c>
      <c r="B17" s="75" t="s">
        <v>49</v>
      </c>
    </row>
    <row r="18" spans="1:6" ht="16.5" x14ac:dyDescent="0.3">
      <c r="A18" s="76" t="s">
        <v>50</v>
      </c>
      <c r="B18" s="77" t="str">
        <f>Amoxicillin!B18:C18</f>
        <v>BACTOCLAV 625 MG</v>
      </c>
      <c r="D18" s="78"/>
      <c r="E18" s="79"/>
    </row>
    <row r="19" spans="1:6" ht="16.5" x14ac:dyDescent="0.3">
      <c r="A19" s="80" t="s">
        <v>9</v>
      </c>
      <c r="B19" s="77" t="str">
        <f>Amoxicillin!B26</f>
        <v>Amoxicillin</v>
      </c>
      <c r="C19" s="79"/>
      <c r="D19" s="79"/>
      <c r="E19" s="79"/>
    </row>
    <row r="20" spans="1:6" ht="16.5" x14ac:dyDescent="0.3">
      <c r="A20" s="80" t="s">
        <v>10</v>
      </c>
      <c r="B20" s="81">
        <f>Amoxicillin!B30</f>
        <v>86.6</v>
      </c>
      <c r="C20" s="79"/>
      <c r="D20" s="79"/>
      <c r="E20" s="79"/>
    </row>
    <row r="21" spans="1:6" ht="16.5" x14ac:dyDescent="0.3">
      <c r="A21" s="76" t="s">
        <v>51</v>
      </c>
      <c r="B21" s="81">
        <f>Amoxicillin!D43</f>
        <v>28.52</v>
      </c>
      <c r="C21" s="79"/>
      <c r="D21" s="79"/>
      <c r="E21" s="79"/>
    </row>
    <row r="22" spans="1:6" ht="16.5" x14ac:dyDescent="0.3">
      <c r="A22" s="76" t="s">
        <v>52</v>
      </c>
      <c r="B22" s="82">
        <f>B21/Amoxicillin!B45</f>
        <v>0.57040000000000002</v>
      </c>
      <c r="C22" s="79"/>
      <c r="D22" s="79"/>
      <c r="E22" s="79"/>
    </row>
    <row r="23" spans="1:6" ht="15.75" x14ac:dyDescent="0.25">
      <c r="A23" s="79"/>
      <c r="B23" s="79"/>
      <c r="C23" s="79"/>
      <c r="D23" s="79"/>
      <c r="E23" s="79"/>
    </row>
    <row r="24" spans="1:6" ht="16.5" x14ac:dyDescent="0.3">
      <c r="A24" s="83" t="s">
        <v>53</v>
      </c>
      <c r="B24" s="84" t="s">
        <v>54</v>
      </c>
      <c r="C24" s="83" t="s">
        <v>55</v>
      </c>
      <c r="D24" s="83" t="s">
        <v>56</v>
      </c>
      <c r="E24" s="85" t="s">
        <v>57</v>
      </c>
    </row>
    <row r="25" spans="1:6" ht="16.5" x14ac:dyDescent="0.3">
      <c r="A25" s="86">
        <v>1</v>
      </c>
      <c r="B25" s="101">
        <v>69789484</v>
      </c>
      <c r="C25" s="101">
        <v>10549.9</v>
      </c>
      <c r="D25" s="102">
        <v>1</v>
      </c>
      <c r="E25" s="103">
        <v>6.9</v>
      </c>
    </row>
    <row r="26" spans="1:6" ht="16.5" x14ac:dyDescent="0.3">
      <c r="A26" s="86">
        <v>2</v>
      </c>
      <c r="B26" s="101">
        <v>69382078</v>
      </c>
      <c r="C26" s="101">
        <v>10532.4</v>
      </c>
      <c r="D26" s="102">
        <v>1</v>
      </c>
      <c r="E26" s="102">
        <v>6.9</v>
      </c>
    </row>
    <row r="27" spans="1:6" ht="16.5" x14ac:dyDescent="0.3">
      <c r="A27" s="86">
        <v>3</v>
      </c>
      <c r="B27" s="101">
        <v>69535976</v>
      </c>
      <c r="C27" s="101">
        <v>9714.2999999999993</v>
      </c>
      <c r="D27" s="102">
        <v>1</v>
      </c>
      <c r="E27" s="102">
        <v>7.1</v>
      </c>
    </row>
    <row r="28" spans="1:6" ht="16.5" x14ac:dyDescent="0.3">
      <c r="A28" s="86">
        <v>4</v>
      </c>
      <c r="B28" s="101">
        <v>69819804</v>
      </c>
      <c r="C28" s="101">
        <v>9344</v>
      </c>
      <c r="D28" s="102">
        <v>1</v>
      </c>
      <c r="E28" s="102">
        <v>8.1</v>
      </c>
    </row>
    <row r="29" spans="1:6" ht="16.5" x14ac:dyDescent="0.3">
      <c r="A29" s="86">
        <v>5</v>
      </c>
      <c r="B29" s="101">
        <v>69874486</v>
      </c>
      <c r="C29" s="101">
        <v>9463</v>
      </c>
      <c r="D29" s="102">
        <v>1</v>
      </c>
      <c r="E29" s="102">
        <v>8.1</v>
      </c>
    </row>
    <row r="30" spans="1:6" ht="16.5" x14ac:dyDescent="0.3">
      <c r="A30" s="86">
        <v>6</v>
      </c>
      <c r="B30" s="104">
        <v>69798286</v>
      </c>
      <c r="C30" s="104">
        <v>9464.9</v>
      </c>
      <c r="D30" s="105">
        <v>1</v>
      </c>
      <c r="E30" s="105">
        <v>8.1</v>
      </c>
    </row>
    <row r="31" spans="1:6" ht="16.5" x14ac:dyDescent="0.3">
      <c r="A31" s="87" t="s">
        <v>58</v>
      </c>
      <c r="B31" s="88">
        <f>AVERAGE(B25:B30)</f>
        <v>69700019</v>
      </c>
      <c r="C31" s="89">
        <f>AVERAGE(C25:C30)</f>
        <v>9844.75</v>
      </c>
      <c r="D31" s="90">
        <f>AVERAGE(D25:D30)</f>
        <v>1</v>
      </c>
      <c r="E31" s="90">
        <f>AVERAGE(E25:E30)</f>
        <v>7.5333333333333341</v>
      </c>
    </row>
    <row r="32" spans="1:6" ht="16.5" x14ac:dyDescent="0.3">
      <c r="A32" s="91" t="s">
        <v>59</v>
      </c>
      <c r="B32" s="92">
        <f>(STDEV(B25:B30)/B31)</f>
        <v>2.8000508964440766E-3</v>
      </c>
      <c r="C32" s="93"/>
      <c r="D32" s="93"/>
      <c r="E32" s="94"/>
      <c r="F32" s="70"/>
    </row>
    <row r="33" spans="1:6" s="70" customFormat="1" ht="16.5" x14ac:dyDescent="0.3">
      <c r="A33" s="95" t="s">
        <v>6</v>
      </c>
      <c r="B33" s="96">
        <f>COUNT(B25:B30)</f>
        <v>6</v>
      </c>
      <c r="C33" s="97"/>
      <c r="D33" s="98"/>
      <c r="E33" s="99"/>
    </row>
    <row r="34" spans="1:6" s="70" customFormat="1" ht="15.75" x14ac:dyDescent="0.25">
      <c r="A34" s="79"/>
      <c r="B34" s="79"/>
      <c r="C34" s="79"/>
      <c r="D34" s="79"/>
      <c r="E34" s="100"/>
    </row>
    <row r="35" spans="1:6" s="70" customFormat="1" ht="16.5" x14ac:dyDescent="0.3">
      <c r="A35" s="80" t="s">
        <v>60</v>
      </c>
      <c r="B35" s="106" t="s">
        <v>61</v>
      </c>
      <c r="C35" s="107"/>
      <c r="D35" s="107"/>
      <c r="E35" s="108"/>
    </row>
    <row r="36" spans="1:6" ht="16.5" x14ac:dyDescent="0.3">
      <c r="A36" s="80"/>
      <c r="B36" s="106" t="s">
        <v>62</v>
      </c>
      <c r="C36" s="107"/>
      <c r="D36" s="107"/>
      <c r="E36" s="108"/>
      <c r="F36" s="70"/>
    </row>
    <row r="37" spans="1:6" ht="16.5" x14ac:dyDescent="0.3">
      <c r="A37" s="80"/>
      <c r="B37" s="109" t="s">
        <v>63</v>
      </c>
      <c r="C37" s="107"/>
      <c r="D37" s="107"/>
      <c r="E37" s="107"/>
    </row>
    <row r="38" spans="1:6" ht="15.75" x14ac:dyDescent="0.25">
      <c r="A38" s="79"/>
      <c r="B38" s="79"/>
      <c r="C38" s="79"/>
      <c r="D38" s="79"/>
      <c r="E38" s="79"/>
    </row>
    <row r="39" spans="1:6" ht="16.5" x14ac:dyDescent="0.3">
      <c r="A39" s="74" t="s">
        <v>7</v>
      </c>
      <c r="B39" s="75" t="s">
        <v>98</v>
      </c>
    </row>
    <row r="40" spans="1:6" ht="16.5" x14ac:dyDescent="0.3">
      <c r="A40" s="76" t="s">
        <v>50</v>
      </c>
      <c r="B40" s="77" t="str">
        <f>Amoxicillin!B18</f>
        <v>BACTOCLAV 625 MG</v>
      </c>
      <c r="D40" s="78"/>
      <c r="E40" s="79"/>
    </row>
    <row r="41" spans="1:6" ht="16.5" x14ac:dyDescent="0.3">
      <c r="A41" s="80" t="s">
        <v>9</v>
      </c>
      <c r="B41" s="77">
        <f>Amoxicillin!B87</f>
        <v>0</v>
      </c>
      <c r="C41" s="79"/>
      <c r="D41" s="79"/>
      <c r="E41" s="79"/>
    </row>
    <row r="42" spans="1:6" ht="16.5" x14ac:dyDescent="0.3">
      <c r="A42" s="80" t="s">
        <v>10</v>
      </c>
      <c r="B42" s="81">
        <f>Amoxicillin!B91</f>
        <v>1</v>
      </c>
      <c r="C42" s="79"/>
      <c r="D42" s="79"/>
      <c r="E42" s="79"/>
    </row>
    <row r="43" spans="1:6" ht="16.5" x14ac:dyDescent="0.3">
      <c r="A43" s="76" t="s">
        <v>51</v>
      </c>
      <c r="B43" s="81">
        <f>Amoxicillin!D105</f>
        <v>50</v>
      </c>
      <c r="C43" s="79"/>
      <c r="D43" s="79"/>
      <c r="E43" s="79"/>
    </row>
    <row r="44" spans="1:6" ht="16.5" x14ac:dyDescent="0.3">
      <c r="A44" s="76" t="s">
        <v>52</v>
      </c>
      <c r="B44" s="82">
        <f>B43/Amoxicillin!B107</f>
        <v>5.9999999999999991E-2</v>
      </c>
      <c r="C44" s="79"/>
      <c r="D44" s="79"/>
      <c r="E44" s="79"/>
    </row>
    <row r="45" spans="1:6" ht="15.75" x14ac:dyDescent="0.25">
      <c r="A45" s="79"/>
      <c r="B45" s="79"/>
      <c r="C45" s="79"/>
      <c r="D45" s="79"/>
      <c r="E45" s="79"/>
    </row>
    <row r="46" spans="1:6" ht="16.5" x14ac:dyDescent="0.3">
      <c r="A46" s="83" t="s">
        <v>53</v>
      </c>
      <c r="B46" s="84" t="s">
        <v>54</v>
      </c>
      <c r="C46" s="83" t="s">
        <v>55</v>
      </c>
      <c r="D46" s="83" t="s">
        <v>56</v>
      </c>
      <c r="E46" s="85" t="s">
        <v>57</v>
      </c>
    </row>
    <row r="47" spans="1:6" ht="16.5" x14ac:dyDescent="0.3">
      <c r="A47" s="86">
        <v>1</v>
      </c>
      <c r="B47" s="101"/>
      <c r="C47" s="101"/>
      <c r="D47" s="102"/>
      <c r="E47" s="103"/>
    </row>
    <row r="48" spans="1:6" ht="16.5" x14ac:dyDescent="0.3">
      <c r="A48" s="86">
        <v>2</v>
      </c>
      <c r="B48" s="101"/>
      <c r="C48" s="101"/>
      <c r="D48" s="102"/>
      <c r="E48" s="102"/>
    </row>
    <row r="49" spans="1:5" ht="16.5" x14ac:dyDescent="0.3">
      <c r="A49" s="86">
        <v>3</v>
      </c>
      <c r="B49" s="101"/>
      <c r="C49" s="101"/>
      <c r="D49" s="102"/>
      <c r="E49" s="102"/>
    </row>
    <row r="50" spans="1:5" ht="16.5" x14ac:dyDescent="0.3">
      <c r="A50" s="86">
        <v>4</v>
      </c>
      <c r="B50" s="101"/>
      <c r="C50" s="101"/>
      <c r="D50" s="102"/>
      <c r="E50" s="102"/>
    </row>
    <row r="51" spans="1:5" ht="16.5" x14ac:dyDescent="0.3">
      <c r="A51" s="86">
        <v>5</v>
      </c>
      <c r="B51" s="101"/>
      <c r="C51" s="101"/>
      <c r="D51" s="102"/>
      <c r="E51" s="102"/>
    </row>
    <row r="52" spans="1:5" ht="16.5" x14ac:dyDescent="0.3">
      <c r="A52" s="86">
        <v>6</v>
      </c>
      <c r="B52" s="104"/>
      <c r="C52" s="104"/>
      <c r="D52" s="105"/>
      <c r="E52" s="105"/>
    </row>
    <row r="53" spans="1:5" ht="16.5" x14ac:dyDescent="0.3">
      <c r="A53" s="87" t="s">
        <v>58</v>
      </c>
      <c r="B53" s="88" t="e">
        <f>AVERAGE(B47:B52)</f>
        <v>#DIV/0!</v>
      </c>
      <c r="C53" s="89" t="e">
        <f>AVERAGE(C47:C52)</f>
        <v>#DIV/0!</v>
      </c>
      <c r="D53" s="90" t="e">
        <f>AVERAGE(D47:D52)</f>
        <v>#DIV/0!</v>
      </c>
      <c r="E53" s="90" t="e">
        <f>AVERAGE(E47:E52)</f>
        <v>#DIV/0!</v>
      </c>
    </row>
    <row r="54" spans="1:5" ht="16.5" x14ac:dyDescent="0.3">
      <c r="A54" s="91" t="s">
        <v>59</v>
      </c>
      <c r="B54" s="92" t="e">
        <f>(STDEV(B47:B52)/B53)</f>
        <v>#DIV/0!</v>
      </c>
      <c r="C54" s="93"/>
      <c r="D54" s="93"/>
      <c r="E54" s="94"/>
    </row>
    <row r="55" spans="1:5" ht="16.5" x14ac:dyDescent="0.3">
      <c r="A55" s="95" t="s">
        <v>6</v>
      </c>
      <c r="B55" s="96">
        <f>COUNT(B47:B52)</f>
        <v>0</v>
      </c>
      <c r="C55" s="97"/>
      <c r="D55" s="98"/>
      <c r="E55" s="99"/>
    </row>
    <row r="56" spans="1:5" ht="15.75" x14ac:dyDescent="0.25">
      <c r="A56" s="79"/>
      <c r="B56" s="79"/>
      <c r="C56" s="79"/>
      <c r="D56" s="79"/>
      <c r="E56" s="100"/>
    </row>
    <row r="57" spans="1:5" ht="16.5" x14ac:dyDescent="0.3">
      <c r="A57" s="80" t="s">
        <v>60</v>
      </c>
      <c r="B57" s="106" t="s">
        <v>61</v>
      </c>
      <c r="C57" s="107"/>
      <c r="D57" s="107"/>
      <c r="E57" s="108"/>
    </row>
    <row r="58" spans="1:5" ht="16.5" x14ac:dyDescent="0.3">
      <c r="A58" s="80"/>
      <c r="B58" s="106" t="s">
        <v>62</v>
      </c>
      <c r="C58" s="107"/>
      <c r="D58" s="107"/>
      <c r="E58" s="108"/>
    </row>
    <row r="59" spans="1:5" ht="16.5" x14ac:dyDescent="0.3">
      <c r="A59" s="80"/>
      <c r="B59" s="109" t="s">
        <v>63</v>
      </c>
      <c r="C59" s="107"/>
      <c r="D59" s="107"/>
      <c r="E59" s="107"/>
    </row>
  </sheetData>
  <sheetProtection password="AD9C" sheet="1" objects="1" scenarios="1" formatCells="0" formatColumns="0"/>
  <mergeCells count="1">
    <mergeCell ref="A16:E16"/>
  </mergeCells>
  <printOptions horizontalCentered="1"/>
  <pageMargins left="0.75" right="0.75" top="0.49" bottom="1" header="0.5" footer="0.5"/>
  <pageSetup scale="69" orientation="portrait" r:id="rId1"/>
  <headerFooter alignWithMargins="0"/>
  <colBreaks count="1" manualBreakCount="1">
    <brk id="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142"/>
  <sheetViews>
    <sheetView tabSelected="1" view="pageBreakPreview" zoomScale="55" zoomScaleNormal="75" zoomScaleSheetLayoutView="55" zoomScalePageLayoutView="55" workbookViewId="0">
      <selection activeCell="E20" sqref="E20"/>
    </sheetView>
  </sheetViews>
  <sheetFormatPr defaultRowHeight="18.75" x14ac:dyDescent="0.3"/>
  <cols>
    <col min="1" max="1" width="55.42578125" style="2" customWidth="1"/>
    <col min="2" max="2" width="33.7109375" style="2" customWidth="1"/>
    <col min="3" max="3" width="42.28515625" style="2" bestFit="1" customWidth="1"/>
    <col min="4" max="4" width="30.5703125" style="2" customWidth="1"/>
    <col min="5" max="5" width="39.85546875" style="2" customWidth="1"/>
    <col min="6" max="6" width="46.85546875" style="2" bestFit="1" customWidth="1"/>
    <col min="7" max="7" width="39.85546875" style="2" customWidth="1"/>
    <col min="8" max="8" width="41.140625" style="2" bestFit="1" customWidth="1"/>
    <col min="9" max="9" width="30.28515625" style="2" bestFit="1" customWidth="1"/>
    <col min="10" max="10" width="30.42578125" style="2" customWidth="1"/>
    <col min="11" max="11" width="21.28515625" style="2" customWidth="1"/>
    <col min="12" max="16384" width="9.140625" style="2"/>
  </cols>
  <sheetData>
    <row r="15" spans="1:8" ht="19.5" thickBot="1" x14ac:dyDescent="0.35"/>
    <row r="16" spans="1:8" ht="19.5" thickBot="1" x14ac:dyDescent="0.35">
      <c r="A16" s="243" t="s">
        <v>118</v>
      </c>
      <c r="B16" s="244"/>
      <c r="C16" s="244"/>
      <c r="D16" s="244"/>
      <c r="E16" s="244"/>
      <c r="F16" s="244"/>
      <c r="G16" s="244"/>
      <c r="H16" s="245"/>
    </row>
    <row r="17" spans="1:14" x14ac:dyDescent="0.3">
      <c r="A17" s="1" t="s">
        <v>0</v>
      </c>
      <c r="B17" s="1"/>
    </row>
    <row r="18" spans="1:14" ht="26.25" x14ac:dyDescent="0.4">
      <c r="A18" s="3" t="s">
        <v>1</v>
      </c>
      <c r="B18" s="242" t="s">
        <v>110</v>
      </c>
      <c r="C18" s="242"/>
      <c r="D18" s="53"/>
      <c r="E18" s="53"/>
    </row>
    <row r="19" spans="1:14" ht="26.25" x14ac:dyDescent="0.4">
      <c r="A19" s="3" t="s">
        <v>2</v>
      </c>
      <c r="B19" s="240" t="s">
        <v>112</v>
      </c>
      <c r="C19" s="240">
        <v>12</v>
      </c>
    </row>
    <row r="20" spans="1:14" ht="26.25" x14ac:dyDescent="0.4">
      <c r="A20" s="3" t="s">
        <v>3</v>
      </c>
      <c r="B20" s="249" t="s">
        <v>111</v>
      </c>
      <c r="C20" s="249"/>
    </row>
    <row r="21" spans="1:14" ht="26.25" x14ac:dyDescent="0.4">
      <c r="A21" s="3" t="s">
        <v>4</v>
      </c>
      <c r="B21" s="202" t="s">
        <v>113</v>
      </c>
      <c r="C21" s="202"/>
      <c r="D21" s="67"/>
      <c r="E21" s="67"/>
      <c r="F21" s="67"/>
      <c r="G21" s="67"/>
      <c r="H21" s="67"/>
      <c r="I21" s="67"/>
    </row>
    <row r="22" spans="1:14" ht="26.25" x14ac:dyDescent="0.4">
      <c r="A22" s="3" t="s">
        <v>15</v>
      </c>
      <c r="B22" s="204">
        <v>42079</v>
      </c>
      <c r="C22" s="201"/>
    </row>
    <row r="23" spans="1:14" ht="26.25" x14ac:dyDescent="0.4">
      <c r="A23" s="3" t="s">
        <v>5</v>
      </c>
      <c r="B23" s="204">
        <v>42081</v>
      </c>
      <c r="C23" s="201"/>
    </row>
    <row r="24" spans="1:14" x14ac:dyDescent="0.3">
      <c r="A24" s="3"/>
      <c r="B24" s="6"/>
    </row>
    <row r="25" spans="1:14" x14ac:dyDescent="0.3">
      <c r="A25" s="7" t="s">
        <v>7</v>
      </c>
      <c r="B25" s="6"/>
    </row>
    <row r="26" spans="1:14" ht="26.25" x14ac:dyDescent="0.4">
      <c r="A26" s="8" t="s">
        <v>9</v>
      </c>
      <c r="B26" s="242" t="s">
        <v>116</v>
      </c>
      <c r="C26" s="242"/>
    </row>
    <row r="27" spans="1:14" ht="26.25" x14ac:dyDescent="0.4">
      <c r="A27" s="10" t="s">
        <v>17</v>
      </c>
      <c r="B27" s="249" t="s">
        <v>117</v>
      </c>
      <c r="C27" s="249"/>
    </row>
    <row r="28" spans="1:14" ht="27" thickBot="1" x14ac:dyDescent="0.45">
      <c r="A28" s="10" t="s">
        <v>10</v>
      </c>
      <c r="B28" s="206">
        <v>86.6</v>
      </c>
    </row>
    <row r="29" spans="1:14" s="12" customFormat="1" ht="27" thickBot="1" x14ac:dyDescent="0.45">
      <c r="A29" s="10" t="s">
        <v>19</v>
      </c>
      <c r="B29" s="207">
        <v>0</v>
      </c>
      <c r="C29" s="246" t="s">
        <v>102</v>
      </c>
      <c r="D29" s="247"/>
      <c r="E29" s="247"/>
      <c r="F29" s="247"/>
      <c r="G29" s="248"/>
      <c r="I29" s="13"/>
      <c r="J29" s="13"/>
      <c r="K29" s="13"/>
      <c r="L29" s="13"/>
    </row>
    <row r="30" spans="1:14" s="12" customFormat="1" ht="19.5" thickBot="1" x14ac:dyDescent="0.35">
      <c r="A30" s="10" t="s">
        <v>18</v>
      </c>
      <c r="B30" s="9">
        <f>B28-B29</f>
        <v>86.6</v>
      </c>
      <c r="C30" s="205"/>
      <c r="D30" s="205"/>
      <c r="E30" s="205"/>
      <c r="F30" s="205"/>
      <c r="G30" s="205"/>
      <c r="I30" s="13"/>
      <c r="J30" s="13"/>
      <c r="K30" s="13"/>
      <c r="L30" s="13"/>
    </row>
    <row r="31" spans="1:14" s="12" customFormat="1" ht="27" thickBot="1" x14ac:dyDescent="0.45">
      <c r="A31" s="10" t="s">
        <v>26</v>
      </c>
      <c r="B31" s="209">
        <v>1</v>
      </c>
      <c r="C31" s="246" t="s">
        <v>103</v>
      </c>
      <c r="D31" s="247"/>
      <c r="E31" s="247"/>
      <c r="F31" s="247"/>
      <c r="G31" s="248"/>
      <c r="H31" s="200"/>
      <c r="I31" s="13"/>
      <c r="J31" s="13"/>
      <c r="K31" s="13"/>
      <c r="L31" s="13"/>
    </row>
    <row r="32" spans="1:14" s="12" customFormat="1" ht="27" thickBot="1" x14ac:dyDescent="0.45">
      <c r="A32" s="10" t="s">
        <v>27</v>
      </c>
      <c r="B32" s="209">
        <v>1</v>
      </c>
      <c r="C32" s="246" t="s">
        <v>104</v>
      </c>
      <c r="D32" s="247"/>
      <c r="E32" s="247"/>
      <c r="F32" s="247"/>
      <c r="G32" s="248"/>
      <c r="H32" s="200"/>
      <c r="I32" s="13"/>
      <c r="J32" s="13"/>
      <c r="K32" s="13"/>
      <c r="L32" s="17"/>
      <c r="M32" s="17"/>
      <c r="N32" s="18"/>
    </row>
    <row r="33" spans="1:14" s="12" customFormat="1" ht="17.25" customHeight="1" x14ac:dyDescent="0.3">
      <c r="A33" s="10"/>
      <c r="B33" s="16"/>
      <c r="C33" s="19"/>
      <c r="D33" s="19"/>
      <c r="E33" s="19"/>
      <c r="F33" s="19"/>
      <c r="G33" s="19"/>
      <c r="H33" s="19"/>
      <c r="I33" s="13"/>
      <c r="J33" s="13"/>
      <c r="K33" s="13"/>
      <c r="L33" s="17"/>
      <c r="M33" s="17"/>
      <c r="N33" s="18"/>
    </row>
    <row r="34" spans="1:14" s="12" customFormat="1" x14ac:dyDescent="0.3">
      <c r="A34" s="10" t="s">
        <v>20</v>
      </c>
      <c r="B34" s="20">
        <f>B31/B32</f>
        <v>1</v>
      </c>
      <c r="C34" s="2" t="s">
        <v>21</v>
      </c>
      <c r="D34" s="2"/>
      <c r="E34" s="2"/>
      <c r="F34" s="2"/>
      <c r="G34" s="2"/>
      <c r="I34" s="13"/>
      <c r="J34" s="13"/>
      <c r="K34" s="13"/>
      <c r="L34" s="17"/>
      <c r="M34" s="17"/>
      <c r="N34" s="18"/>
    </row>
    <row r="35" spans="1:14" s="12" customFormat="1" ht="19.5" thickBot="1" x14ac:dyDescent="0.35">
      <c r="A35" s="10"/>
      <c r="B35" s="9"/>
      <c r="G35" s="2"/>
      <c r="I35" s="13"/>
      <c r="J35" s="13"/>
      <c r="K35" s="13"/>
      <c r="L35" s="17"/>
      <c r="M35" s="17"/>
      <c r="N35" s="18"/>
    </row>
    <row r="36" spans="1:14" s="12" customFormat="1" ht="27" thickBot="1" x14ac:dyDescent="0.45">
      <c r="A36" s="21" t="s">
        <v>108</v>
      </c>
      <c r="B36" s="231">
        <v>50</v>
      </c>
      <c r="C36" s="2"/>
      <c r="D36" s="251" t="s">
        <v>13</v>
      </c>
      <c r="E36" s="253"/>
      <c r="F36" s="251" t="s">
        <v>14</v>
      </c>
      <c r="G36" s="252"/>
      <c r="J36" s="13"/>
      <c r="K36" s="13"/>
      <c r="L36" s="17"/>
      <c r="M36" s="17"/>
      <c r="N36" s="18"/>
    </row>
    <row r="37" spans="1:14" s="12" customFormat="1" ht="26.25" x14ac:dyDescent="0.4">
      <c r="A37" s="22" t="s">
        <v>32</v>
      </c>
      <c r="B37" s="232">
        <v>1</v>
      </c>
      <c r="C37" s="24" t="s">
        <v>105</v>
      </c>
      <c r="D37" s="25" t="s">
        <v>31</v>
      </c>
      <c r="E37" s="50" t="s">
        <v>45</v>
      </c>
      <c r="F37" s="25" t="s">
        <v>31</v>
      </c>
      <c r="G37" s="26" t="s">
        <v>45</v>
      </c>
      <c r="J37" s="13"/>
      <c r="K37" s="13"/>
      <c r="L37" s="17"/>
      <c r="M37" s="17"/>
      <c r="N37" s="18"/>
    </row>
    <row r="38" spans="1:14" s="12" customFormat="1" ht="26.25" x14ac:dyDescent="0.4">
      <c r="A38" s="22" t="s">
        <v>33</v>
      </c>
      <c r="B38" s="232">
        <v>1</v>
      </c>
      <c r="C38" s="27">
        <v>1</v>
      </c>
      <c r="D38" s="212">
        <v>70972096</v>
      </c>
      <c r="E38" s="54">
        <f>IF(ISBLANK(D38),"-",$D$48/$D$45*D38)</f>
        <v>71838991.477962881</v>
      </c>
      <c r="F38" s="212">
        <v>67147537</v>
      </c>
      <c r="G38" s="57">
        <f>IF(ISBLANK(F38),"-",$D$48/$F$45*F38)</f>
        <v>71318590.501778409</v>
      </c>
      <c r="J38" s="13"/>
      <c r="K38" s="13"/>
      <c r="L38" s="17"/>
      <c r="M38" s="17"/>
      <c r="N38" s="18"/>
    </row>
    <row r="39" spans="1:14" s="12" customFormat="1" ht="26.25" x14ac:dyDescent="0.4">
      <c r="A39" s="22" t="s">
        <v>34</v>
      </c>
      <c r="B39" s="232">
        <v>1</v>
      </c>
      <c r="C39" s="23">
        <v>2</v>
      </c>
      <c r="D39" s="213">
        <v>70379089</v>
      </c>
      <c r="E39" s="55">
        <f>IF(ISBLANK(D39),"-",$D$48/$D$45*D39)</f>
        <v>71238741.137049004</v>
      </c>
      <c r="F39" s="213">
        <v>65758528</v>
      </c>
      <c r="G39" s="58">
        <f>IF(ISBLANK(F39),"-",$D$48/$F$45*F39)</f>
        <v>69843299.396547183</v>
      </c>
      <c r="J39" s="13"/>
      <c r="K39" s="13"/>
      <c r="L39" s="17"/>
      <c r="M39" s="17"/>
      <c r="N39" s="18"/>
    </row>
    <row r="40" spans="1:14" ht="26.25" x14ac:dyDescent="0.4">
      <c r="A40" s="22" t="s">
        <v>35</v>
      </c>
      <c r="B40" s="232">
        <v>1</v>
      </c>
      <c r="C40" s="23">
        <v>3</v>
      </c>
      <c r="D40" s="213">
        <v>71096855</v>
      </c>
      <c r="E40" s="55">
        <f>IF(ISBLANK(D40),"-",$D$48/$D$45*D40)</f>
        <v>71965274.35874182</v>
      </c>
      <c r="F40" s="213">
        <v>66673974</v>
      </c>
      <c r="G40" s="58">
        <f>IF(ISBLANK(F40),"-",$D$48/$F$45*F40)</f>
        <v>70815610.836659878</v>
      </c>
      <c r="L40" s="17"/>
      <c r="M40" s="17"/>
      <c r="N40" s="29"/>
    </row>
    <row r="41" spans="1:14" ht="26.25" x14ac:dyDescent="0.4">
      <c r="A41" s="22" t="s">
        <v>36</v>
      </c>
      <c r="B41" s="232">
        <v>1</v>
      </c>
      <c r="C41" s="30">
        <v>4</v>
      </c>
      <c r="D41" s="214"/>
      <c r="E41" s="56" t="str">
        <f>IF(ISBLANK(D41),"-",$D$48/$D$45*D41)</f>
        <v>-</v>
      </c>
      <c r="F41" s="214"/>
      <c r="G41" s="59" t="str">
        <f>IF(ISBLANK(F41),"-",$D$48/$F$45*F41)</f>
        <v>-</v>
      </c>
      <c r="L41" s="17"/>
      <c r="M41" s="17"/>
      <c r="N41" s="29"/>
    </row>
    <row r="42" spans="1:14" ht="27" thickBot="1" x14ac:dyDescent="0.45">
      <c r="A42" s="22" t="s">
        <v>37</v>
      </c>
      <c r="B42" s="232">
        <v>1</v>
      </c>
      <c r="C42" s="31" t="s">
        <v>12</v>
      </c>
      <c r="D42" s="32">
        <f>AVERAGE(D38:D41)</f>
        <v>70816013.333333328</v>
      </c>
      <c r="E42" s="47">
        <f>AVERAGE(E38:E41)</f>
        <v>71681002.324584559</v>
      </c>
      <c r="F42" s="32">
        <f>AVERAGE(F38:F41)</f>
        <v>66526679.666666664</v>
      </c>
      <c r="G42" s="33">
        <f>AVERAGE(G38:G41)</f>
        <v>70659166.911661819</v>
      </c>
      <c r="H42" s="66"/>
    </row>
    <row r="43" spans="1:14" ht="26.25" x14ac:dyDescent="0.4">
      <c r="A43" s="22" t="s">
        <v>38</v>
      </c>
      <c r="B43" s="232">
        <v>1</v>
      </c>
      <c r="C43" s="111" t="s">
        <v>16</v>
      </c>
      <c r="D43" s="217">
        <v>28.52</v>
      </c>
      <c r="E43" s="29"/>
      <c r="F43" s="217">
        <v>27.18</v>
      </c>
      <c r="H43" s="66"/>
    </row>
    <row r="44" spans="1:14" ht="26.25" x14ac:dyDescent="0.4">
      <c r="A44" s="22" t="s">
        <v>39</v>
      </c>
      <c r="B44" s="232">
        <v>1</v>
      </c>
      <c r="C44" s="112" t="s">
        <v>22</v>
      </c>
      <c r="D44" s="34">
        <f>D43*$B$34</f>
        <v>28.52</v>
      </c>
      <c r="E44" s="35"/>
      <c r="F44" s="34">
        <f>F43*$B$34</f>
        <v>27.18</v>
      </c>
      <c r="H44" s="66"/>
    </row>
    <row r="45" spans="1:14" ht="19.5" thickBot="1" x14ac:dyDescent="0.35">
      <c r="A45" s="22" t="s">
        <v>30</v>
      </c>
      <c r="B45" s="233">
        <f>(B44/B43)*(B42/B41)*(B40/B39)*(B38/B37)*B36</f>
        <v>50</v>
      </c>
      <c r="C45" s="112" t="s">
        <v>106</v>
      </c>
      <c r="D45" s="36">
        <f>D44*$B$30/100</f>
        <v>24.698319999999999</v>
      </c>
      <c r="E45" s="37"/>
      <c r="F45" s="36">
        <f>F44*$B$30/100</f>
        <v>23.537880000000001</v>
      </c>
      <c r="H45" s="66"/>
    </row>
    <row r="46" spans="1:14" ht="19.5" thickBot="1" x14ac:dyDescent="0.35">
      <c r="A46" s="259" t="s">
        <v>23</v>
      </c>
      <c r="B46" s="263"/>
      <c r="C46" s="112" t="s">
        <v>107</v>
      </c>
      <c r="D46" s="34">
        <f>D45/$B$45</f>
        <v>0.49396639999999997</v>
      </c>
      <c r="E46" s="37"/>
      <c r="F46" s="38">
        <f>F45/$B$45</f>
        <v>0.4707576</v>
      </c>
      <c r="H46" s="66"/>
    </row>
    <row r="47" spans="1:14" ht="27" thickBot="1" x14ac:dyDescent="0.45">
      <c r="A47" s="261"/>
      <c r="B47" s="264"/>
      <c r="C47" s="113" t="s">
        <v>47</v>
      </c>
      <c r="D47" s="203">
        <v>0.5</v>
      </c>
      <c r="F47" s="39"/>
      <c r="H47" s="66"/>
    </row>
    <row r="48" spans="1:14" x14ac:dyDescent="0.3">
      <c r="C48" s="114" t="s">
        <v>64</v>
      </c>
      <c r="D48" s="36">
        <f>D47*$B$45</f>
        <v>25</v>
      </c>
      <c r="F48" s="39"/>
      <c r="H48" s="66"/>
    </row>
    <row r="49" spans="1:8" ht="19.5" thickBot="1" x14ac:dyDescent="0.35">
      <c r="C49" s="48" t="s">
        <v>65</v>
      </c>
      <c r="D49" s="115">
        <f>D48/B34</f>
        <v>25</v>
      </c>
      <c r="F49" s="39"/>
      <c r="H49" s="66"/>
    </row>
    <row r="50" spans="1:8" x14ac:dyDescent="0.3">
      <c r="C50" s="21" t="s">
        <v>46</v>
      </c>
      <c r="D50" s="116">
        <f>AVERAGE(E38:E41,G38:G41)</f>
        <v>71170084.618123189</v>
      </c>
      <c r="F50" s="40"/>
      <c r="H50" s="66"/>
    </row>
    <row r="51" spans="1:8" x14ac:dyDescent="0.3">
      <c r="C51" s="22" t="s">
        <v>24</v>
      </c>
      <c r="D51" s="41">
        <f>STDEV(E38:E41,G38:G41)/D50</f>
        <v>1.087020181976037E-2</v>
      </c>
      <c r="F51" s="40"/>
      <c r="H51" s="66"/>
    </row>
    <row r="52" spans="1:8" ht="19.5" thickBot="1" x14ac:dyDescent="0.35">
      <c r="C52" s="110" t="s">
        <v>6</v>
      </c>
      <c r="D52" s="117">
        <f>COUNT(E38:E41,G38:G41)</f>
        <v>6</v>
      </c>
      <c r="F52" s="40"/>
    </row>
    <row r="54" spans="1:8" x14ac:dyDescent="0.3">
      <c r="A54" s="1" t="s">
        <v>7</v>
      </c>
      <c r="B54" s="42" t="s">
        <v>44</v>
      </c>
    </row>
    <row r="55" spans="1:8" x14ac:dyDescent="0.3">
      <c r="A55" s="2" t="s">
        <v>8</v>
      </c>
      <c r="B55" s="5" t="str">
        <f>B21</f>
        <v>Amoxicillin 500 mg and Potassium Clavulanate 125 mg</v>
      </c>
    </row>
    <row r="56" spans="1:8" ht="26.25" x14ac:dyDescent="0.4">
      <c r="A56" s="4" t="s">
        <v>75</v>
      </c>
      <c r="B56" s="208">
        <v>500</v>
      </c>
      <c r="C56" s="2" t="str">
        <f>B20</f>
        <v xml:space="preserve">Amoxicillin and Potassium Clavulanate </v>
      </c>
      <c r="H56" s="11"/>
    </row>
    <row r="57" spans="1:8" s="79" customFormat="1" ht="17.25" thickBot="1" x14ac:dyDescent="0.35">
      <c r="A57" s="74"/>
      <c r="B57" s="74"/>
      <c r="C57" s="74"/>
    </row>
    <row r="58" spans="1:8" s="79" customFormat="1" ht="42" customHeight="1" x14ac:dyDescent="0.4">
      <c r="A58" s="21" t="s">
        <v>109</v>
      </c>
      <c r="B58" s="231">
        <v>100</v>
      </c>
      <c r="C58" s="128" t="s">
        <v>76</v>
      </c>
      <c r="D58" s="129" t="s">
        <v>66</v>
      </c>
      <c r="E58" s="190" t="s">
        <v>67</v>
      </c>
      <c r="F58" s="195" t="s">
        <v>100</v>
      </c>
      <c r="G58" s="199" t="s">
        <v>99</v>
      </c>
      <c r="H58" s="120"/>
    </row>
    <row r="59" spans="1:8" s="79" customFormat="1" ht="26.25" x14ac:dyDescent="0.4">
      <c r="A59" s="22" t="s">
        <v>32</v>
      </c>
      <c r="B59" s="232">
        <v>5</v>
      </c>
      <c r="C59" s="130">
        <v>1</v>
      </c>
      <c r="D59" s="218">
        <v>49138441</v>
      </c>
      <c r="E59" s="124">
        <f>IF(ISBLANK(D59),"-",D59/$D$50*$D$47*$B$67)</f>
        <v>345.218368529852</v>
      </c>
      <c r="F59" s="196">
        <f>E59/$E$70*100</f>
        <v>83.952993367788437</v>
      </c>
      <c r="G59" s="191">
        <f t="shared" ref="G59:G68" si="0">IF(ISBLANK(D59),"-",E59/$B$56*100)</f>
        <v>69.043673705970406</v>
      </c>
      <c r="H59" s="120"/>
    </row>
    <row r="60" spans="1:8" s="79" customFormat="1" ht="26.25" x14ac:dyDescent="0.4">
      <c r="A60" s="22" t="s">
        <v>33</v>
      </c>
      <c r="B60" s="232">
        <v>50</v>
      </c>
      <c r="C60" s="28">
        <v>2</v>
      </c>
      <c r="D60" s="219">
        <v>62193346</v>
      </c>
      <c r="E60" s="125">
        <f t="shared" ref="E60:E68" si="1">IF(ISBLANK(D60),"-",D60/$D$50*$D$47*$B$67)</f>
        <v>436.93460766353161</v>
      </c>
      <c r="F60" s="197">
        <f t="shared" ref="F60:F68" si="2">E60/$E$70*100</f>
        <v>106.25728977153692</v>
      </c>
      <c r="G60" s="169">
        <f t="shared" si="0"/>
        <v>87.386921532706324</v>
      </c>
      <c r="H60" s="120"/>
    </row>
    <row r="61" spans="1:8" s="79" customFormat="1" ht="26.25" x14ac:dyDescent="0.4">
      <c r="A61" s="22" t="s">
        <v>34</v>
      </c>
      <c r="B61" s="232">
        <v>1</v>
      </c>
      <c r="C61" s="28">
        <v>3</v>
      </c>
      <c r="D61" s="219">
        <v>62855479</v>
      </c>
      <c r="E61" s="125">
        <f t="shared" si="1"/>
        <v>441.58637254165984</v>
      </c>
      <c r="F61" s="197">
        <f t="shared" si="2"/>
        <v>107.38854355627939</v>
      </c>
      <c r="G61" s="169">
        <f t="shared" si="0"/>
        <v>88.317274508331963</v>
      </c>
      <c r="H61" s="120"/>
    </row>
    <row r="62" spans="1:8" s="79" customFormat="1" ht="26.25" x14ac:dyDescent="0.4">
      <c r="A62" s="22" t="s">
        <v>35</v>
      </c>
      <c r="B62" s="232">
        <v>1</v>
      </c>
      <c r="C62" s="28">
        <v>4</v>
      </c>
      <c r="D62" s="219">
        <v>56923956</v>
      </c>
      <c r="E62" s="125">
        <f t="shared" si="1"/>
        <v>399.91491021428783</v>
      </c>
      <c r="F62" s="197">
        <f t="shared" si="2"/>
        <v>97.254540503966751</v>
      </c>
      <c r="G62" s="169">
        <f t="shared" si="0"/>
        <v>79.982982042857572</v>
      </c>
      <c r="H62" s="120"/>
    </row>
    <row r="63" spans="1:8" s="79" customFormat="1" ht="26.25" x14ac:dyDescent="0.4">
      <c r="A63" s="22" t="s">
        <v>36</v>
      </c>
      <c r="B63" s="232">
        <v>1</v>
      </c>
      <c r="C63" s="28">
        <v>5</v>
      </c>
      <c r="D63" s="219">
        <v>66087319</v>
      </c>
      <c r="E63" s="125">
        <f t="shared" si="1"/>
        <v>464.29141790827038</v>
      </c>
      <c r="F63" s="197">
        <f t="shared" si="2"/>
        <v>112.91014002055779</v>
      </c>
      <c r="G63" s="169">
        <f t="shared" si="0"/>
        <v>92.858283581654078</v>
      </c>
      <c r="H63" s="120"/>
    </row>
    <row r="64" spans="1:8" s="79" customFormat="1" ht="26.25" x14ac:dyDescent="0.4">
      <c r="A64" s="22" t="s">
        <v>37</v>
      </c>
      <c r="B64" s="232">
        <v>1</v>
      </c>
      <c r="C64" s="28">
        <v>6</v>
      </c>
      <c r="D64" s="219">
        <v>59224578</v>
      </c>
      <c r="E64" s="125">
        <f t="shared" si="1"/>
        <v>416.07775456345803</v>
      </c>
      <c r="F64" s="197">
        <f t="shared" si="2"/>
        <v>101.18515164215462</v>
      </c>
      <c r="G64" s="169">
        <f t="shared" si="0"/>
        <v>83.215550912691612</v>
      </c>
      <c r="H64" s="120"/>
    </row>
    <row r="65" spans="1:8" s="79" customFormat="1" ht="26.25" x14ac:dyDescent="0.4">
      <c r="A65" s="22" t="s">
        <v>38</v>
      </c>
      <c r="B65" s="232">
        <v>1</v>
      </c>
      <c r="C65" s="28">
        <v>7</v>
      </c>
      <c r="D65" s="219">
        <v>55314494</v>
      </c>
      <c r="E65" s="125">
        <f t="shared" si="1"/>
        <v>388.60775771730903</v>
      </c>
      <c r="F65" s="197">
        <f t="shared" si="2"/>
        <v>94.504775760479902</v>
      </c>
      <c r="G65" s="169">
        <f t="shared" si="0"/>
        <v>77.721551543461814</v>
      </c>
      <c r="H65" s="120"/>
    </row>
    <row r="66" spans="1:8" s="79" customFormat="1" ht="26.25" x14ac:dyDescent="0.4">
      <c r="A66" s="22" t="s">
        <v>39</v>
      </c>
      <c r="B66" s="232">
        <v>1</v>
      </c>
      <c r="C66" s="28">
        <v>8</v>
      </c>
      <c r="D66" s="219">
        <v>58361667</v>
      </c>
      <c r="E66" s="125">
        <f t="shared" si="1"/>
        <v>410.01543916345457</v>
      </c>
      <c r="F66" s="197">
        <f t="shared" si="2"/>
        <v>99.710868779578846</v>
      </c>
      <c r="G66" s="169">
        <f t="shared" si="0"/>
        <v>82.003087832690909</v>
      </c>
      <c r="H66" s="120"/>
    </row>
    <row r="67" spans="1:8" s="79" customFormat="1" ht="27" thickBot="1" x14ac:dyDescent="0.45">
      <c r="A67" s="22" t="s">
        <v>30</v>
      </c>
      <c r="B67" s="233">
        <f>(B66/B65)*(B64/B63)*(B62/B61)*(B60/B59)*B58</f>
        <v>1000</v>
      </c>
      <c r="C67" s="28">
        <v>9</v>
      </c>
      <c r="D67" s="219">
        <v>57780764</v>
      </c>
      <c r="E67" s="125">
        <f t="shared" si="1"/>
        <v>405.9343494533822</v>
      </c>
      <c r="F67" s="197">
        <f t="shared" si="2"/>
        <v>98.71839639515116</v>
      </c>
      <c r="G67" s="169">
        <f t="shared" si="0"/>
        <v>81.186869890676434</v>
      </c>
      <c r="H67" s="120"/>
    </row>
    <row r="68" spans="1:8" s="79" customFormat="1" ht="18.75" customHeight="1" thickBot="1" x14ac:dyDescent="0.45">
      <c r="A68" s="259" t="s">
        <v>23</v>
      </c>
      <c r="B68" s="260"/>
      <c r="C68" s="192">
        <v>10</v>
      </c>
      <c r="D68" s="220">
        <v>57428937</v>
      </c>
      <c r="E68" s="193">
        <f t="shared" si="1"/>
        <v>403.46261570536296</v>
      </c>
      <c r="F68" s="198">
        <f t="shared" si="2"/>
        <v>98.117300202506215</v>
      </c>
      <c r="G68" s="194">
        <f t="shared" si="0"/>
        <v>80.692523141072598</v>
      </c>
      <c r="H68" s="120"/>
    </row>
    <row r="69" spans="1:8" s="79" customFormat="1" ht="19.5" thickBot="1" x14ac:dyDescent="0.35">
      <c r="A69" s="261"/>
      <c r="B69" s="262"/>
      <c r="C69" s="28"/>
      <c r="D69" s="37"/>
      <c r="E69" s="133"/>
      <c r="G69" s="138"/>
      <c r="H69" s="121"/>
    </row>
    <row r="70" spans="1:8" s="79" customFormat="1" ht="26.25" x14ac:dyDescent="0.4">
      <c r="C70" s="137" t="s">
        <v>68</v>
      </c>
      <c r="D70" s="126"/>
      <c r="E70" s="184">
        <f>AVERAGE(E59:E68)</f>
        <v>411.20435934605683</v>
      </c>
      <c r="F70" s="184">
        <f>AVERAGE(F59:F68)</f>
        <v>100</v>
      </c>
      <c r="G70" s="229">
        <f>AVERAGE(G59:G68)</f>
        <v>82.240871869211361</v>
      </c>
      <c r="H70" s="122"/>
    </row>
    <row r="71" spans="1:8" s="79" customFormat="1" ht="26.25" x14ac:dyDescent="0.4">
      <c r="C71" s="137"/>
      <c r="D71" s="126"/>
      <c r="E71" s="174">
        <f>STDEV(E59:E68)/E70</f>
        <v>7.9045182105243889E-2</v>
      </c>
      <c r="F71" s="174">
        <f>STDEV(F59:F68)/F70</f>
        <v>7.9045182105243889E-2</v>
      </c>
      <c r="G71" s="227">
        <f>STDEV(G59:G68)/G70</f>
        <v>7.9045182105243875E-2</v>
      </c>
      <c r="H71" s="122"/>
    </row>
    <row r="72" spans="1:8" s="79" customFormat="1" ht="27" thickBot="1" x14ac:dyDescent="0.45">
      <c r="C72" s="131"/>
      <c r="D72" s="132"/>
      <c r="E72" s="185">
        <f>COUNT(E59:E68)</f>
        <v>10</v>
      </c>
      <c r="F72" s="185">
        <f>COUNT(F59:F68)</f>
        <v>10</v>
      </c>
      <c r="G72" s="230">
        <f>COUNT(G59:G68)</f>
        <v>10</v>
      </c>
      <c r="H72" s="122"/>
    </row>
    <row r="73" spans="1:8" s="79" customFormat="1" x14ac:dyDescent="0.3">
      <c r="B73" s="46"/>
      <c r="C73" s="46"/>
      <c r="D73" s="35"/>
      <c r="E73" s="126"/>
      <c r="F73" s="29"/>
      <c r="G73" s="123"/>
      <c r="H73" s="122"/>
    </row>
    <row r="74" spans="1:8" x14ac:dyDescent="0.3">
      <c r="A74" s="8" t="s">
        <v>92</v>
      </c>
      <c r="B74" s="178" t="s">
        <v>95</v>
      </c>
      <c r="C74" s="265" t="str">
        <f>B20</f>
        <v xml:space="preserve">Amoxicillin and Potassium Clavulanate </v>
      </c>
      <c r="D74" s="265"/>
      <c r="E74" s="179" t="s">
        <v>96</v>
      </c>
      <c r="F74" s="179"/>
      <c r="G74" s="189">
        <f>G70</f>
        <v>82.240871869211361</v>
      </c>
      <c r="H74" s="186"/>
    </row>
    <row r="75" spans="1:8" x14ac:dyDescent="0.3">
      <c r="A75" s="8"/>
      <c r="B75" s="178"/>
      <c r="C75" s="239"/>
      <c r="D75" s="239"/>
      <c r="E75" s="179"/>
      <c r="F75" s="179"/>
      <c r="G75" s="180"/>
      <c r="H75" s="186"/>
    </row>
    <row r="76" spans="1:8" s="79" customFormat="1" x14ac:dyDescent="0.3">
      <c r="A76" s="1" t="s">
        <v>7</v>
      </c>
      <c r="B76" s="188" t="s">
        <v>97</v>
      </c>
      <c r="C76" s="2"/>
      <c r="D76" s="2"/>
      <c r="E76" s="2"/>
      <c r="F76" s="2"/>
    </row>
    <row r="77" spans="1:8" s="79" customFormat="1" x14ac:dyDescent="0.3">
      <c r="A77" s="1"/>
      <c r="B77" s="42"/>
      <c r="C77" s="2"/>
      <c r="D77" s="2"/>
      <c r="E77" s="2"/>
      <c r="F77" s="2"/>
    </row>
    <row r="78" spans="1:8" s="79" customFormat="1" x14ac:dyDescent="0.3">
      <c r="B78" s="254" t="s">
        <v>69</v>
      </c>
      <c r="C78" s="255"/>
      <c r="D78" s="2"/>
    </row>
    <row r="79" spans="1:8" s="79" customFormat="1" x14ac:dyDescent="0.3">
      <c r="B79" s="134" t="s">
        <v>70</v>
      </c>
      <c r="C79" s="127">
        <f>G70</f>
        <v>82.240871869211361</v>
      </c>
      <c r="D79" s="2"/>
    </row>
    <row r="80" spans="1:8" s="79" customFormat="1" ht="26.25" x14ac:dyDescent="0.4">
      <c r="B80" s="134" t="s">
        <v>71</v>
      </c>
      <c r="C80" s="221">
        <v>2.4</v>
      </c>
      <c r="D80" s="2"/>
    </row>
    <row r="81" spans="1:12" s="79" customFormat="1" x14ac:dyDescent="0.3">
      <c r="B81" s="134" t="s">
        <v>72</v>
      </c>
      <c r="C81" s="127">
        <f>STDEV(G59:G68)</f>
        <v>6.5007446933958404</v>
      </c>
      <c r="D81" s="2"/>
    </row>
    <row r="82" spans="1:12" s="79" customFormat="1" x14ac:dyDescent="0.3">
      <c r="B82" s="134" t="s">
        <v>73</v>
      </c>
      <c r="C82" s="127">
        <f>IF(OR(G70&lt;98.5,G70&gt;101.5),(IF(98.5&gt;G70,98.5,101.5)),C79)</f>
        <v>98.5</v>
      </c>
      <c r="D82" s="2"/>
    </row>
    <row r="83" spans="1:12" s="79" customFormat="1" x14ac:dyDescent="0.3">
      <c r="B83" s="134" t="s">
        <v>74</v>
      </c>
      <c r="C83" s="234">
        <f>ABS(C82-C79)+(C80*C81)</f>
        <v>31.860915394938655</v>
      </c>
      <c r="D83" s="2"/>
    </row>
    <row r="84" spans="1:12" x14ac:dyDescent="0.3">
      <c r="A84" s="4"/>
      <c r="B84" s="119"/>
      <c r="H84" s="11"/>
    </row>
    <row r="85" spans="1:12" x14ac:dyDescent="0.3">
      <c r="A85" s="7" t="s">
        <v>78</v>
      </c>
      <c r="B85" s="7" t="s">
        <v>79</v>
      </c>
    </row>
    <row r="86" spans="1:12" x14ac:dyDescent="0.3">
      <c r="A86" s="7"/>
      <c r="B86" s="7"/>
    </row>
    <row r="87" spans="1:12" ht="26.25" x14ac:dyDescent="0.4">
      <c r="A87" s="8" t="s">
        <v>9</v>
      </c>
      <c r="B87" s="242"/>
      <c r="C87" s="242"/>
    </row>
    <row r="88" spans="1:12" ht="26.25" x14ac:dyDescent="0.4">
      <c r="A88" s="10" t="s">
        <v>17</v>
      </c>
      <c r="B88" s="249"/>
      <c r="C88" s="249"/>
    </row>
    <row r="89" spans="1:12" ht="27" thickBot="1" x14ac:dyDescent="0.45">
      <c r="A89" s="10" t="s">
        <v>10</v>
      </c>
      <c r="B89" s="206">
        <f>B32</f>
        <v>1</v>
      </c>
    </row>
    <row r="90" spans="1:12" s="12" customFormat="1" ht="15.75" customHeight="1" thickBot="1" x14ac:dyDescent="0.45">
      <c r="A90" s="10" t="s">
        <v>19</v>
      </c>
      <c r="B90" s="206">
        <f>B33</f>
        <v>0</v>
      </c>
      <c r="C90" s="256" t="s">
        <v>25</v>
      </c>
      <c r="D90" s="257"/>
      <c r="E90" s="257"/>
      <c r="F90" s="257"/>
      <c r="G90" s="258"/>
      <c r="I90" s="13"/>
      <c r="J90" s="13"/>
      <c r="K90" s="13"/>
      <c r="L90" s="13"/>
    </row>
    <row r="91" spans="1:12" s="12" customFormat="1" x14ac:dyDescent="0.3">
      <c r="A91" s="10" t="s">
        <v>18</v>
      </c>
      <c r="B91" s="9">
        <f>B89-B90</f>
        <v>1</v>
      </c>
      <c r="C91" s="14"/>
      <c r="D91" s="14"/>
      <c r="E91" s="14"/>
      <c r="F91" s="14"/>
      <c r="G91" s="15"/>
      <c r="I91" s="13"/>
      <c r="J91" s="13"/>
      <c r="K91" s="13"/>
      <c r="L91" s="13"/>
    </row>
    <row r="92" spans="1:12" s="12" customFormat="1" ht="19.5" thickBot="1" x14ac:dyDescent="0.35">
      <c r="A92" s="10"/>
      <c r="B92" s="9"/>
      <c r="C92" s="14"/>
      <c r="D92" s="14"/>
      <c r="E92" s="14"/>
      <c r="F92" s="14"/>
      <c r="G92" s="15"/>
      <c r="I92" s="13"/>
      <c r="J92" s="13"/>
      <c r="K92" s="13"/>
      <c r="L92" s="13"/>
    </row>
    <row r="93" spans="1:12" s="12" customFormat="1" ht="27" thickBot="1" x14ac:dyDescent="0.45">
      <c r="A93" s="10" t="s">
        <v>26</v>
      </c>
      <c r="B93" s="209">
        <v>1</v>
      </c>
      <c r="C93" s="246" t="s">
        <v>29</v>
      </c>
      <c r="D93" s="247"/>
      <c r="E93" s="247"/>
      <c r="F93" s="247"/>
      <c r="G93" s="247"/>
      <c r="H93" s="248"/>
      <c r="I93" s="13"/>
      <c r="J93" s="13"/>
      <c r="K93" s="13"/>
      <c r="L93" s="13"/>
    </row>
    <row r="94" spans="1:12" s="12" customFormat="1" ht="27" thickBot="1" x14ac:dyDescent="0.45">
      <c r="A94" s="10" t="s">
        <v>27</v>
      </c>
      <c r="B94" s="209">
        <v>1</v>
      </c>
      <c r="C94" s="246" t="s">
        <v>28</v>
      </c>
      <c r="D94" s="247"/>
      <c r="E94" s="247"/>
      <c r="F94" s="247"/>
      <c r="G94" s="247"/>
      <c r="H94" s="248"/>
      <c r="I94" s="13"/>
      <c r="J94" s="13"/>
      <c r="K94" s="13"/>
      <c r="L94" s="13"/>
    </row>
    <row r="95" spans="1:12" s="12" customFormat="1" x14ac:dyDescent="0.3">
      <c r="A95" s="10"/>
      <c r="B95" s="16"/>
      <c r="C95" s="19"/>
      <c r="D95" s="19"/>
      <c r="E95" s="19"/>
      <c r="F95" s="19"/>
      <c r="G95" s="19"/>
      <c r="H95" s="19"/>
      <c r="I95" s="13"/>
      <c r="J95" s="13"/>
      <c r="K95" s="13"/>
      <c r="L95" s="13"/>
    </row>
    <row r="96" spans="1:12" s="12" customFormat="1" x14ac:dyDescent="0.3">
      <c r="A96" s="10" t="s">
        <v>20</v>
      </c>
      <c r="B96" s="20">
        <f>B93/B94</f>
        <v>1</v>
      </c>
      <c r="C96" s="2" t="s">
        <v>21</v>
      </c>
      <c r="D96" s="2"/>
      <c r="E96" s="2"/>
      <c r="F96" s="2"/>
      <c r="G96" s="2"/>
      <c r="I96" s="13"/>
      <c r="J96" s="13"/>
      <c r="K96" s="13"/>
      <c r="L96" s="13"/>
    </row>
    <row r="97" spans="1:10" ht="19.5" thickBot="1" x14ac:dyDescent="0.35">
      <c r="A97" s="7"/>
      <c r="B97" s="7"/>
    </row>
    <row r="98" spans="1:10" ht="27" thickBot="1" x14ac:dyDescent="0.45">
      <c r="A98" s="21" t="s">
        <v>108</v>
      </c>
      <c r="B98" s="210">
        <v>5</v>
      </c>
      <c r="D98" s="236" t="s">
        <v>13</v>
      </c>
      <c r="E98" s="237"/>
      <c r="F98" s="251" t="s">
        <v>14</v>
      </c>
      <c r="G98" s="252"/>
    </row>
    <row r="99" spans="1:10" ht="26.25" x14ac:dyDescent="0.4">
      <c r="A99" s="22" t="s">
        <v>32</v>
      </c>
      <c r="B99" s="211">
        <v>2</v>
      </c>
      <c r="C99" s="24" t="s">
        <v>105</v>
      </c>
      <c r="D99" s="25" t="s">
        <v>31</v>
      </c>
      <c r="E99" s="50" t="s">
        <v>45</v>
      </c>
      <c r="F99" s="25" t="s">
        <v>31</v>
      </c>
      <c r="G99" s="26" t="s">
        <v>45</v>
      </c>
    </row>
    <row r="100" spans="1:10" ht="26.25" x14ac:dyDescent="0.4">
      <c r="A100" s="22" t="s">
        <v>33</v>
      </c>
      <c r="B100" s="211">
        <v>100</v>
      </c>
      <c r="C100" s="27">
        <v>1</v>
      </c>
      <c r="D100" s="212">
        <v>0.53900000000000003</v>
      </c>
      <c r="E100" s="181">
        <f>IF(ISBLANK(D100),"-",$D$110/$D$107*D100)</f>
        <v>249.53703703703709</v>
      </c>
      <c r="F100" s="215">
        <v>0.505</v>
      </c>
      <c r="G100" s="57">
        <f>IF(ISBLANK(F100),"-",$D$110/$F$107*F100)</f>
        <v>233.79629629629633</v>
      </c>
    </row>
    <row r="101" spans="1:10" ht="26.25" x14ac:dyDescent="0.4">
      <c r="A101" s="22" t="s">
        <v>34</v>
      </c>
      <c r="B101" s="211">
        <v>15</v>
      </c>
      <c r="C101" s="23">
        <v>2</v>
      </c>
      <c r="D101" s="213">
        <v>0.54300000000000004</v>
      </c>
      <c r="E101" s="182">
        <f t="shared" ref="E101:E102" si="3">IF(ISBLANK(D101),"-",$D$110/$D$107*D101)</f>
        <v>251.38888888888894</v>
      </c>
      <c r="F101" s="206">
        <v>0.50600000000000001</v>
      </c>
      <c r="G101" s="58">
        <f t="shared" ref="G101:G103" si="4">IF(ISBLANK(F101),"-",$D$110/$F$107*F101)</f>
        <v>234.2592592592593</v>
      </c>
    </row>
    <row r="102" spans="1:10" ht="26.25" x14ac:dyDescent="0.4">
      <c r="A102" s="22" t="s">
        <v>35</v>
      </c>
      <c r="B102" s="211">
        <v>50</v>
      </c>
      <c r="C102" s="23">
        <v>3</v>
      </c>
      <c r="D102" s="213">
        <v>0.54500000000000004</v>
      </c>
      <c r="E102" s="182">
        <f t="shared" si="3"/>
        <v>252.31481481481487</v>
      </c>
      <c r="F102" s="222">
        <v>0.504</v>
      </c>
      <c r="G102" s="58">
        <f t="shared" si="4"/>
        <v>233.33333333333337</v>
      </c>
    </row>
    <row r="103" spans="1:10" ht="26.25" x14ac:dyDescent="0.4">
      <c r="A103" s="22" t="s">
        <v>36</v>
      </c>
      <c r="B103" s="211">
        <v>1</v>
      </c>
      <c r="C103" s="30">
        <v>4</v>
      </c>
      <c r="D103" s="214"/>
      <c r="E103" s="183" t="str">
        <f>IF(ISBLANK(D103),"-",$D$110/$D$107*D103)</f>
        <v>-</v>
      </c>
      <c r="F103" s="223"/>
      <c r="G103" s="59" t="str">
        <f t="shared" si="4"/>
        <v>-</v>
      </c>
    </row>
    <row r="104" spans="1:10" ht="27" thickBot="1" x14ac:dyDescent="0.45">
      <c r="A104" s="22" t="s">
        <v>37</v>
      </c>
      <c r="B104" s="211">
        <v>1</v>
      </c>
      <c r="C104" s="31" t="s">
        <v>12</v>
      </c>
      <c r="D104" s="139">
        <f>AVERAGE(D100:D103)</f>
        <v>0.54233333333333344</v>
      </c>
      <c r="E104" s="47">
        <f>AVERAGE(E100:E103)</f>
        <v>251.08024691358028</v>
      </c>
      <c r="F104" s="139">
        <f>AVERAGE(F100:F103)</f>
        <v>0.505</v>
      </c>
      <c r="G104" s="140">
        <f>AVERAGE(G100:G103)</f>
        <v>233.79629629629633</v>
      </c>
    </row>
    <row r="105" spans="1:10" ht="26.25" x14ac:dyDescent="0.4">
      <c r="A105" s="22" t="s">
        <v>38</v>
      </c>
      <c r="B105" s="206">
        <v>1</v>
      </c>
      <c r="C105" s="111" t="s">
        <v>16</v>
      </c>
      <c r="D105" s="216">
        <v>50</v>
      </c>
      <c r="E105" s="29"/>
      <c r="F105" s="217">
        <v>50</v>
      </c>
    </row>
    <row r="106" spans="1:10" ht="26.25" x14ac:dyDescent="0.4">
      <c r="A106" s="22" t="s">
        <v>39</v>
      </c>
      <c r="B106" s="206">
        <v>1</v>
      </c>
      <c r="C106" s="112" t="s">
        <v>22</v>
      </c>
      <c r="D106" s="142">
        <f>D105*$B$96</f>
        <v>50</v>
      </c>
      <c r="E106" s="35"/>
      <c r="F106" s="34">
        <f>F105*$B$96</f>
        <v>50</v>
      </c>
    </row>
    <row r="107" spans="1:10" ht="19.5" thickBot="1" x14ac:dyDescent="0.35">
      <c r="A107" s="22" t="s">
        <v>30</v>
      </c>
      <c r="B107" s="118">
        <f>(B106/B105)*(B104/B103)*(B102/B101)*(B100/B99)*B98</f>
        <v>833.33333333333348</v>
      </c>
      <c r="C107" s="112" t="s">
        <v>106</v>
      </c>
      <c r="D107" s="143">
        <f>D106*$B$91/100</f>
        <v>0.5</v>
      </c>
      <c r="E107" s="37"/>
      <c r="F107" s="36">
        <f>F106*$B$91/100</f>
        <v>0.5</v>
      </c>
    </row>
    <row r="108" spans="1:10" ht="19.5" thickBot="1" x14ac:dyDescent="0.35">
      <c r="A108" s="259" t="s">
        <v>23</v>
      </c>
      <c r="B108" s="260"/>
      <c r="C108" s="112" t="s">
        <v>107</v>
      </c>
      <c r="D108" s="142">
        <f>D107/$B$107</f>
        <v>5.9999999999999984E-4</v>
      </c>
      <c r="E108" s="37"/>
      <c r="F108" s="38">
        <f>F107/$B$107</f>
        <v>5.9999999999999984E-4</v>
      </c>
      <c r="G108" s="144"/>
      <c r="H108" s="66"/>
    </row>
    <row r="109" spans="1:10" ht="19.5" thickBot="1" x14ac:dyDescent="0.35">
      <c r="A109" s="261"/>
      <c r="B109" s="262"/>
      <c r="C109" s="141" t="s">
        <v>47</v>
      </c>
      <c r="D109" s="145">
        <f>$B$56/$B$125</f>
        <v>0.27777777777777779</v>
      </c>
      <c r="F109" s="39"/>
      <c r="G109" s="146"/>
      <c r="H109" s="66"/>
    </row>
    <row r="110" spans="1:10" x14ac:dyDescent="0.3">
      <c r="C110" s="141" t="s">
        <v>64</v>
      </c>
      <c r="D110" s="142">
        <f>D109*$B$107</f>
        <v>231.48148148148152</v>
      </c>
      <c r="F110" s="39"/>
      <c r="G110" s="144"/>
      <c r="H110" s="66"/>
    </row>
    <row r="111" spans="1:10" ht="19.5" thickBot="1" x14ac:dyDescent="0.35">
      <c r="C111" s="147" t="s">
        <v>65</v>
      </c>
      <c r="D111" s="148">
        <f>D110/B96</f>
        <v>231.48148148148152</v>
      </c>
      <c r="F111" s="40"/>
      <c r="G111" s="144"/>
      <c r="H111" s="66"/>
      <c r="J111" s="149"/>
    </row>
    <row r="112" spans="1:10" x14ac:dyDescent="0.3">
      <c r="C112" s="150" t="s">
        <v>46</v>
      </c>
      <c r="D112" s="151">
        <f>AVERAGE(E100:E103,G100:G103)</f>
        <v>242.43827160493834</v>
      </c>
      <c r="F112" s="40"/>
      <c r="G112" s="152"/>
      <c r="H112" s="66"/>
      <c r="J112" s="153"/>
    </row>
    <row r="113" spans="1:10" x14ac:dyDescent="0.3">
      <c r="C113" s="154" t="s">
        <v>24</v>
      </c>
      <c r="D113" s="155">
        <f>STDEV(E100:E103,G100:G103)/D112</f>
        <v>3.9240855743308226E-2</v>
      </c>
      <c r="F113" s="40"/>
      <c r="G113" s="144"/>
      <c r="H113" s="66"/>
      <c r="J113" s="153"/>
    </row>
    <row r="114" spans="1:10" ht="19.5" thickBot="1" x14ac:dyDescent="0.35">
      <c r="C114" s="156" t="s">
        <v>6</v>
      </c>
      <c r="D114" s="157">
        <f>COUNT(E100:E103,G100:G103)</f>
        <v>6</v>
      </c>
      <c r="F114" s="40"/>
      <c r="G114" s="144"/>
      <c r="H114" s="66"/>
      <c r="J114" s="153"/>
    </row>
    <row r="115" spans="1:10" ht="19.5" thickBot="1" x14ac:dyDescent="0.35">
      <c r="A115" s="1"/>
      <c r="B115" s="1"/>
      <c r="C115" s="1"/>
      <c r="D115" s="1"/>
      <c r="E115" s="1"/>
    </row>
    <row r="116" spans="1:10" ht="17.25" customHeight="1" x14ac:dyDescent="0.4">
      <c r="A116" s="21" t="s">
        <v>80</v>
      </c>
      <c r="B116" s="210">
        <v>900</v>
      </c>
      <c r="C116" s="158" t="s">
        <v>77</v>
      </c>
      <c r="D116" s="159" t="s">
        <v>31</v>
      </c>
      <c r="E116" s="160" t="s">
        <v>81</v>
      </c>
      <c r="F116" s="161" t="s">
        <v>82</v>
      </c>
    </row>
    <row r="117" spans="1:10" ht="26.25" x14ac:dyDescent="0.4">
      <c r="A117" s="22" t="s">
        <v>83</v>
      </c>
      <c r="B117" s="211">
        <v>5</v>
      </c>
      <c r="C117" s="28">
        <v>1</v>
      </c>
      <c r="D117" s="224">
        <v>0.32200000000000001</v>
      </c>
      <c r="E117" s="162">
        <f>IF(ISBLANK(D117),"-",D117/$D$112*$D$109*$B$125)</f>
        <v>0.6640865690642902</v>
      </c>
      <c r="F117" s="163">
        <f>IF(ISBLANK(D117), "-", E117/$B$56)</f>
        <v>1.3281731381285804E-3</v>
      </c>
    </row>
    <row r="118" spans="1:10" ht="26.25" x14ac:dyDescent="0.4">
      <c r="A118" s="22" t="s">
        <v>84</v>
      </c>
      <c r="B118" s="211">
        <v>10</v>
      </c>
      <c r="C118" s="28">
        <v>2</v>
      </c>
      <c r="D118" s="224">
        <v>0.32</v>
      </c>
      <c r="E118" s="164">
        <f t="shared" ref="E118:E122" si="5">IF(ISBLANK(D118),"-",D118/$D$112*$D$109*$B$125)</f>
        <v>0.65996180776575419</v>
      </c>
      <c r="F118" s="165">
        <f t="shared" ref="F118:F121" si="6">IF(ISBLANK(D118), "-", E118/$B$56)</f>
        <v>1.3199236155315083E-3</v>
      </c>
    </row>
    <row r="119" spans="1:10" ht="26.25" x14ac:dyDescent="0.4">
      <c r="A119" s="22" t="s">
        <v>85</v>
      </c>
      <c r="B119" s="211">
        <v>1</v>
      </c>
      <c r="C119" s="28">
        <v>3</v>
      </c>
      <c r="D119" s="224">
        <v>0.31900000000000001</v>
      </c>
      <c r="E119" s="164">
        <f t="shared" si="5"/>
        <v>0.65789942711648619</v>
      </c>
      <c r="F119" s="165">
        <f t="shared" si="6"/>
        <v>1.3157988542329723E-3</v>
      </c>
    </row>
    <row r="120" spans="1:10" ht="26.25" x14ac:dyDescent="0.4">
      <c r="A120" s="22" t="s">
        <v>86</v>
      </c>
      <c r="B120" s="211">
        <v>1</v>
      </c>
      <c r="C120" s="28">
        <v>4</v>
      </c>
      <c r="D120" s="224">
        <v>0.318</v>
      </c>
      <c r="E120" s="164">
        <f t="shared" si="5"/>
        <v>0.65583704646721819</v>
      </c>
      <c r="F120" s="165">
        <f t="shared" si="6"/>
        <v>1.3116740929344363E-3</v>
      </c>
    </row>
    <row r="121" spans="1:10" ht="26.25" x14ac:dyDescent="0.4">
      <c r="A121" s="22" t="s">
        <v>87</v>
      </c>
      <c r="B121" s="211">
        <v>1</v>
      </c>
      <c r="C121" s="28">
        <v>5</v>
      </c>
      <c r="D121" s="224">
        <v>0.32</v>
      </c>
      <c r="E121" s="164">
        <f t="shared" si="5"/>
        <v>0.65996180776575419</v>
      </c>
      <c r="F121" s="165">
        <f t="shared" si="6"/>
        <v>1.3199236155315083E-3</v>
      </c>
    </row>
    <row r="122" spans="1:10" ht="26.25" x14ac:dyDescent="0.4">
      <c r="A122" s="22" t="s">
        <v>88</v>
      </c>
      <c r="B122" s="211">
        <v>1</v>
      </c>
      <c r="C122" s="166">
        <v>6</v>
      </c>
      <c r="D122" s="225">
        <v>0.32600000000000001</v>
      </c>
      <c r="E122" s="167">
        <f t="shared" si="5"/>
        <v>0.67233609166136199</v>
      </c>
      <c r="F122" s="168">
        <f>IF(ISBLANK(D122), "-", E122/$B$56)</f>
        <v>1.3446721833227241E-3</v>
      </c>
    </row>
    <row r="123" spans="1:10" ht="26.25" x14ac:dyDescent="0.4">
      <c r="A123" s="22" t="s">
        <v>89</v>
      </c>
      <c r="B123" s="211">
        <v>1</v>
      </c>
      <c r="C123" s="28"/>
      <c r="D123" s="44"/>
      <c r="E123" s="46"/>
      <c r="F123" s="169"/>
    </row>
    <row r="124" spans="1:10" ht="26.25" x14ac:dyDescent="0.4">
      <c r="A124" s="22" t="s">
        <v>90</v>
      </c>
      <c r="B124" s="211">
        <v>1</v>
      </c>
      <c r="C124" s="28"/>
      <c r="D124" s="170"/>
      <c r="E124" s="171" t="s">
        <v>12</v>
      </c>
      <c r="F124" s="226">
        <f>AVERAGE(F117:F122)</f>
        <v>1.3233609166136216E-3</v>
      </c>
    </row>
    <row r="125" spans="1:10" ht="27" thickBot="1" x14ac:dyDescent="0.45">
      <c r="A125" s="22" t="s">
        <v>91</v>
      </c>
      <c r="B125" s="68">
        <f>(B124/B123)*(B122/B121)*(B120/B119)*(B118/B117)*B116</f>
        <v>1800</v>
      </c>
      <c r="C125" s="172"/>
      <c r="D125" s="173"/>
      <c r="E125" s="48" t="s">
        <v>24</v>
      </c>
      <c r="F125" s="227">
        <f>STDEV(F117:F122)/F124</f>
        <v>8.9072354283024884E-3</v>
      </c>
      <c r="I125" s="46"/>
    </row>
    <row r="126" spans="1:10" ht="27" thickBot="1" x14ac:dyDescent="0.45">
      <c r="A126" s="259" t="s">
        <v>23</v>
      </c>
      <c r="B126" s="263"/>
      <c r="C126" s="175"/>
      <c r="D126" s="176"/>
      <c r="E126" s="177" t="s">
        <v>6</v>
      </c>
      <c r="F126" s="228">
        <f>COUNT(F117:F122)</f>
        <v>6</v>
      </c>
      <c r="I126" s="46"/>
      <c r="J126" s="153"/>
    </row>
    <row r="127" spans="1:10" ht="19.5" thickBot="1" x14ac:dyDescent="0.35">
      <c r="A127" s="261"/>
      <c r="B127" s="264"/>
      <c r="C127" s="46"/>
      <c r="D127" s="46"/>
      <c r="E127" s="46"/>
      <c r="F127" s="44"/>
      <c r="G127" s="46"/>
      <c r="H127" s="46"/>
      <c r="I127" s="46"/>
    </row>
    <row r="128" spans="1:10" x14ac:dyDescent="0.3">
      <c r="A128" s="19"/>
      <c r="B128" s="19"/>
      <c r="C128" s="46"/>
      <c r="D128" s="46"/>
      <c r="E128" s="46"/>
      <c r="F128" s="44"/>
      <c r="G128" s="46"/>
      <c r="H128" s="46"/>
      <c r="I128" s="46"/>
    </row>
    <row r="129" spans="1:9" x14ac:dyDescent="0.3">
      <c r="A129" s="8" t="s">
        <v>92</v>
      </c>
      <c r="B129" s="178" t="s">
        <v>93</v>
      </c>
      <c r="C129" s="265" t="str">
        <f>B20</f>
        <v xml:space="preserve">Amoxicillin and Potassium Clavulanate </v>
      </c>
      <c r="D129" s="265"/>
      <c r="E129" s="179" t="s">
        <v>94</v>
      </c>
      <c r="F129" s="179"/>
      <c r="G129" s="180">
        <f>F124</f>
        <v>1.3233609166136216E-3</v>
      </c>
      <c r="H129" s="46"/>
      <c r="I129" s="46"/>
    </row>
    <row r="130" spans="1:9" ht="19.5" thickBot="1" x14ac:dyDescent="0.35">
      <c r="A130" s="238"/>
      <c r="B130" s="238"/>
      <c r="C130" s="52"/>
      <c r="D130" s="52"/>
      <c r="E130" s="52"/>
      <c r="F130" s="52"/>
      <c r="G130" s="52"/>
      <c r="H130" s="52"/>
    </row>
    <row r="131" spans="1:9" x14ac:dyDescent="0.3">
      <c r="B131" s="250" t="s">
        <v>40</v>
      </c>
      <c r="C131" s="250"/>
      <c r="E131" s="235" t="s">
        <v>42</v>
      </c>
      <c r="F131" s="64"/>
      <c r="G131" s="250" t="s">
        <v>41</v>
      </c>
      <c r="H131" s="250"/>
    </row>
    <row r="132" spans="1:9" ht="83.1" customHeight="1" x14ac:dyDescent="0.3">
      <c r="A132" s="65" t="s">
        <v>11</v>
      </c>
      <c r="B132" s="60"/>
      <c r="C132" s="60"/>
      <c r="E132" s="60"/>
      <c r="F132" s="46"/>
      <c r="G132" s="62"/>
      <c r="H132" s="62"/>
    </row>
    <row r="133" spans="1:9" ht="83.1" customHeight="1" x14ac:dyDescent="0.3">
      <c r="A133" s="65" t="s">
        <v>43</v>
      </c>
      <c r="B133" s="61"/>
      <c r="C133" s="61"/>
      <c r="E133" s="61"/>
      <c r="F133" s="46"/>
      <c r="G133" s="63"/>
      <c r="H133" s="63"/>
    </row>
    <row r="134" spans="1:9" x14ac:dyDescent="0.3">
      <c r="A134" s="43"/>
      <c r="B134" s="43"/>
      <c r="C134" s="44"/>
      <c r="D134" s="44"/>
      <c r="E134" s="44"/>
      <c r="F134" s="45"/>
      <c r="G134" s="44"/>
      <c r="H134" s="44"/>
      <c r="I134" s="46"/>
    </row>
    <row r="135" spans="1:9" x14ac:dyDescent="0.3">
      <c r="A135" s="43"/>
      <c r="B135" s="43"/>
      <c r="C135" s="44"/>
      <c r="D135" s="44"/>
      <c r="E135" s="44"/>
      <c r="F135" s="45"/>
      <c r="G135" s="44"/>
      <c r="H135" s="44"/>
      <c r="I135" s="46"/>
    </row>
    <row r="136" spans="1:9" x14ac:dyDescent="0.3">
      <c r="A136" s="43"/>
      <c r="B136" s="43"/>
      <c r="C136" s="44"/>
      <c r="D136" s="44"/>
      <c r="E136" s="44"/>
      <c r="F136" s="45"/>
      <c r="G136" s="44"/>
      <c r="H136" s="44"/>
      <c r="I136" s="46"/>
    </row>
    <row r="137" spans="1:9" x14ac:dyDescent="0.3">
      <c r="A137" s="43"/>
      <c r="B137" s="43"/>
      <c r="C137" s="44"/>
      <c r="D137" s="44"/>
      <c r="E137" s="44"/>
      <c r="F137" s="45"/>
      <c r="G137" s="44"/>
      <c r="H137" s="44"/>
      <c r="I137" s="46"/>
    </row>
    <row r="138" spans="1:9" x14ac:dyDescent="0.3">
      <c r="A138" s="43"/>
      <c r="B138" s="43"/>
      <c r="C138" s="44"/>
      <c r="D138" s="44"/>
      <c r="E138" s="44"/>
      <c r="F138" s="45"/>
      <c r="G138" s="44"/>
      <c r="H138" s="44"/>
      <c r="I138" s="46"/>
    </row>
    <row r="139" spans="1:9" x14ac:dyDescent="0.3">
      <c r="A139" s="43"/>
      <c r="B139" s="43"/>
      <c r="C139" s="44"/>
      <c r="D139" s="44"/>
      <c r="E139" s="44"/>
      <c r="F139" s="45"/>
      <c r="G139" s="44"/>
      <c r="H139" s="44"/>
      <c r="I139" s="46"/>
    </row>
    <row r="140" spans="1:9" x14ac:dyDescent="0.3">
      <c r="A140" s="43"/>
      <c r="B140" s="43"/>
      <c r="C140" s="44"/>
      <c r="D140" s="44"/>
      <c r="E140" s="44"/>
      <c r="F140" s="45"/>
      <c r="G140" s="44"/>
      <c r="H140" s="44"/>
      <c r="I140" s="46"/>
    </row>
    <row r="141" spans="1:9" x14ac:dyDescent="0.3">
      <c r="A141" s="43"/>
      <c r="B141" s="43"/>
      <c r="C141" s="44"/>
      <c r="D141" s="44"/>
      <c r="E141" s="44"/>
      <c r="F141" s="45"/>
      <c r="G141" s="44"/>
      <c r="H141" s="44"/>
      <c r="I141" s="46"/>
    </row>
    <row r="142" spans="1:9" x14ac:dyDescent="0.3">
      <c r="A142" s="43"/>
      <c r="B142" s="43"/>
      <c r="C142" s="44"/>
      <c r="D142" s="44"/>
      <c r="E142" s="44"/>
      <c r="F142" s="45"/>
      <c r="G142" s="44"/>
      <c r="H142" s="44"/>
      <c r="I142" s="46"/>
    </row>
  </sheetData>
  <sheetProtection formatCells="0" formatColumns="0" formatRows="0"/>
  <mergeCells count="25">
    <mergeCell ref="A46:B47"/>
    <mergeCell ref="A16:H16"/>
    <mergeCell ref="B18:C18"/>
    <mergeCell ref="B20:C20"/>
    <mergeCell ref="B26:C26"/>
    <mergeCell ref="B27:C27"/>
    <mergeCell ref="C90:G90"/>
    <mergeCell ref="C29:G29"/>
    <mergeCell ref="C31:G31"/>
    <mergeCell ref="C32:G32"/>
    <mergeCell ref="D36:E36"/>
    <mergeCell ref="F36:G36"/>
    <mergeCell ref="A68:B69"/>
    <mergeCell ref="C74:D74"/>
    <mergeCell ref="B78:C78"/>
    <mergeCell ref="B87:C87"/>
    <mergeCell ref="B88:C88"/>
    <mergeCell ref="B131:C131"/>
    <mergeCell ref="G131:H131"/>
    <mergeCell ref="C93:H93"/>
    <mergeCell ref="C94:H94"/>
    <mergeCell ref="F98:G98"/>
    <mergeCell ref="A108:B109"/>
    <mergeCell ref="A126:B127"/>
    <mergeCell ref="C129:D129"/>
  </mergeCells>
  <conditionalFormatting sqref="D51">
    <cfRule type="cellIs" dxfId="2" priority="3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1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fitToHeight="2" orientation="landscape" r:id="rId1"/>
  <headerFooter alignWithMargins="0">
    <oddFooter>&amp;C&amp;P of &amp;N&amp;R&amp;D &amp;T</oddFooter>
  </headerFooter>
  <rowBreaks count="1" manualBreakCount="1">
    <brk id="75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 (clavulanate)</vt:lpstr>
      <vt:lpstr>Clavulanate</vt:lpstr>
      <vt:lpstr>SST (Amoxicillin)</vt:lpstr>
      <vt:lpstr>Amoxicillin</vt:lpstr>
      <vt:lpstr>Amoxicillin!Print_Area</vt:lpstr>
      <vt:lpstr>Clavulanate!Print_Area</vt:lpstr>
      <vt:lpstr>'SST (Amoxicillin)'!Print_Area</vt:lpstr>
      <vt:lpstr>'SST (clavulanate)'!Print_Area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HPLC-M</cp:lastModifiedBy>
  <cp:lastPrinted>2015-03-24T08:19:52Z</cp:lastPrinted>
  <dcterms:created xsi:type="dcterms:W3CDTF">2005-07-05T10:19:27Z</dcterms:created>
  <dcterms:modified xsi:type="dcterms:W3CDTF">2015-03-25T11:57:51Z</dcterms:modified>
</cp:coreProperties>
</file>