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telmisartan" sheetId="3" r:id="rId3"/>
    <sheet name="hydrochlorothiazide" sheetId="4" r:id="rId4"/>
  </sheets>
  <definedNames>
    <definedName name="_xlnm.Print_Area" localSheetId="3">hydrochlorothiazide!$A$1:$I$126</definedName>
    <definedName name="_xlnm.Print_Area" localSheetId="2">telmisartan!$A$1:$I$125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B42" i="1"/>
  <c r="B45" i="3" l="1"/>
  <c r="B69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B57" i="3"/>
  <c r="C56" i="3"/>
  <c r="B55" i="3"/>
  <c r="D48" i="3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92" i="4"/>
  <c r="D101" i="4"/>
  <c r="D102" i="4" s="1"/>
  <c r="B69" i="4"/>
  <c r="I39" i="4"/>
  <c r="D45" i="4"/>
  <c r="E41" i="4" s="1"/>
  <c r="I39" i="3"/>
  <c r="D49" i="3"/>
  <c r="D45" i="3"/>
  <c r="D46" i="3" s="1"/>
  <c r="F44" i="3"/>
  <c r="F45" i="3" s="1"/>
  <c r="F46" i="3" s="1"/>
  <c r="F98" i="4"/>
  <c r="F99" i="4" s="1"/>
  <c r="F44" i="4"/>
  <c r="F45" i="4" s="1"/>
  <c r="F46" i="4" s="1"/>
  <c r="F97" i="3"/>
  <c r="F98" i="3" s="1"/>
  <c r="F99" i="3" s="1"/>
  <c r="D97" i="3"/>
  <c r="D98" i="3" s="1"/>
  <c r="D99" i="3" s="1"/>
  <c r="D49" i="4"/>
  <c r="D97" i="4"/>
  <c r="D98" i="4" s="1"/>
  <c r="D99" i="4" s="1"/>
  <c r="D29" i="2"/>
  <c r="D33" i="2"/>
  <c r="D37" i="2"/>
  <c r="D41" i="2"/>
  <c r="C50" i="2"/>
  <c r="D26" i="2"/>
  <c r="D30" i="2"/>
  <c r="D34" i="2"/>
  <c r="D38" i="2"/>
  <c r="D42" i="2"/>
  <c r="B49" i="2"/>
  <c r="G94" i="3" l="1"/>
  <c r="G91" i="3"/>
  <c r="G92" i="4"/>
  <c r="E38" i="4"/>
  <c r="D46" i="4"/>
  <c r="E40" i="4"/>
  <c r="G41" i="4"/>
  <c r="G91" i="4"/>
  <c r="E39" i="4"/>
  <c r="G38" i="3"/>
  <c r="G40" i="3"/>
  <c r="E41" i="3"/>
  <c r="E92" i="3"/>
  <c r="G92" i="3"/>
  <c r="G93" i="3"/>
  <c r="G39" i="3"/>
  <c r="G41" i="3"/>
  <c r="E94" i="4"/>
  <c r="E93" i="4"/>
  <c r="E91" i="3"/>
  <c r="G38" i="4"/>
  <c r="E91" i="4"/>
  <c r="E92" i="4"/>
  <c r="G40" i="4"/>
  <c r="E93" i="3"/>
  <c r="E39" i="3"/>
  <c r="G94" i="4"/>
  <c r="G93" i="4"/>
  <c r="G39" i="4"/>
  <c r="E94" i="3"/>
  <c r="E40" i="3"/>
  <c r="E38" i="3"/>
  <c r="E42" i="4" l="1"/>
  <c r="D52" i="4"/>
  <c r="D50" i="4"/>
  <c r="G68" i="4" s="1"/>
  <c r="H68" i="4" s="1"/>
  <c r="G42" i="4"/>
  <c r="G95" i="4"/>
  <c r="G95" i="3"/>
  <c r="G42" i="3"/>
  <c r="E95" i="3"/>
  <c r="D105" i="3"/>
  <c r="D103" i="3"/>
  <c r="D52" i="3"/>
  <c r="D50" i="3"/>
  <c r="E42" i="3"/>
  <c r="E95" i="4"/>
  <c r="D105" i="4"/>
  <c r="D103" i="4"/>
  <c r="D51" i="4" l="1"/>
  <c r="G60" i="4"/>
  <c r="H60" i="4" s="1"/>
  <c r="G69" i="4"/>
  <c r="H69" i="4" s="1"/>
  <c r="G61" i="4"/>
  <c r="H61" i="4" s="1"/>
  <c r="G62" i="4"/>
  <c r="H62" i="4" s="1"/>
  <c r="G70" i="4"/>
  <c r="H70" i="4" s="1"/>
  <c r="G65" i="4"/>
  <c r="H65" i="4" s="1"/>
  <c r="G64" i="4"/>
  <c r="H64" i="4" s="1"/>
  <c r="G71" i="4"/>
  <c r="H71" i="4" s="1"/>
  <c r="G63" i="4"/>
  <c r="H63" i="4" s="1"/>
  <c r="G67" i="4"/>
  <c r="H67" i="4" s="1"/>
  <c r="G66" i="4"/>
  <c r="H66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3"/>
  <c r="H68" i="3" s="1"/>
  <c r="G71" i="3"/>
  <c r="H71" i="3" s="1"/>
  <c r="G60" i="3"/>
  <c r="H60" i="3" s="1"/>
  <c r="G69" i="3"/>
  <c r="H69" i="3" s="1"/>
  <c r="G66" i="3"/>
  <c r="H66" i="3" s="1"/>
  <c r="G64" i="3"/>
  <c r="H64" i="3" s="1"/>
  <c r="G62" i="3"/>
  <c r="H62" i="3" s="1"/>
  <c r="G61" i="3"/>
  <c r="H61" i="3" s="1"/>
  <c r="D51" i="3"/>
  <c r="G70" i="3"/>
  <c r="H70" i="3" s="1"/>
  <c r="G67" i="3"/>
  <c r="H67" i="3" s="1"/>
  <c r="G63" i="3"/>
  <c r="H63" i="3" s="1"/>
  <c r="G65" i="3"/>
  <c r="H65" i="3" s="1"/>
  <c r="E112" i="3"/>
  <c r="F112" i="3" s="1"/>
  <c r="E110" i="3"/>
  <c r="F110" i="3" s="1"/>
  <c r="E108" i="3"/>
  <c r="E113" i="3"/>
  <c r="F113" i="3" s="1"/>
  <c r="E111" i="3"/>
  <c r="F111" i="3" s="1"/>
  <c r="D104" i="3"/>
  <c r="E109" i="3"/>
  <c r="F109" i="3" s="1"/>
  <c r="G72" i="4" l="1"/>
  <c r="G73" i="4" s="1"/>
  <c r="G74" i="4"/>
  <c r="E115" i="3"/>
  <c r="E116" i="3" s="1"/>
  <c r="E117" i="3"/>
  <c r="F108" i="3"/>
  <c r="H74" i="4"/>
  <c r="H72" i="4"/>
  <c r="E115" i="4"/>
  <c r="E116" i="4" s="1"/>
  <c r="E117" i="4"/>
  <c r="F108" i="4"/>
  <c r="G74" i="3"/>
  <c r="G72" i="3"/>
  <c r="G73" i="3" s="1"/>
  <c r="F115" i="3" l="1"/>
  <c r="F117" i="3"/>
  <c r="H72" i="3"/>
  <c r="H74" i="3"/>
  <c r="G76" i="4"/>
  <c r="H73" i="4"/>
  <c r="F117" i="4"/>
  <c r="F115" i="4"/>
  <c r="G76" i="3" l="1"/>
  <c r="H73" i="3"/>
  <c r="G120" i="3"/>
  <c r="F116" i="3"/>
  <c r="G120" i="4"/>
  <c r="F116" i="4"/>
</calcChain>
</file>

<file path=xl/sharedStrings.xml><?xml version="1.0" encoding="utf-8"?>
<sst xmlns="http://schemas.openxmlformats.org/spreadsheetml/2006/main" count="394" uniqueCount="135">
  <si>
    <t>HPLC System Suitability Report</t>
  </si>
  <si>
    <t>Analysis Data</t>
  </si>
  <si>
    <t>Assay</t>
  </si>
  <si>
    <t>Sample(s)</t>
  </si>
  <si>
    <t>Reference Substance:</t>
  </si>
  <si>
    <t>Telmi 80 H</t>
  </si>
  <si>
    <t>% age Purity:</t>
  </si>
  <si>
    <t>NDQA201508086</t>
  </si>
  <si>
    <t>Weight (mg):</t>
  </si>
  <si>
    <t xml:space="preserve">Telmisartan  Hydrochlorothiazide </t>
  </si>
  <si>
    <t>Standard Conc (mg/mL):</t>
  </si>
  <si>
    <t>Each uncoated tablet contains:
Telmisartan 80 mg Hydrochlorothiazide USP 12.5 mg</t>
  </si>
  <si>
    <t>2015-08-11 09:14:33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</si>
  <si>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</si>
  <si>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</si>
  <si>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</si>
  <si>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</si>
  <si>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</si>
  <si>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</si>
  <si>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</si>
  <si>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</si>
  <si>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</si>
  <si>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</si>
  <si>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</si>
  <si>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</si>
  <si>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</si>
  <si>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</si>
  <si>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</si>
  <si>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</si>
  <si>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</si>
  <si>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</si>
  <si>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</si>
  <si>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</si>
  <si>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</si>
  <si>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</si>
  <si>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</si>
  <si>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</si>
  <si>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</si>
  <si>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</si>
  <si>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</si>
  <si>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</si>
  <si>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</si>
  <si>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</si>
  <si>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</si>
  <si>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</si>
  <si>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</si>
  <si>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</si>
  <si>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</si>
  <si>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</si>
  <si>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</si>
  <si>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</si>
  <si>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</si>
  <si>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</si>
  <si>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</si>
  <si>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</si>
  <si>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</si>
  <si>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</si>
  <si>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</si>
  <si>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</si>
  <si>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</si>
  <si>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</si>
  <si>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</si>
  <si>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</si>
  <si>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</si>
  <si>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</si>
  <si>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</si>
  <si>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</si>
  <si>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</si>
  <si>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</si>
  <si>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</si>
  <si>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</si>
  <si>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</si>
  <si>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</si>
  <si>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</si>
  <si>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</si>
  <si>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</si>
  <si>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</si>
  <si>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</si>
  <si>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</si>
  <si>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</si>
  <si>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</si>
  <si>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</si>
  <si>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</si>
  <si>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</si>
  <si>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</si>
  <si>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</si>
  <si>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</si>
  <si>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</si>
  <si>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</si>
  <si>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</si>
  <si>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</si>
  <si>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</si>
  <si>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</si>
  <si>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</si>
  <si>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</si>
  <si>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</si>
  <si>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</si>
  <si>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</si>
  <si>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</si>
  <si>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</si>
  <si>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</si>
  <si>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</si>
  <si>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</si>
  <si>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</si>
  <si>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</si>
  <si>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</si>
  <si>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</si>
  <si>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</si>
  <si>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</si>
  <si>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</si>
  <si>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</si>
  <si>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</si>
  <si>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</si>
  <si>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</si>
  <si>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</si>
  <si>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</si>
  <si>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</si>
  <si>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</si>
  <si>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</si>
  <si>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</si>
  <si>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</si>
  <si>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</si>
  <si>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</si>
  <si>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</si>
  <si>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TELMISARTAN</t>
  </si>
  <si>
    <t>T3 1</t>
  </si>
  <si>
    <t xml:space="preserve">Telmisartan  </t>
  </si>
  <si>
    <t xml:space="preserve"> Hydrochlorothiazide</t>
  </si>
  <si>
    <t>H1 4</t>
  </si>
  <si>
    <t>Each uncoated tablet contains:80mg telmisartan, 12.5mg hydrochlorothiazide
Telmisartan 80 mg Hydrochlorothiazide USP 12.5 mg</t>
  </si>
  <si>
    <t>LORNA WANGARI</t>
  </si>
  <si>
    <t>Hydrochlorothiazide</t>
  </si>
  <si>
    <t xml:space="preserve">Telmisartan </t>
  </si>
  <si>
    <t>Each uncoated tablet contains: 80mg Telmisartan, 12.5mg hydrochlorothiazide
Telmisartan 80 mg Hydrochlorothiazide USP 12.5 mg</t>
  </si>
  <si>
    <t xml:space="preserve"> Hydrochlorothiazide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</si>
</sst>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7" fillId="3" borderId="3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9" fontId="13" fillId="7" borderId="27" xfId="0" applyNumberFormat="1" applyFont="1" applyFill="1" applyBorder="1" applyAlignment="1">
      <alignment horizontal="center"/>
    </xf>
    <xf numFmtId="9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132</v>
      </c>
      <c r="C18" s="10"/>
      <c r="D18" s="463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32.01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B20/25*15/50</f>
        <v>0.38412000000000002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60" t="s">
        <v>17</v>
      </c>
    </row>
    <row r="24" spans="1:6" ht="16.5" customHeight="1" x14ac:dyDescent="0.3">
      <c r="A24" s="16">
        <v>1</v>
      </c>
      <c r="B24" s="17">
        <v>183703899</v>
      </c>
      <c r="C24" s="17">
        <v>10085.6</v>
      </c>
      <c r="D24" s="459">
        <v>1.1000000000000001</v>
      </c>
      <c r="E24" s="462">
        <v>8.1</v>
      </c>
    </row>
    <row r="25" spans="1:6" ht="16.5" customHeight="1" x14ac:dyDescent="0.3">
      <c r="A25" s="16">
        <v>2</v>
      </c>
      <c r="B25" s="17">
        <v>183914289</v>
      </c>
      <c r="C25" s="17">
        <v>10111</v>
      </c>
      <c r="D25" s="459">
        <v>1.1000000000000001</v>
      </c>
      <c r="E25" s="464">
        <v>8.1</v>
      </c>
    </row>
    <row r="26" spans="1:6" ht="16.5" customHeight="1" x14ac:dyDescent="0.3">
      <c r="A26" s="16">
        <v>3</v>
      </c>
      <c r="B26" s="17">
        <v>182054126</v>
      </c>
      <c r="C26" s="17">
        <v>10086.5</v>
      </c>
      <c r="D26" s="459">
        <v>1.1000000000000001</v>
      </c>
      <c r="E26" s="464">
        <v>8.1</v>
      </c>
    </row>
    <row r="27" spans="1:6" ht="16.5" customHeight="1" x14ac:dyDescent="0.3">
      <c r="A27" s="16">
        <v>4</v>
      </c>
      <c r="B27" s="17">
        <v>180827676</v>
      </c>
      <c r="C27" s="17">
        <v>10141.5</v>
      </c>
      <c r="D27" s="459">
        <v>1.1000000000000001</v>
      </c>
      <c r="E27" s="464">
        <v>8.1</v>
      </c>
    </row>
    <row r="28" spans="1:6" ht="16.5" customHeight="1" x14ac:dyDescent="0.3">
      <c r="A28" s="16">
        <v>5</v>
      </c>
      <c r="B28" s="17">
        <v>181439577</v>
      </c>
      <c r="C28" s="17">
        <v>10136.700000000001</v>
      </c>
      <c r="D28" s="459">
        <v>1.1000000000000001</v>
      </c>
      <c r="E28" s="464">
        <v>8.1</v>
      </c>
    </row>
    <row r="29" spans="1:6" ht="16.5" customHeight="1" x14ac:dyDescent="0.3">
      <c r="A29" s="16">
        <v>6</v>
      </c>
      <c r="B29" s="18">
        <v>182777711</v>
      </c>
      <c r="C29" s="18">
        <v>10149.1</v>
      </c>
      <c r="D29" s="459">
        <v>1.1000000000000001</v>
      </c>
      <c r="E29" s="465">
        <v>8.1</v>
      </c>
    </row>
    <row r="30" spans="1:6" ht="16.5" customHeight="1" x14ac:dyDescent="0.3">
      <c r="A30" s="19" t="s">
        <v>18</v>
      </c>
      <c r="B30" s="20">
        <f>AVERAGE(B24:B29)</f>
        <v>182452879.66666666</v>
      </c>
      <c r="C30" s="21">
        <f>AVERAGE(C24:C29)</f>
        <v>10118.4</v>
      </c>
      <c r="D30" s="22">
        <f>AVERAGE(D24:D29)</f>
        <v>1.0999999999999999</v>
      </c>
      <c r="E30" s="461">
        <f>AVERAGE(E24:E29)</f>
        <v>8.1</v>
      </c>
    </row>
    <row r="31" spans="1:6" ht="16.5" customHeight="1" x14ac:dyDescent="0.3">
      <c r="A31" s="23" t="s">
        <v>19</v>
      </c>
      <c r="B31" s="24">
        <f>(STDEV(B24:B29)/B30)</f>
        <v>6.7720791749523732E-3</v>
      </c>
      <c r="C31" s="25"/>
      <c r="D31" s="25"/>
      <c r="E31" s="26"/>
      <c r="F31" s="2"/>
    </row>
    <row r="32" spans="1:6" s="2" customFormat="1" ht="16.5" customHeight="1" x14ac:dyDescent="0.3">
      <c r="A32" s="27" t="s">
        <v>20</v>
      </c>
      <c r="B32" s="28">
        <f>COUNT(B24:B29)</f>
        <v>6</v>
      </c>
      <c r="C32" s="29"/>
      <c r="D32" s="30"/>
      <c r="E32" s="31"/>
    </row>
    <row r="33" spans="1:6" s="2" customFormat="1" ht="15.75" customHeight="1" x14ac:dyDescent="0.25">
      <c r="A33" s="10"/>
      <c r="B33" s="10"/>
      <c r="C33" s="10"/>
      <c r="D33" s="10"/>
      <c r="E33" s="32"/>
    </row>
    <row r="34" spans="1:6" s="2" customFormat="1" ht="16.5" customHeight="1" x14ac:dyDescent="0.3">
      <c r="A34" s="11" t="s">
        <v>21</v>
      </c>
      <c r="B34" s="33" t="s">
        <v>22</v>
      </c>
      <c r="C34" s="34"/>
      <c r="D34" s="34"/>
      <c r="E34" s="35"/>
    </row>
    <row r="35" spans="1:6" ht="16.5" customHeight="1" x14ac:dyDescent="0.3">
      <c r="A35" s="11"/>
      <c r="B35" s="33" t="s">
        <v>23</v>
      </c>
      <c r="C35" s="34"/>
      <c r="D35" s="34"/>
      <c r="E35" s="35"/>
      <c r="F35" s="2"/>
    </row>
    <row r="36" spans="1:6" ht="16.5" customHeight="1" x14ac:dyDescent="0.3">
      <c r="A36" s="11"/>
      <c r="B36" s="36" t="s">
        <v>24</v>
      </c>
      <c r="C36" s="34"/>
      <c r="D36" s="34"/>
      <c r="E36" s="34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9.6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B41/25*15/50</f>
        <v>0.1152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460" t="s">
        <v>17</v>
      </c>
    </row>
    <row r="45" spans="1:6" ht="16.5" customHeight="1" x14ac:dyDescent="0.3">
      <c r="A45" s="16">
        <v>1</v>
      </c>
      <c r="B45" s="17">
        <v>27387350</v>
      </c>
      <c r="C45" s="17">
        <v>10241.799999999999</v>
      </c>
      <c r="D45" s="459">
        <v>1.1000000000000001</v>
      </c>
      <c r="E45" s="462">
        <v>3.2</v>
      </c>
    </row>
    <row r="46" spans="1:6" ht="16.5" customHeight="1" x14ac:dyDescent="0.3">
      <c r="A46" s="16">
        <v>2</v>
      </c>
      <c r="B46" s="17">
        <v>27568102</v>
      </c>
      <c r="C46" s="17">
        <v>10242.6</v>
      </c>
      <c r="D46" s="459">
        <v>1.2</v>
      </c>
      <c r="E46" s="464">
        <v>3.2</v>
      </c>
    </row>
    <row r="47" spans="1:6" ht="16.5" customHeight="1" x14ac:dyDescent="0.3">
      <c r="A47" s="16">
        <v>3</v>
      </c>
      <c r="B47" s="17">
        <v>27250501</v>
      </c>
      <c r="C47" s="17">
        <v>10255.4</v>
      </c>
      <c r="D47" s="459">
        <v>1.1000000000000001</v>
      </c>
      <c r="E47" s="464">
        <v>3.2</v>
      </c>
    </row>
    <row r="48" spans="1:6" ht="16.5" customHeight="1" x14ac:dyDescent="0.3">
      <c r="A48" s="16">
        <v>4</v>
      </c>
      <c r="B48" s="17">
        <v>27281866</v>
      </c>
      <c r="C48" s="17">
        <v>10264.700000000001</v>
      </c>
      <c r="D48" s="459">
        <v>1.1000000000000001</v>
      </c>
      <c r="E48" s="464">
        <v>3.2</v>
      </c>
    </row>
    <row r="49" spans="1:7" ht="16.5" customHeight="1" x14ac:dyDescent="0.3">
      <c r="A49" s="16">
        <v>5</v>
      </c>
      <c r="B49" s="17">
        <v>27378950</v>
      </c>
      <c r="C49" s="17">
        <v>10313.700000000001</v>
      </c>
      <c r="D49" s="459">
        <v>1.1000000000000001</v>
      </c>
      <c r="E49" s="464">
        <v>3.2</v>
      </c>
    </row>
    <row r="50" spans="1:7" ht="16.5" customHeight="1" x14ac:dyDescent="0.3">
      <c r="A50" s="16">
        <v>6</v>
      </c>
      <c r="B50" s="18">
        <v>27546711</v>
      </c>
      <c r="C50" s="18">
        <v>10260.299999999999</v>
      </c>
      <c r="D50" s="466">
        <v>1.1000000000000001</v>
      </c>
      <c r="E50" s="465">
        <v>3.2</v>
      </c>
    </row>
    <row r="51" spans="1:7" ht="16.5" customHeight="1" x14ac:dyDescent="0.3">
      <c r="A51" s="19" t="s">
        <v>18</v>
      </c>
      <c r="B51" s="20">
        <f>AVERAGE(B45:B50)</f>
        <v>27402246.666666668</v>
      </c>
      <c r="C51" s="21">
        <f>AVERAGE(C45:C50)</f>
        <v>10263.083333333334</v>
      </c>
      <c r="D51" s="22">
        <f>AVERAGE(D45:D50)</f>
        <v>1.1166666666666665</v>
      </c>
      <c r="E51" s="461">
        <f>AVERAGE(E45:E50)</f>
        <v>3.1999999999999997</v>
      </c>
    </row>
    <row r="52" spans="1:7" ht="16.5" customHeight="1" x14ac:dyDescent="0.3">
      <c r="A52" s="23" t="s">
        <v>19</v>
      </c>
      <c r="B52" s="24">
        <f>(STDEV(B45:B50)/B51)</f>
        <v>4.8044121388875786E-3</v>
      </c>
      <c r="C52" s="25"/>
      <c r="D52" s="25"/>
      <c r="E52" s="26"/>
      <c r="F52" s="2"/>
    </row>
    <row r="53" spans="1:7" s="2" customFormat="1" ht="16.5" customHeight="1" x14ac:dyDescent="0.3">
      <c r="A53" s="27" t="s">
        <v>20</v>
      </c>
      <c r="B53" s="28">
        <f>COUNT(B45:B50)</f>
        <v>6</v>
      </c>
      <c r="C53" s="29"/>
      <c r="D53" s="30"/>
      <c r="E53" s="31"/>
    </row>
    <row r="54" spans="1:7" s="2" customFormat="1" ht="15.75" customHeight="1" x14ac:dyDescent="0.25">
      <c r="A54" s="10"/>
      <c r="B54" s="10"/>
      <c r="C54" s="10"/>
      <c r="D54" s="10"/>
      <c r="E54" s="32"/>
    </row>
    <row r="55" spans="1:7" s="2" customFormat="1" ht="16.5" customHeight="1" x14ac:dyDescent="0.3">
      <c r="A55" s="11" t="s">
        <v>21</v>
      </c>
      <c r="B55" s="33" t="s">
        <v>22</v>
      </c>
      <c r="C55" s="34"/>
      <c r="D55" s="34"/>
      <c r="E55" s="35"/>
    </row>
    <row r="56" spans="1:7" ht="16.5" customHeight="1" x14ac:dyDescent="0.3">
      <c r="A56" s="11"/>
      <c r="B56" s="33" t="s">
        <v>23</v>
      </c>
      <c r="C56" s="34"/>
      <c r="D56" s="34"/>
      <c r="E56" s="35"/>
      <c r="F56" s="2"/>
    </row>
    <row r="57" spans="1:7" ht="16.5" customHeight="1" x14ac:dyDescent="0.3">
      <c r="A57" s="11"/>
      <c r="B57" s="36" t="s">
        <v>24</v>
      </c>
      <c r="C57" s="34"/>
      <c r="D57" s="35"/>
      <c r="E57" s="34"/>
    </row>
    <row r="58" spans="1:7" ht="14.25" customHeight="1" x14ac:dyDescent="0.25">
      <c r="A58" s="37"/>
      <c r="B58" s="38"/>
      <c r="D58" s="39"/>
      <c r="F58" s="40"/>
      <c r="G58" s="40"/>
    </row>
    <row r="59" spans="1:7" ht="15" customHeight="1" x14ac:dyDescent="0.3">
      <c r="B59" s="470" t="s">
        <v>25</v>
      </c>
      <c r="C59" s="470"/>
      <c r="E59" s="41" t="s">
        <v>26</v>
      </c>
      <c r="F59" s="42"/>
      <c r="G59" s="41" t="s">
        <v>27</v>
      </c>
    </row>
    <row r="60" spans="1:7" ht="15" customHeight="1" x14ac:dyDescent="0.3">
      <c r="A60" s="43" t="s">
        <v>28</v>
      </c>
      <c r="B60" s="44"/>
      <c r="C60" s="44"/>
      <c r="E60" s="44"/>
      <c r="F60" s="2"/>
      <c r="G60" s="45"/>
    </row>
    <row r="61" spans="1:7" ht="15" customHeight="1" x14ac:dyDescent="0.3">
      <c r="A61" s="43" t="s">
        <v>29</v>
      </c>
      <c r="B61" s="46"/>
      <c r="C61" s="46"/>
      <c r="E61" s="46"/>
      <c r="F61" s="2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4" t="s">
        <v>30</v>
      </c>
      <c r="B11" s="475"/>
      <c r="C11" s="475"/>
      <c r="D11" s="475"/>
      <c r="E11" s="475"/>
      <c r="F11" s="476"/>
      <c r="G11" s="87"/>
    </row>
    <row r="12" spans="1:7" ht="16.5" customHeight="1" x14ac:dyDescent="0.3">
      <c r="A12" s="473" t="s">
        <v>31</v>
      </c>
      <c r="B12" s="473"/>
      <c r="C12" s="473"/>
      <c r="D12" s="473"/>
      <c r="E12" s="473"/>
      <c r="F12" s="473"/>
      <c r="G12" s="86"/>
    </row>
    <row r="14" spans="1:7" ht="16.5" customHeight="1" x14ac:dyDescent="0.3">
      <c r="A14" s="478" t="s">
        <v>32</v>
      </c>
      <c r="B14" s="478"/>
      <c r="C14" s="56" t="s">
        <v>5</v>
      </c>
    </row>
    <row r="15" spans="1:7" ht="16.5" customHeight="1" x14ac:dyDescent="0.3">
      <c r="A15" s="478" t="s">
        <v>33</v>
      </c>
      <c r="B15" s="478"/>
      <c r="C15" s="56" t="s">
        <v>7</v>
      </c>
    </row>
    <row r="16" spans="1:7" ht="16.5" customHeight="1" x14ac:dyDescent="0.3">
      <c r="A16" s="478" t="s">
        <v>34</v>
      </c>
      <c r="B16" s="478"/>
      <c r="C16" s="56" t="s">
        <v>9</v>
      </c>
    </row>
    <row r="17" spans="1:5" ht="16.5" customHeight="1" x14ac:dyDescent="0.3">
      <c r="A17" s="478" t="s">
        <v>35</v>
      </c>
      <c r="B17" s="478"/>
      <c r="C17" s="56" t="s">
        <v>11</v>
      </c>
    </row>
    <row r="18" spans="1:5" ht="16.5" customHeight="1" x14ac:dyDescent="0.3">
      <c r="A18" s="478" t="s">
        <v>36</v>
      </c>
      <c r="B18" s="478"/>
      <c r="C18" s="93" t="s">
        <v>12</v>
      </c>
    </row>
    <row r="19" spans="1:5" ht="16.5" customHeight="1" x14ac:dyDescent="0.3">
      <c r="A19" s="478" t="s">
        <v>37</v>
      </c>
      <c r="B19" s="478"/>
      <c r="C19" s="93" t="e">
        <f>#REF!</f>
        <v>#REF!</v>
      </c>
    </row>
    <row r="20" spans="1:5" ht="16.5" customHeight="1" x14ac:dyDescent="0.3">
      <c r="A20" s="58"/>
      <c r="B20" s="58"/>
      <c r="C20" s="73"/>
    </row>
    <row r="21" spans="1:5" ht="16.5" customHeight="1" x14ac:dyDescent="0.3">
      <c r="A21" s="473" t="s">
        <v>1</v>
      </c>
      <c r="B21" s="473"/>
      <c r="C21" s="55" t="s">
        <v>38</v>
      </c>
      <c r="D21" s="62"/>
    </row>
    <row r="22" spans="1:5" ht="15.75" customHeight="1" x14ac:dyDescent="0.3">
      <c r="A22" s="477"/>
      <c r="B22" s="477"/>
      <c r="C22" s="53"/>
      <c r="D22" s="477"/>
      <c r="E22" s="477"/>
    </row>
    <row r="23" spans="1:5" ht="33.75" customHeight="1" x14ac:dyDescent="0.3">
      <c r="C23" s="82" t="s">
        <v>39</v>
      </c>
      <c r="D23" s="81" t="s">
        <v>40</v>
      </c>
      <c r="E23" s="48"/>
    </row>
    <row r="24" spans="1:5" ht="15.75" customHeight="1" x14ac:dyDescent="0.3">
      <c r="C24" s="91">
        <v>346.41</v>
      </c>
      <c r="D24" s="83">
        <f t="shared" ref="D24:D43" si="0">(C24-$C$46)/$C$46</f>
        <v>-2.7253798276121011E-2</v>
      </c>
      <c r="E24" s="49"/>
    </row>
    <row r="25" spans="1:5" ht="15.75" customHeight="1" x14ac:dyDescent="0.3">
      <c r="C25" s="91">
        <v>362.65</v>
      </c>
      <c r="D25" s="84">
        <f t="shared" si="0"/>
        <v>1.8349383837547032E-2</v>
      </c>
      <c r="E25" s="49"/>
    </row>
    <row r="26" spans="1:5" ht="15.75" customHeight="1" x14ac:dyDescent="0.3">
      <c r="C26" s="91">
        <v>362.77</v>
      </c>
      <c r="D26" s="84">
        <f t="shared" si="0"/>
        <v>1.8686353163510111E-2</v>
      </c>
      <c r="E26" s="49"/>
    </row>
    <row r="27" spans="1:5" ht="15.75" customHeight="1" x14ac:dyDescent="0.3">
      <c r="C27" s="91">
        <v>345.06</v>
      </c>
      <c r="D27" s="84">
        <f t="shared" si="0"/>
        <v>-3.1044703193205563E-2</v>
      </c>
      <c r="E27" s="49"/>
    </row>
    <row r="28" spans="1:5" ht="15.75" customHeight="1" x14ac:dyDescent="0.3">
      <c r="C28" s="91">
        <v>356.56</v>
      </c>
      <c r="D28" s="84">
        <f t="shared" si="0"/>
        <v>1.2481905449215353E-3</v>
      </c>
      <c r="E28" s="49"/>
    </row>
    <row r="29" spans="1:5" ht="15.75" customHeight="1" x14ac:dyDescent="0.3">
      <c r="C29" s="91">
        <v>358.97</v>
      </c>
      <c r="D29" s="84">
        <f t="shared" si="0"/>
        <v>8.0156578413465018E-3</v>
      </c>
      <c r="E29" s="49"/>
    </row>
    <row r="30" spans="1:5" ht="15.75" customHeight="1" x14ac:dyDescent="0.3">
      <c r="C30" s="91">
        <v>353.83</v>
      </c>
      <c r="D30" s="84">
        <f t="shared" si="0"/>
        <v>-6.4178616207382529E-3</v>
      </c>
      <c r="E30" s="49"/>
    </row>
    <row r="31" spans="1:5" ht="15.75" customHeight="1" x14ac:dyDescent="0.3">
      <c r="C31" s="91">
        <v>351.24</v>
      </c>
      <c r="D31" s="84">
        <f t="shared" si="0"/>
        <v>-1.3690782906107677E-2</v>
      </c>
      <c r="E31" s="49"/>
    </row>
    <row r="32" spans="1:5" ht="15.75" customHeight="1" x14ac:dyDescent="0.3">
      <c r="C32" s="91">
        <v>356.35</v>
      </c>
      <c r="D32" s="84">
        <f t="shared" si="0"/>
        <v>6.5849422448622835E-4</v>
      </c>
      <c r="E32" s="49"/>
    </row>
    <row r="33" spans="1:7" ht="15.75" customHeight="1" x14ac:dyDescent="0.3">
      <c r="C33" s="91">
        <v>360.74</v>
      </c>
      <c r="D33" s="84">
        <f t="shared" si="0"/>
        <v>1.2985955399301665E-2</v>
      </c>
      <c r="E33" s="49"/>
    </row>
    <row r="34" spans="1:7" ht="15.75" customHeight="1" x14ac:dyDescent="0.3">
      <c r="C34" s="91">
        <v>367.94</v>
      </c>
      <c r="D34" s="84">
        <f t="shared" si="0"/>
        <v>3.3204114957085556E-2</v>
      </c>
      <c r="E34" s="49"/>
    </row>
    <row r="35" spans="1:7" ht="15.75" customHeight="1" x14ac:dyDescent="0.3">
      <c r="C35" s="91">
        <v>354.61</v>
      </c>
      <c r="D35" s="84">
        <f t="shared" si="0"/>
        <v>-4.2275610019782452E-3</v>
      </c>
      <c r="E35" s="49"/>
    </row>
    <row r="36" spans="1:7" ht="15.75" customHeight="1" x14ac:dyDescent="0.3">
      <c r="C36" s="91">
        <v>351</v>
      </c>
      <c r="D36" s="84">
        <f t="shared" si="0"/>
        <v>-1.4364721558033833E-2</v>
      </c>
      <c r="E36" s="49"/>
    </row>
    <row r="37" spans="1:7" ht="15.75" customHeight="1" x14ac:dyDescent="0.3">
      <c r="C37" s="91">
        <v>359.05</v>
      </c>
      <c r="D37" s="84">
        <f t="shared" si="0"/>
        <v>8.2403040586551662E-3</v>
      </c>
      <c r="E37" s="49"/>
    </row>
    <row r="38" spans="1:7" ht="15.75" customHeight="1" x14ac:dyDescent="0.3">
      <c r="C38" s="91">
        <v>351.99</v>
      </c>
      <c r="D38" s="84">
        <f t="shared" si="0"/>
        <v>-1.1584724618838518E-2</v>
      </c>
      <c r="E38" s="49"/>
    </row>
    <row r="39" spans="1:7" ht="15.75" customHeight="1" x14ac:dyDescent="0.3">
      <c r="C39" s="91">
        <v>363.38</v>
      </c>
      <c r="D39" s="84">
        <f t="shared" si="0"/>
        <v>2.0399280570489065E-2</v>
      </c>
      <c r="E39" s="49"/>
    </row>
    <row r="40" spans="1:7" ht="15.75" customHeight="1" x14ac:dyDescent="0.3">
      <c r="C40" s="91">
        <v>351.94</v>
      </c>
      <c r="D40" s="84">
        <f t="shared" si="0"/>
        <v>-1.1725128504656493E-2</v>
      </c>
      <c r="E40" s="49"/>
    </row>
    <row r="41" spans="1:7" ht="15.75" customHeight="1" x14ac:dyDescent="0.3">
      <c r="C41" s="91">
        <v>348.83</v>
      </c>
      <c r="D41" s="84">
        <f t="shared" si="0"/>
        <v>-2.0458250202532644E-2</v>
      </c>
      <c r="E41" s="49"/>
    </row>
    <row r="42" spans="1:7" ht="15.75" customHeight="1" x14ac:dyDescent="0.3">
      <c r="C42" s="91">
        <v>359.44</v>
      </c>
      <c r="D42" s="84">
        <f t="shared" si="0"/>
        <v>9.3354543680350902E-3</v>
      </c>
      <c r="E42" s="49"/>
    </row>
    <row r="43" spans="1:7" ht="16.5" customHeight="1" x14ac:dyDescent="0.3">
      <c r="C43" s="92">
        <v>359.55</v>
      </c>
      <c r="D43" s="85">
        <f t="shared" si="0"/>
        <v>9.6443429168346067E-3</v>
      </c>
      <c r="E43" s="49"/>
    </row>
    <row r="44" spans="1:7" ht="16.5" customHeight="1" x14ac:dyDescent="0.3">
      <c r="C44" s="50"/>
      <c r="D44" s="49"/>
      <c r="E44" s="51"/>
    </row>
    <row r="45" spans="1:7" ht="16.5" customHeight="1" x14ac:dyDescent="0.3">
      <c r="B45" s="78" t="s">
        <v>41</v>
      </c>
      <c r="C45" s="79">
        <f>SUM(C24:C44)</f>
        <v>7122.3099999999995</v>
      </c>
      <c r="D45" s="74"/>
      <c r="E45" s="50"/>
    </row>
    <row r="46" spans="1:7" ht="17.25" customHeight="1" x14ac:dyDescent="0.3">
      <c r="B46" s="78" t="s">
        <v>42</v>
      </c>
      <c r="C46" s="80">
        <f>AVERAGE(C24:C44)</f>
        <v>356.1155</v>
      </c>
      <c r="E46" s="52"/>
    </row>
    <row r="47" spans="1:7" ht="17.25" customHeight="1" x14ac:dyDescent="0.3">
      <c r="A47" s="56"/>
      <c r="B47" s="75"/>
      <c r="D47" s="54"/>
      <c r="E47" s="52"/>
    </row>
    <row r="48" spans="1:7" ht="33.75" customHeight="1" x14ac:dyDescent="0.3">
      <c r="B48" s="88" t="s">
        <v>42</v>
      </c>
      <c r="C48" s="81" t="s">
        <v>43</v>
      </c>
      <c r="D48" s="76"/>
      <c r="G48" s="54"/>
    </row>
    <row r="49" spans="1:6" ht="17.25" customHeight="1" x14ac:dyDescent="0.3">
      <c r="B49" s="471">
        <f>C46</f>
        <v>356.1155</v>
      </c>
      <c r="C49" s="89">
        <f>-IF(C46&lt;=80,10%,IF(C46&lt;250,7.5%,5%))</f>
        <v>-0.05</v>
      </c>
      <c r="D49" s="77">
        <f>IF(C46&lt;=80,C46*0.9,IF(C46&lt;250,C46*0.925,C46*0.95))</f>
        <v>338.30972499999996</v>
      </c>
    </row>
    <row r="50" spans="1:6" ht="17.25" customHeight="1" x14ac:dyDescent="0.3">
      <c r="B50" s="472"/>
      <c r="C50" s="90">
        <f>IF(C46&lt;=80, 10%, IF(C46&lt;250, 7.5%, 5%))</f>
        <v>0.05</v>
      </c>
      <c r="D50" s="77">
        <f>IF(C46&lt;=80, C46*1.1, IF(C46&lt;250, C46*1.075, C46*1.05))</f>
        <v>373.92127500000004</v>
      </c>
    </row>
    <row r="51" spans="1:6" ht="16.5" customHeight="1" x14ac:dyDescent="0.3">
      <c r="A51" s="59"/>
      <c r="B51" s="60"/>
      <c r="C51" s="56"/>
      <c r="D51" s="61"/>
      <c r="E51" s="56"/>
      <c r="F51" s="62"/>
    </row>
    <row r="52" spans="1:6" ht="16.5" customHeight="1" x14ac:dyDescent="0.3">
      <c r="A52" s="56"/>
      <c r="B52" s="63" t="s">
        <v>25</v>
      </c>
      <c r="C52" s="63"/>
      <c r="D52" s="64" t="s">
        <v>26</v>
      </c>
      <c r="E52" s="65"/>
      <c r="F52" s="64" t="s">
        <v>27</v>
      </c>
    </row>
    <row r="53" spans="1:6" ht="34.5" customHeight="1" x14ac:dyDescent="0.3">
      <c r="A53" s="66" t="s">
        <v>28</v>
      </c>
      <c r="B53" s="67"/>
      <c r="C53" s="68"/>
      <c r="D53" s="67"/>
      <c r="E53" s="57"/>
      <c r="F53" s="69"/>
    </row>
    <row r="54" spans="1:6" ht="34.5" customHeight="1" x14ac:dyDescent="0.3">
      <c r="A54" s="66" t="s">
        <v>29</v>
      </c>
      <c r="B54" s="70"/>
      <c r="C54" s="71"/>
      <c r="D54" s="70"/>
      <c r="E54" s="57"/>
      <c r="F54" s="7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2" zoomScale="60" zoomScaleNormal="40" zoomScalePageLayoutView="55" workbookViewId="0">
      <selection activeCell="B86" sqref="B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44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45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94"/>
    </row>
    <row r="16" spans="1:9" ht="19.5" customHeight="1" x14ac:dyDescent="0.3">
      <c r="A16" s="513" t="s">
        <v>30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46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96" t="s">
        <v>32</v>
      </c>
      <c r="B18" s="512" t="s">
        <v>5</v>
      </c>
      <c r="C18" s="512"/>
      <c r="D18" s="262"/>
      <c r="E18" s="97"/>
      <c r="F18" s="98"/>
      <c r="G18" s="98"/>
      <c r="H18" s="98"/>
    </row>
    <row r="19" spans="1:14" ht="26.25" customHeight="1" x14ac:dyDescent="0.4">
      <c r="A19" s="96" t="s">
        <v>33</v>
      </c>
      <c r="B19" s="99" t="s">
        <v>7</v>
      </c>
      <c r="C19" s="275">
        <v>29</v>
      </c>
      <c r="D19" s="98"/>
      <c r="E19" s="98"/>
      <c r="F19" s="98"/>
      <c r="G19" s="98"/>
      <c r="H19" s="98"/>
    </row>
    <row r="20" spans="1:14" ht="26.25" customHeight="1" x14ac:dyDescent="0.4">
      <c r="A20" s="96" t="s">
        <v>34</v>
      </c>
      <c r="B20" s="517" t="s">
        <v>126</v>
      </c>
      <c r="C20" s="517"/>
      <c r="D20" s="98"/>
      <c r="E20" s="98"/>
      <c r="F20" s="98"/>
      <c r="G20" s="98"/>
      <c r="H20" s="98"/>
    </row>
    <row r="21" spans="1:14" ht="26.25" customHeight="1" x14ac:dyDescent="0.4">
      <c r="A21" s="96" t="s">
        <v>35</v>
      </c>
      <c r="B21" s="517" t="s">
        <v>133</v>
      </c>
      <c r="C21" s="517"/>
      <c r="D21" s="517"/>
      <c r="E21" s="517"/>
      <c r="F21" s="517"/>
      <c r="G21" s="517"/>
      <c r="H21" s="517"/>
      <c r="I21" s="100"/>
    </row>
    <row r="22" spans="1:14" ht="26.25" customHeight="1" x14ac:dyDescent="0.4">
      <c r="A22" s="96" t="s">
        <v>36</v>
      </c>
      <c r="B22" s="101" t="s">
        <v>12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6" t="s">
        <v>37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6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512" t="s">
        <v>124</v>
      </c>
      <c r="C26" s="512"/>
    </row>
    <row r="27" spans="1:14" ht="26.25" customHeight="1" x14ac:dyDescent="0.4">
      <c r="A27" s="105" t="s">
        <v>47</v>
      </c>
      <c r="B27" s="510" t="s">
        <v>125</v>
      </c>
      <c r="C27" s="510"/>
    </row>
    <row r="28" spans="1:14" ht="27" customHeight="1" x14ac:dyDescent="0.4">
      <c r="A28" s="105" t="s">
        <v>6</v>
      </c>
      <c r="B28" s="106">
        <v>99.4</v>
      </c>
    </row>
    <row r="29" spans="1:14" s="14" customFormat="1" ht="27" customHeight="1" x14ac:dyDescent="0.4">
      <c r="A29" s="105" t="s">
        <v>48</v>
      </c>
      <c r="B29" s="107">
        <v>0</v>
      </c>
      <c r="C29" s="487" t="s">
        <v>49</v>
      </c>
      <c r="D29" s="488"/>
      <c r="E29" s="488"/>
      <c r="F29" s="488"/>
      <c r="G29" s="489"/>
      <c r="I29" s="108"/>
      <c r="J29" s="108"/>
      <c r="K29" s="108"/>
      <c r="L29" s="108"/>
    </row>
    <row r="30" spans="1:14" s="14" customFormat="1" ht="19.5" customHeight="1" x14ac:dyDescent="0.3">
      <c r="A30" s="105" t="s">
        <v>50</v>
      </c>
      <c r="B30" s="109">
        <f>B28-B29</f>
        <v>99.4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14" customFormat="1" ht="27" customHeight="1" x14ac:dyDescent="0.4">
      <c r="A31" s="105" t="s">
        <v>51</v>
      </c>
      <c r="B31" s="112">
        <v>1</v>
      </c>
      <c r="C31" s="490" t="s">
        <v>52</v>
      </c>
      <c r="D31" s="491"/>
      <c r="E31" s="491"/>
      <c r="F31" s="491"/>
      <c r="G31" s="491"/>
      <c r="H31" s="492"/>
      <c r="I31" s="108"/>
      <c r="J31" s="108"/>
      <c r="K31" s="108"/>
      <c r="L31" s="108"/>
    </row>
    <row r="32" spans="1:14" s="14" customFormat="1" ht="27" customHeight="1" x14ac:dyDescent="0.4">
      <c r="A32" s="105" t="s">
        <v>53</v>
      </c>
      <c r="B32" s="112">
        <v>1</v>
      </c>
      <c r="C32" s="490" t="s">
        <v>54</v>
      </c>
      <c r="D32" s="491"/>
      <c r="E32" s="491"/>
      <c r="F32" s="491"/>
      <c r="G32" s="491"/>
      <c r="H32" s="492"/>
      <c r="I32" s="108"/>
      <c r="J32" s="108"/>
      <c r="K32" s="108"/>
      <c r="L32" s="113"/>
      <c r="M32" s="113"/>
      <c r="N32" s="114"/>
    </row>
    <row r="33" spans="1:14" s="14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14" customFormat="1" ht="18.75" x14ac:dyDescent="0.3">
      <c r="A34" s="105" t="s">
        <v>55</v>
      </c>
      <c r="B34" s="117">
        <f>B31/B32</f>
        <v>1</v>
      </c>
      <c r="C34" s="95" t="s">
        <v>56</v>
      </c>
      <c r="D34" s="95"/>
      <c r="E34" s="95"/>
      <c r="F34" s="95"/>
      <c r="G34" s="95"/>
      <c r="I34" s="108"/>
      <c r="J34" s="108"/>
      <c r="K34" s="108"/>
      <c r="L34" s="113"/>
      <c r="M34" s="113"/>
      <c r="N34" s="114"/>
    </row>
    <row r="35" spans="1:14" s="14" customFormat="1" ht="19.5" customHeight="1" x14ac:dyDescent="0.3">
      <c r="A35" s="105"/>
      <c r="B35" s="109"/>
      <c r="G35" s="95"/>
      <c r="I35" s="108"/>
      <c r="J35" s="108"/>
      <c r="K35" s="108"/>
      <c r="L35" s="113"/>
      <c r="M35" s="113"/>
      <c r="N35" s="114"/>
    </row>
    <row r="36" spans="1:14" s="14" customFormat="1" ht="27" customHeight="1" x14ac:dyDescent="0.4">
      <c r="A36" s="118" t="s">
        <v>57</v>
      </c>
      <c r="B36" s="119">
        <v>25</v>
      </c>
      <c r="C36" s="95"/>
      <c r="D36" s="493" t="s">
        <v>58</v>
      </c>
      <c r="E36" s="511"/>
      <c r="F36" s="493" t="s">
        <v>59</v>
      </c>
      <c r="G36" s="494"/>
      <c r="J36" s="108"/>
      <c r="K36" s="108"/>
      <c r="L36" s="113"/>
      <c r="M36" s="113"/>
      <c r="N36" s="114"/>
    </row>
    <row r="37" spans="1:14" s="14" customFormat="1" ht="27" customHeight="1" x14ac:dyDescent="0.4">
      <c r="A37" s="120" t="s">
        <v>60</v>
      </c>
      <c r="B37" s="121">
        <v>15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  <c r="I37" s="126" t="s">
        <v>64</v>
      </c>
      <c r="J37" s="108"/>
      <c r="K37" s="108"/>
      <c r="L37" s="113"/>
      <c r="M37" s="113"/>
      <c r="N37" s="114"/>
    </row>
    <row r="38" spans="1:14" s="14" customFormat="1" ht="26.25" customHeight="1" x14ac:dyDescent="0.4">
      <c r="A38" s="120" t="s">
        <v>65</v>
      </c>
      <c r="B38" s="121">
        <v>50</v>
      </c>
      <c r="C38" s="127">
        <v>1</v>
      </c>
      <c r="D38" s="128">
        <v>180149632</v>
      </c>
      <c r="E38" s="129">
        <f>IF(ISBLANK(D38),"-",$D$48/$D$45*D38)</f>
        <v>150983696.19990069</v>
      </c>
      <c r="F38" s="128">
        <v>185784803</v>
      </c>
      <c r="G38" s="130">
        <f>IF(ISBLANK(F38),"-",$D$48/$F$45*F38)</f>
        <v>151081127.97223881</v>
      </c>
      <c r="I38" s="131"/>
      <c r="J38" s="108"/>
      <c r="K38" s="108"/>
      <c r="L38" s="113"/>
      <c r="M38" s="113"/>
      <c r="N38" s="114"/>
    </row>
    <row r="39" spans="1:14" s="14" customFormat="1" ht="26.25" customHeight="1" x14ac:dyDescent="0.4">
      <c r="A39" s="120" t="s">
        <v>66</v>
      </c>
      <c r="B39" s="121">
        <v>1</v>
      </c>
      <c r="C39" s="132">
        <v>2</v>
      </c>
      <c r="D39" s="133">
        <v>175414288</v>
      </c>
      <c r="E39" s="134">
        <f>IF(ISBLANK(D39),"-",$D$48/$D$45*D39)</f>
        <v>147014996.78064224</v>
      </c>
      <c r="F39" s="133">
        <v>187769931</v>
      </c>
      <c r="G39" s="135">
        <f>IF(ISBLANK(F39),"-",$D$48/$F$45*F39)</f>
        <v>152695443.95808008</v>
      </c>
      <c r="I39" s="495">
        <f>ABS((F43/D43*D42)-F42)/D42</f>
        <v>2.6841672050702644E-2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67</v>
      </c>
      <c r="B40" s="121">
        <v>1</v>
      </c>
      <c r="C40" s="132">
        <v>3</v>
      </c>
      <c r="D40" s="133">
        <v>175237295</v>
      </c>
      <c r="E40" s="134">
        <f>IF(ISBLANK(D40),"-",$D$48/$D$45*D40)</f>
        <v>146866658.66279635</v>
      </c>
      <c r="F40" s="133">
        <v>187744782</v>
      </c>
      <c r="G40" s="135">
        <f>IF(ISBLANK(F40),"-",$D$48/$F$45*F40)</f>
        <v>152674992.66590753</v>
      </c>
      <c r="I40" s="495"/>
      <c r="L40" s="113"/>
      <c r="M40" s="113"/>
      <c r="N40" s="136"/>
    </row>
    <row r="41" spans="1:14" ht="27" customHeight="1" x14ac:dyDescent="0.4">
      <c r="A41" s="120" t="s">
        <v>68</v>
      </c>
      <c r="B41" s="121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3"/>
      <c r="M41" s="113"/>
      <c r="N41" s="136"/>
    </row>
    <row r="42" spans="1:14" ht="27" customHeight="1" x14ac:dyDescent="0.4">
      <c r="A42" s="120" t="s">
        <v>69</v>
      </c>
      <c r="B42" s="121">
        <v>1</v>
      </c>
      <c r="C42" s="142" t="s">
        <v>70</v>
      </c>
      <c r="D42" s="143">
        <f>AVERAGE(D38:D41)</f>
        <v>176933738.33333334</v>
      </c>
      <c r="E42" s="144">
        <f>AVERAGE(E38:E41)</f>
        <v>148288450.54777977</v>
      </c>
      <c r="F42" s="143">
        <f>AVERAGE(F38:F41)</f>
        <v>187099838.66666666</v>
      </c>
      <c r="G42" s="145">
        <f>AVERAGE(G38:G41)</f>
        <v>152150521.53207549</v>
      </c>
      <c r="H42" s="146"/>
    </row>
    <row r="43" spans="1:14" ht="26.25" customHeight="1" x14ac:dyDescent="0.4">
      <c r="A43" s="120" t="s">
        <v>71</v>
      </c>
      <c r="B43" s="121">
        <v>1</v>
      </c>
      <c r="C43" s="147" t="s">
        <v>72</v>
      </c>
      <c r="D43" s="148">
        <v>32.01</v>
      </c>
      <c r="E43" s="136"/>
      <c r="F43" s="148">
        <v>32.99</v>
      </c>
      <c r="H43" s="146"/>
    </row>
    <row r="44" spans="1:14" ht="26.25" customHeight="1" x14ac:dyDescent="0.4">
      <c r="A44" s="120" t="s">
        <v>73</v>
      </c>
      <c r="B44" s="121">
        <v>1</v>
      </c>
      <c r="C44" s="149" t="s">
        <v>74</v>
      </c>
      <c r="D44" s="150">
        <f>D43*$B$34</f>
        <v>32.01</v>
      </c>
      <c r="E44" s="151"/>
      <c r="F44" s="150">
        <f>F43*$B$34</f>
        <v>32.99</v>
      </c>
      <c r="H44" s="146"/>
    </row>
    <row r="45" spans="1:14" ht="19.5" customHeight="1" x14ac:dyDescent="0.3">
      <c r="A45" s="120" t="s">
        <v>75</v>
      </c>
      <c r="B45" s="152">
        <f>(B44/B43)*(B42/B41)*(B40/B39)*(B38/B37)*B36</f>
        <v>83.333333333333343</v>
      </c>
      <c r="C45" s="149" t="s">
        <v>76</v>
      </c>
      <c r="D45" s="153">
        <f>D44*$B$30/100</f>
        <v>31.81794</v>
      </c>
      <c r="E45" s="154"/>
      <c r="F45" s="153">
        <f>F44*$B$30/100</f>
        <v>32.792060000000006</v>
      </c>
      <c r="H45" s="146"/>
    </row>
    <row r="46" spans="1:14" ht="19.5" customHeight="1" x14ac:dyDescent="0.3">
      <c r="A46" s="481" t="s">
        <v>77</v>
      </c>
      <c r="B46" s="482"/>
      <c r="C46" s="149" t="s">
        <v>78</v>
      </c>
      <c r="D46" s="155">
        <f>D45/$B$45</f>
        <v>0.38181527999999998</v>
      </c>
      <c r="E46" s="156"/>
      <c r="F46" s="157">
        <f>F45/$B$45</f>
        <v>0.39350472000000003</v>
      </c>
      <c r="H46" s="146"/>
    </row>
    <row r="47" spans="1:14" ht="27" customHeight="1" x14ac:dyDescent="0.4">
      <c r="A47" s="483"/>
      <c r="B47" s="484"/>
      <c r="C47" s="158" t="s">
        <v>79</v>
      </c>
      <c r="D47" s="159">
        <v>0.32</v>
      </c>
      <c r="E47" s="160"/>
      <c r="F47" s="156"/>
      <c r="H47" s="146"/>
    </row>
    <row r="48" spans="1:14" ht="18.75" x14ac:dyDescent="0.3">
      <c r="C48" s="161" t="s">
        <v>80</v>
      </c>
      <c r="D48" s="153">
        <f>D47*$B$45</f>
        <v>26.666666666666671</v>
      </c>
      <c r="F48" s="162"/>
      <c r="H48" s="146"/>
    </row>
    <row r="49" spans="1:12" ht="19.5" customHeight="1" x14ac:dyDescent="0.3">
      <c r="C49" s="163" t="s">
        <v>81</v>
      </c>
      <c r="D49" s="164">
        <f>D48/B34</f>
        <v>26.666666666666671</v>
      </c>
      <c r="F49" s="162"/>
      <c r="H49" s="146"/>
    </row>
    <row r="50" spans="1:12" ht="18.75" x14ac:dyDescent="0.3">
      <c r="C50" s="118" t="s">
        <v>82</v>
      </c>
      <c r="D50" s="165">
        <f>AVERAGE(E38:E41,G38:G41)</f>
        <v>150219486.0399276</v>
      </c>
      <c r="F50" s="166"/>
      <c r="H50" s="146"/>
    </row>
    <row r="51" spans="1:12" ht="18.75" x14ac:dyDescent="0.3">
      <c r="C51" s="120" t="s">
        <v>83</v>
      </c>
      <c r="D51" s="167">
        <f>STDEV(E38:E41,G38:G41)/D50</f>
        <v>1.761169685090222E-2</v>
      </c>
      <c r="F51" s="166"/>
      <c r="H51" s="146"/>
    </row>
    <row r="52" spans="1:12" ht="19.5" customHeight="1" x14ac:dyDescent="0.3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84</v>
      </c>
    </row>
    <row r="55" spans="1:12" ht="18.75" x14ac:dyDescent="0.3">
      <c r="A55" s="95" t="s">
        <v>85</v>
      </c>
      <c r="B55" s="172" t="str">
        <f>B21</f>
        <v>Each uncoated tablet contains: 80mg Telmisartan, 12.5mg hydrochlorothiazide
Telmisartan 80 mg Hydrochlorothiazide USP 12.5 mg</v>
      </c>
    </row>
    <row r="56" spans="1:12" ht="26.25" customHeight="1" x14ac:dyDescent="0.4">
      <c r="A56" s="173" t="s">
        <v>86</v>
      </c>
      <c r="B56" s="174">
        <v>80</v>
      </c>
      <c r="C56" s="95" t="str">
        <f>B20</f>
        <v xml:space="preserve">Telmisartan  </v>
      </c>
      <c r="H56" s="175"/>
    </row>
    <row r="57" spans="1:12" ht="18.75" x14ac:dyDescent="0.3">
      <c r="A57" s="172" t="s">
        <v>87</v>
      </c>
      <c r="B57" s="263">
        <f>Uniformity!C46</f>
        <v>356.1155</v>
      </c>
      <c r="H57" s="175"/>
    </row>
    <row r="58" spans="1:12" ht="19.5" customHeight="1" x14ac:dyDescent="0.3">
      <c r="H58" s="175"/>
    </row>
    <row r="59" spans="1:12" s="14" customFormat="1" ht="27" customHeight="1" x14ac:dyDescent="0.4">
      <c r="A59" s="118" t="s">
        <v>88</v>
      </c>
      <c r="B59" s="119">
        <v>100</v>
      </c>
      <c r="C59" s="95"/>
      <c r="D59" s="176" t="s">
        <v>89</v>
      </c>
      <c r="E59" s="177" t="s">
        <v>61</v>
      </c>
      <c r="F59" s="177" t="s">
        <v>62</v>
      </c>
      <c r="G59" s="177" t="s">
        <v>90</v>
      </c>
      <c r="H59" s="122" t="s">
        <v>91</v>
      </c>
      <c r="L59" s="108"/>
    </row>
    <row r="60" spans="1:12" s="14" customFormat="1" ht="26.25" customHeight="1" x14ac:dyDescent="0.4">
      <c r="A60" s="120" t="s">
        <v>92</v>
      </c>
      <c r="B60" s="121">
        <v>20</v>
      </c>
      <c r="C60" s="498" t="s">
        <v>93</v>
      </c>
      <c r="D60" s="501">
        <v>385.03</v>
      </c>
      <c r="E60" s="178">
        <v>1</v>
      </c>
      <c r="F60" s="179">
        <v>168042867</v>
      </c>
      <c r="G60" s="264">
        <f>IF(ISBLANK(F60),"-",(F60/$D$50*$D$47*$B$68)*($B$57/$D$60))</f>
        <v>82.77136270192041</v>
      </c>
      <c r="H60" s="180">
        <f>IF(ISBLANK(F60),"-",G60/$B$56)</f>
        <v>1.0346420337740052</v>
      </c>
      <c r="L60" s="108"/>
    </row>
    <row r="61" spans="1:12" s="14" customFormat="1" ht="26.25" customHeight="1" x14ac:dyDescent="0.4">
      <c r="A61" s="120" t="s">
        <v>94</v>
      </c>
      <c r="B61" s="121">
        <v>50</v>
      </c>
      <c r="C61" s="499"/>
      <c r="D61" s="502"/>
      <c r="E61" s="181">
        <v>2</v>
      </c>
      <c r="F61" s="133">
        <v>167687285</v>
      </c>
      <c r="G61" s="265">
        <f>IF(ISBLANK(F61),"-",(F61/$D$50*$D$47*$B$68)*($B$57/$D$60))</f>
        <v>82.596216876228965</v>
      </c>
      <c r="H61" s="182">
        <f t="shared" ref="H61:H71" si="0">IF(ISBLANK(F61),"-",G61/$B$56)</f>
        <v>1.0324527109528621</v>
      </c>
      <c r="L61" s="108"/>
    </row>
    <row r="62" spans="1:12" s="14" customFormat="1" ht="26.25" customHeight="1" x14ac:dyDescent="0.4">
      <c r="A62" s="120" t="s">
        <v>95</v>
      </c>
      <c r="B62" s="121">
        <v>1</v>
      </c>
      <c r="C62" s="499"/>
      <c r="D62" s="502"/>
      <c r="E62" s="181">
        <v>3</v>
      </c>
      <c r="F62" s="183">
        <v>167187875</v>
      </c>
      <c r="G62" s="265">
        <f>IF(ISBLANK(F62),"-",(F62/$D$50*$D$47*$B$68)*($B$57/$D$60))</f>
        <v>82.350226986952876</v>
      </c>
      <c r="H62" s="182">
        <f t="shared" si="0"/>
        <v>1.0293778373369109</v>
      </c>
      <c r="L62" s="108"/>
    </row>
    <row r="63" spans="1:12" ht="27" customHeight="1" x14ac:dyDescent="0.4">
      <c r="A63" s="120" t="s">
        <v>96</v>
      </c>
      <c r="B63" s="121">
        <v>1</v>
      </c>
      <c r="C63" s="509"/>
      <c r="D63" s="503"/>
      <c r="E63" s="184">
        <v>4</v>
      </c>
      <c r="F63" s="185"/>
      <c r="G63" s="265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0" t="s">
        <v>97</v>
      </c>
      <c r="B64" s="121">
        <v>1</v>
      </c>
      <c r="C64" s="498" t="s">
        <v>98</v>
      </c>
      <c r="D64" s="501">
        <v>381.99</v>
      </c>
      <c r="E64" s="178">
        <v>1</v>
      </c>
      <c r="F64" s="179">
        <v>165103281</v>
      </c>
      <c r="G64" s="266">
        <f>IF(ISBLANK(F64),"-",(F64/$D$50*$D$47*$B$68)*($B$57/$D$64))</f>
        <v>81.970635503946625</v>
      </c>
      <c r="H64" s="186">
        <f>IF(ISBLANK(F64),"-",G64/$B$56)</f>
        <v>1.0246329437993329</v>
      </c>
    </row>
    <row r="65" spans="1:8" ht="26.25" customHeight="1" x14ac:dyDescent="0.4">
      <c r="A65" s="120" t="s">
        <v>99</v>
      </c>
      <c r="B65" s="121">
        <v>1</v>
      </c>
      <c r="C65" s="499"/>
      <c r="D65" s="502"/>
      <c r="E65" s="181">
        <v>2</v>
      </c>
      <c r="F65" s="133">
        <v>165010372</v>
      </c>
      <c r="G65" s="267">
        <f>IF(ISBLANK(F65),"-",(F65/$D$50*$D$47*$B$68)*($B$57/$D$64))</f>
        <v>81.924507954403637</v>
      </c>
      <c r="H65" s="187">
        <f t="shared" si="0"/>
        <v>1.0240563494300454</v>
      </c>
    </row>
    <row r="66" spans="1:8" ht="26.25" customHeight="1" x14ac:dyDescent="0.4">
      <c r="A66" s="120" t="s">
        <v>100</v>
      </c>
      <c r="B66" s="121">
        <v>1</v>
      </c>
      <c r="C66" s="499"/>
      <c r="D66" s="502"/>
      <c r="E66" s="181">
        <v>3</v>
      </c>
      <c r="F66" s="133">
        <v>167026174</v>
      </c>
      <c r="G66" s="267">
        <f>IF(ISBLANK(F66),"-",(F66/$D$50*$D$47*$B$68)*($B$57/$D$64))</f>
        <v>82.925315267191849</v>
      </c>
      <c r="H66" s="187">
        <f t="shared" si="0"/>
        <v>1.036566440839898</v>
      </c>
    </row>
    <row r="67" spans="1:8" ht="27" customHeight="1" x14ac:dyDescent="0.4">
      <c r="A67" s="120" t="s">
        <v>101</v>
      </c>
      <c r="B67" s="121">
        <v>1</v>
      </c>
      <c r="C67" s="509"/>
      <c r="D67" s="503"/>
      <c r="E67" s="184">
        <v>4</v>
      </c>
      <c r="F67" s="185"/>
      <c r="G67" s="268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0" t="s">
        <v>102</v>
      </c>
      <c r="B68" s="189">
        <f>(B67/B66)*(B65/B64)*(B63/B62)*(B61/B60)*B59</f>
        <v>250</v>
      </c>
      <c r="C68" s="498" t="s">
        <v>103</v>
      </c>
      <c r="D68" s="501">
        <v>390.17</v>
      </c>
      <c r="E68" s="178">
        <v>1</v>
      </c>
      <c r="F68" s="179">
        <v>170721878</v>
      </c>
      <c r="G68" s="266">
        <f>IF(ISBLANK(F68),"-",(F68/$D$50*$D$47*$B$68)*($B$57/$D$68))</f>
        <v>82.983146471463584</v>
      </c>
      <c r="H68" s="182">
        <f>IF(ISBLANK(F68),"-",G68/$B$56)</f>
        <v>1.0372893308932949</v>
      </c>
    </row>
    <row r="69" spans="1:8" ht="27" customHeight="1" x14ac:dyDescent="0.4">
      <c r="A69" s="168" t="s">
        <v>104</v>
      </c>
      <c r="B69" s="190">
        <f>(D47*B68)/B56*B57</f>
        <v>356.1155</v>
      </c>
      <c r="C69" s="499"/>
      <c r="D69" s="502"/>
      <c r="E69" s="181">
        <v>2</v>
      </c>
      <c r="F69" s="133">
        <v>172231868</v>
      </c>
      <c r="G69" s="267">
        <f>IF(ISBLANK(F69),"-",(F69/$D$50*$D$47*$B$68)*($B$57/$D$68))</f>
        <v>83.717110523454892</v>
      </c>
      <c r="H69" s="182">
        <f t="shared" si="0"/>
        <v>1.0464638815431861</v>
      </c>
    </row>
    <row r="70" spans="1:8" ht="26.25" customHeight="1" x14ac:dyDescent="0.4">
      <c r="A70" s="504" t="s">
        <v>77</v>
      </c>
      <c r="B70" s="505"/>
      <c r="C70" s="499"/>
      <c r="D70" s="502"/>
      <c r="E70" s="181">
        <v>3</v>
      </c>
      <c r="F70" s="133">
        <v>171790372</v>
      </c>
      <c r="G70" s="267">
        <f>IF(ISBLANK(F70),"-",(F70/$D$50*$D$47*$B$68)*($B$57/$D$68))</f>
        <v>83.502511623397311</v>
      </c>
      <c r="H70" s="182">
        <f t="shared" si="0"/>
        <v>1.0437813952924664</v>
      </c>
    </row>
    <row r="71" spans="1:8" ht="27" customHeight="1" x14ac:dyDescent="0.4">
      <c r="A71" s="506"/>
      <c r="B71" s="507"/>
      <c r="C71" s="500"/>
      <c r="D71" s="503"/>
      <c r="E71" s="184">
        <v>4</v>
      </c>
      <c r="F71" s="185"/>
      <c r="G71" s="268" t="str">
        <f>IF(ISBLANK(F71),"-",(F71/$D$50*$D$47*$B$68)*($B$57/$D$68))</f>
        <v>-</v>
      </c>
      <c r="H71" s="191" t="str">
        <f t="shared" si="0"/>
        <v>-</v>
      </c>
    </row>
    <row r="72" spans="1:8" ht="26.25" customHeight="1" x14ac:dyDescent="0.4">
      <c r="A72" s="192"/>
      <c r="B72" s="192"/>
      <c r="C72" s="192"/>
      <c r="D72" s="192"/>
      <c r="E72" s="192"/>
      <c r="F72" s="194" t="s">
        <v>70</v>
      </c>
      <c r="G72" s="273">
        <f>AVERAGE(G60:G71)</f>
        <v>82.749003767662245</v>
      </c>
      <c r="H72" s="195">
        <f>AVERAGE(H60:H71)</f>
        <v>1.034362547095778</v>
      </c>
    </row>
    <row r="73" spans="1:8" ht="26.25" customHeight="1" x14ac:dyDescent="0.4">
      <c r="C73" s="192"/>
      <c r="D73" s="192"/>
      <c r="E73" s="192"/>
      <c r="F73" s="196" t="s">
        <v>83</v>
      </c>
      <c r="G73" s="269">
        <f>STDEV(G60:G71)/G72</f>
        <v>7.4733019374353168E-3</v>
      </c>
      <c r="H73" s="269">
        <f>STDEV(H60:H71)/H72</f>
        <v>7.4733019374353159E-3</v>
      </c>
    </row>
    <row r="74" spans="1:8" ht="27" customHeight="1" x14ac:dyDescent="0.4">
      <c r="A74" s="192"/>
      <c r="B74" s="192"/>
      <c r="C74" s="193"/>
      <c r="D74" s="193"/>
      <c r="E74" s="197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4" t="s">
        <v>105</v>
      </c>
      <c r="B76" s="200" t="s">
        <v>106</v>
      </c>
      <c r="C76" s="485" t="str">
        <f>B20</f>
        <v xml:space="preserve">Telmisartan  </v>
      </c>
      <c r="D76" s="485"/>
      <c r="E76" s="201" t="s">
        <v>107</v>
      </c>
      <c r="F76" s="201"/>
      <c r="G76" s="202">
        <f>H72</f>
        <v>1.034362547095778</v>
      </c>
      <c r="H76" s="203"/>
    </row>
    <row r="77" spans="1:8" ht="18.75" x14ac:dyDescent="0.3">
      <c r="A77" s="103" t="s">
        <v>108</v>
      </c>
      <c r="B77" s="103" t="s">
        <v>109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508" t="str">
        <f>B26</f>
        <v>TELMISARTAN</v>
      </c>
      <c r="C79" s="508"/>
    </row>
    <row r="80" spans="1:8" ht="26.25" customHeight="1" x14ac:dyDescent="0.4">
      <c r="A80" s="105" t="s">
        <v>47</v>
      </c>
      <c r="B80" s="508" t="str">
        <f>B27</f>
        <v>T3 1</v>
      </c>
      <c r="C80" s="508"/>
    </row>
    <row r="81" spans="1:12" ht="27" customHeight="1" x14ac:dyDescent="0.4">
      <c r="A81" s="105" t="s">
        <v>6</v>
      </c>
      <c r="B81" s="204">
        <f>B28</f>
        <v>99.4</v>
      </c>
    </row>
    <row r="82" spans="1:12" s="14" customFormat="1" ht="27" customHeight="1" x14ac:dyDescent="0.4">
      <c r="A82" s="105" t="s">
        <v>48</v>
      </c>
      <c r="B82" s="107">
        <v>0</v>
      </c>
      <c r="C82" s="487" t="s">
        <v>49</v>
      </c>
      <c r="D82" s="488"/>
      <c r="E82" s="488"/>
      <c r="F82" s="488"/>
      <c r="G82" s="489"/>
      <c r="I82" s="108"/>
      <c r="J82" s="108"/>
      <c r="K82" s="108"/>
      <c r="L82" s="108"/>
    </row>
    <row r="83" spans="1:12" s="14" customFormat="1" ht="19.5" customHeight="1" x14ac:dyDescent="0.3">
      <c r="A83" s="105" t="s">
        <v>50</v>
      </c>
      <c r="B83" s="109">
        <f>B81-B82</f>
        <v>99.4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14" customFormat="1" ht="27" customHeight="1" x14ac:dyDescent="0.4">
      <c r="A84" s="105" t="s">
        <v>51</v>
      </c>
      <c r="B84" s="112">
        <v>1</v>
      </c>
      <c r="C84" s="490" t="s">
        <v>110</v>
      </c>
      <c r="D84" s="491"/>
      <c r="E84" s="491"/>
      <c r="F84" s="491"/>
      <c r="G84" s="491"/>
      <c r="H84" s="492"/>
      <c r="I84" s="108"/>
      <c r="J84" s="108"/>
      <c r="K84" s="108"/>
      <c r="L84" s="108"/>
    </row>
    <row r="85" spans="1:12" s="14" customFormat="1" ht="27" customHeight="1" x14ac:dyDescent="0.4">
      <c r="A85" s="105" t="s">
        <v>53</v>
      </c>
      <c r="B85" s="112">
        <v>1</v>
      </c>
      <c r="C85" s="490" t="s">
        <v>111</v>
      </c>
      <c r="D85" s="491"/>
      <c r="E85" s="491"/>
      <c r="F85" s="491"/>
      <c r="G85" s="491"/>
      <c r="H85" s="492"/>
      <c r="I85" s="108"/>
      <c r="J85" s="108"/>
      <c r="K85" s="108"/>
      <c r="L85" s="108"/>
    </row>
    <row r="86" spans="1:12" s="14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14" customFormat="1" ht="18.75" x14ac:dyDescent="0.3">
      <c r="A87" s="105" t="s">
        <v>55</v>
      </c>
      <c r="B87" s="117">
        <f>B84/B85</f>
        <v>1</v>
      </c>
      <c r="C87" s="95" t="s">
        <v>56</v>
      </c>
      <c r="D87" s="95"/>
      <c r="E87" s="95"/>
      <c r="F87" s="95"/>
      <c r="G87" s="95"/>
      <c r="I87" s="108"/>
      <c r="J87" s="108"/>
      <c r="K87" s="108"/>
      <c r="L87" s="108"/>
    </row>
    <row r="88" spans="1:12" ht="19.5" customHeight="1" x14ac:dyDescent="0.3">
      <c r="A88" s="103"/>
      <c r="B88" s="103"/>
    </row>
    <row r="89" spans="1:12" ht="27" customHeight="1" x14ac:dyDescent="0.4">
      <c r="A89" s="118" t="s">
        <v>57</v>
      </c>
      <c r="B89" s="119">
        <v>25</v>
      </c>
      <c r="D89" s="205" t="s">
        <v>58</v>
      </c>
      <c r="E89" s="206"/>
      <c r="F89" s="493" t="s">
        <v>59</v>
      </c>
      <c r="G89" s="494"/>
    </row>
    <row r="90" spans="1:12" ht="27" customHeight="1" x14ac:dyDescent="0.4">
      <c r="A90" s="120" t="s">
        <v>60</v>
      </c>
      <c r="B90" s="121">
        <v>15</v>
      </c>
      <c r="C90" s="207" t="s">
        <v>61</v>
      </c>
      <c r="D90" s="123" t="s">
        <v>62</v>
      </c>
      <c r="E90" s="124" t="s">
        <v>63</v>
      </c>
      <c r="F90" s="123" t="s">
        <v>62</v>
      </c>
      <c r="G90" s="208" t="s">
        <v>63</v>
      </c>
      <c r="I90" s="126" t="s">
        <v>64</v>
      </c>
    </row>
    <row r="91" spans="1:12" ht="26.25" customHeight="1" x14ac:dyDescent="0.4">
      <c r="A91" s="120" t="s">
        <v>65</v>
      </c>
      <c r="B91" s="121">
        <v>50</v>
      </c>
      <c r="C91" s="209">
        <v>1</v>
      </c>
      <c r="D91" s="128">
        <v>44839282</v>
      </c>
      <c r="E91" s="129">
        <f>IF(ISBLANK(D91),"-",$D$101/$D$98*D91)</f>
        <v>52194269.903964497</v>
      </c>
      <c r="F91" s="128">
        <v>46700557</v>
      </c>
      <c r="G91" s="130">
        <f>IF(ISBLANK(F91),"-",$D$101/$F$98*F91)</f>
        <v>52746008.004963972</v>
      </c>
      <c r="I91" s="131"/>
    </row>
    <row r="92" spans="1:12" ht="26.25" customHeight="1" x14ac:dyDescent="0.4">
      <c r="A92" s="120" t="s">
        <v>66</v>
      </c>
      <c r="B92" s="121">
        <v>5</v>
      </c>
      <c r="C92" s="193">
        <v>2</v>
      </c>
      <c r="D92" s="133">
        <v>44645877</v>
      </c>
      <c r="E92" s="134">
        <f>IF(ISBLANK(D92),"-",$D$101/$D$98*D92)</f>
        <v>51969140.679754883</v>
      </c>
      <c r="F92" s="133">
        <v>47584357</v>
      </c>
      <c r="G92" s="135">
        <f>IF(ISBLANK(F92),"-",$D$101/$F$98*F92)</f>
        <v>53744217.12428534</v>
      </c>
      <c r="I92" s="495">
        <f>ABS((F96/D96*D95)-F95)/D95</f>
        <v>2.4299501466035899E-2</v>
      </c>
    </row>
    <row r="93" spans="1:12" ht="26.25" customHeight="1" x14ac:dyDescent="0.4">
      <c r="A93" s="120" t="s">
        <v>67</v>
      </c>
      <c r="B93" s="121">
        <v>25</v>
      </c>
      <c r="C93" s="193">
        <v>3</v>
      </c>
      <c r="D93" s="133">
        <v>44924526</v>
      </c>
      <c r="E93" s="134">
        <f>IF(ISBLANK(D93),"-",$D$101/$D$98*D93)</f>
        <v>52293496.478192285</v>
      </c>
      <c r="F93" s="133">
        <v>47505870</v>
      </c>
      <c r="G93" s="135">
        <f>IF(ISBLANK(F93),"-",$D$101/$F$98*F93)</f>
        <v>53655569.874739997</v>
      </c>
      <c r="I93" s="495"/>
    </row>
    <row r="94" spans="1:12" ht="27" customHeight="1" x14ac:dyDescent="0.4">
      <c r="A94" s="120" t="s">
        <v>68</v>
      </c>
      <c r="B94" s="121">
        <v>1</v>
      </c>
      <c r="C94" s="210">
        <v>4</v>
      </c>
      <c r="D94" s="138"/>
      <c r="E94" s="139" t="str">
        <f>IF(ISBLANK(D94),"-",$D$101/$D$98*D94)</f>
        <v>-</v>
      </c>
      <c r="F94" s="211"/>
      <c r="G94" s="140" t="str">
        <f>IF(ISBLANK(F94),"-",$D$101/$F$98*F94)</f>
        <v>-</v>
      </c>
      <c r="I94" s="141"/>
    </row>
    <row r="95" spans="1:12" ht="27" customHeight="1" x14ac:dyDescent="0.4">
      <c r="A95" s="120" t="s">
        <v>69</v>
      </c>
      <c r="B95" s="121">
        <v>1</v>
      </c>
      <c r="C95" s="212" t="s">
        <v>70</v>
      </c>
      <c r="D95" s="213">
        <f>AVERAGE(D91:D94)</f>
        <v>44803228.333333336</v>
      </c>
      <c r="E95" s="144">
        <f>AVERAGE(E91:E94)</f>
        <v>52152302.35397055</v>
      </c>
      <c r="F95" s="214">
        <f>AVERAGE(F91:F94)</f>
        <v>47263594.666666664</v>
      </c>
      <c r="G95" s="215">
        <f>AVERAGE(G91:G94)</f>
        <v>53381931.667996436</v>
      </c>
    </row>
    <row r="96" spans="1:12" ht="26.25" customHeight="1" x14ac:dyDescent="0.4">
      <c r="A96" s="120" t="s">
        <v>71</v>
      </c>
      <c r="B96" s="106">
        <v>1</v>
      </c>
      <c r="C96" s="216" t="s">
        <v>112</v>
      </c>
      <c r="D96" s="217">
        <v>32.01</v>
      </c>
      <c r="E96" s="136"/>
      <c r="F96" s="148">
        <v>32.99</v>
      </c>
    </row>
    <row r="97" spans="1:10" ht="26.25" customHeight="1" x14ac:dyDescent="0.4">
      <c r="A97" s="120" t="s">
        <v>73</v>
      </c>
      <c r="B97" s="106">
        <v>1</v>
      </c>
      <c r="C97" s="218" t="s">
        <v>113</v>
      </c>
      <c r="D97" s="219">
        <f>D96*$B$87</f>
        <v>32.01</v>
      </c>
      <c r="E97" s="151"/>
      <c r="F97" s="150">
        <f>F96*$B$87</f>
        <v>32.99</v>
      </c>
    </row>
    <row r="98" spans="1:10" ht="19.5" customHeight="1" x14ac:dyDescent="0.3">
      <c r="A98" s="120" t="s">
        <v>75</v>
      </c>
      <c r="B98" s="220">
        <f>(B97/B96)*(B95/B94)*(B93/B92)*(B91/B90)*B89</f>
        <v>416.66666666666669</v>
      </c>
      <c r="C98" s="218" t="s">
        <v>114</v>
      </c>
      <c r="D98" s="221">
        <f>D97*$B$83/100</f>
        <v>31.81794</v>
      </c>
      <c r="E98" s="154"/>
      <c r="F98" s="153">
        <f>F97*$B$83/100</f>
        <v>32.792060000000006</v>
      </c>
    </row>
    <row r="99" spans="1:10" ht="19.5" customHeight="1" x14ac:dyDescent="0.3">
      <c r="A99" s="481" t="s">
        <v>77</v>
      </c>
      <c r="B99" s="496"/>
      <c r="C99" s="218" t="s">
        <v>115</v>
      </c>
      <c r="D99" s="222">
        <f>D98/$B$98</f>
        <v>7.6363055999999999E-2</v>
      </c>
      <c r="E99" s="154"/>
      <c r="F99" s="157">
        <f>F98/$B$98</f>
        <v>7.8700944000000009E-2</v>
      </c>
      <c r="G99" s="223"/>
      <c r="H99" s="146"/>
    </row>
    <row r="100" spans="1:10" ht="19.5" customHeight="1" x14ac:dyDescent="0.3">
      <c r="A100" s="483"/>
      <c r="B100" s="497"/>
      <c r="C100" s="218" t="s">
        <v>79</v>
      </c>
      <c r="D100" s="224">
        <f>$B$56/$B$116</f>
        <v>8.8888888888888892E-2</v>
      </c>
      <c r="F100" s="162"/>
      <c r="G100" s="225"/>
      <c r="H100" s="146"/>
    </row>
    <row r="101" spans="1:10" ht="18.75" x14ac:dyDescent="0.3">
      <c r="C101" s="218" t="s">
        <v>80</v>
      </c>
      <c r="D101" s="219">
        <f>D100*$B$98</f>
        <v>37.037037037037038</v>
      </c>
      <c r="F101" s="162"/>
      <c r="G101" s="223"/>
      <c r="H101" s="146"/>
    </row>
    <row r="102" spans="1:10" ht="19.5" customHeight="1" x14ac:dyDescent="0.3">
      <c r="C102" s="226" t="s">
        <v>81</v>
      </c>
      <c r="D102" s="227">
        <f>D101/B34</f>
        <v>37.037037037037038</v>
      </c>
      <c r="F102" s="166"/>
      <c r="G102" s="223"/>
      <c r="H102" s="146"/>
      <c r="J102" s="228"/>
    </row>
    <row r="103" spans="1:10" ht="18.75" x14ac:dyDescent="0.3">
      <c r="C103" s="229" t="s">
        <v>116</v>
      </c>
      <c r="D103" s="230">
        <f>AVERAGE(E91:E94,G91:G94)</f>
        <v>52767117.010983489</v>
      </c>
      <c r="F103" s="166"/>
      <c r="G103" s="231"/>
      <c r="H103" s="146"/>
      <c r="J103" s="232"/>
    </row>
    <row r="104" spans="1:10" ht="18.75" x14ac:dyDescent="0.3">
      <c r="C104" s="196" t="s">
        <v>83</v>
      </c>
      <c r="D104" s="233">
        <f>STDEV(E91:E94,G91:G94)/D103</f>
        <v>1.4516555004456571E-2</v>
      </c>
      <c r="F104" s="166"/>
      <c r="G104" s="223"/>
      <c r="H104" s="146"/>
      <c r="J104" s="232"/>
    </row>
    <row r="105" spans="1:10" ht="19.5" customHeight="1" x14ac:dyDescent="0.3">
      <c r="C105" s="198" t="s">
        <v>20</v>
      </c>
      <c r="D105" s="234">
        <f>COUNT(E91:E94,G91:G94)</f>
        <v>6</v>
      </c>
      <c r="F105" s="166"/>
      <c r="G105" s="223"/>
      <c r="H105" s="146"/>
      <c r="J105" s="232"/>
    </row>
    <row r="106" spans="1:10" ht="19.5" customHeight="1" x14ac:dyDescent="0.3">
      <c r="A106" s="170"/>
      <c r="B106" s="170"/>
      <c r="C106" s="170"/>
      <c r="D106" s="170"/>
      <c r="E106" s="170"/>
    </row>
    <row r="107" spans="1:10" ht="26.25" customHeight="1" x14ac:dyDescent="0.4">
      <c r="A107" s="118" t="s">
        <v>117</v>
      </c>
      <c r="B107" s="119">
        <v>900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0" t="s">
        <v>121</v>
      </c>
      <c r="B108" s="121">
        <v>1</v>
      </c>
      <c r="C108" s="239">
        <v>1</v>
      </c>
      <c r="D108" s="240">
        <v>49144199</v>
      </c>
      <c r="E108" s="270">
        <f t="shared" ref="E108:E113" si="1">IF(ISBLANK(D108),"-",D108/$D$103*$D$100*$B$116)</f>
        <v>74.507309527288555</v>
      </c>
      <c r="F108" s="241">
        <f t="shared" ref="F108:F113" si="2">IF(ISBLANK(D108), "-", E108/$B$56)</f>
        <v>0.93134136909110699</v>
      </c>
    </row>
    <row r="109" spans="1:10" ht="26.25" customHeight="1" x14ac:dyDescent="0.4">
      <c r="A109" s="120" t="s">
        <v>94</v>
      </c>
      <c r="B109" s="121">
        <v>1</v>
      </c>
      <c r="C109" s="239">
        <v>2</v>
      </c>
      <c r="D109" s="240">
        <v>48574111</v>
      </c>
      <c r="E109" s="271">
        <f t="shared" si="1"/>
        <v>73.643001553242769</v>
      </c>
      <c r="F109" s="242">
        <f t="shared" si="2"/>
        <v>0.92053751941553463</v>
      </c>
    </row>
    <row r="110" spans="1:10" ht="26.25" customHeight="1" x14ac:dyDescent="0.4">
      <c r="A110" s="120" t="s">
        <v>95</v>
      </c>
      <c r="B110" s="121">
        <v>1</v>
      </c>
      <c r="C110" s="239">
        <v>3</v>
      </c>
      <c r="D110" s="240">
        <v>47413059</v>
      </c>
      <c r="E110" s="271">
        <f t="shared" si="1"/>
        <v>71.882735591002202</v>
      </c>
      <c r="F110" s="242">
        <f t="shared" si="2"/>
        <v>0.8985341948875275</v>
      </c>
    </row>
    <row r="111" spans="1:10" ht="26.25" customHeight="1" x14ac:dyDescent="0.4">
      <c r="A111" s="120" t="s">
        <v>96</v>
      </c>
      <c r="B111" s="121">
        <v>1</v>
      </c>
      <c r="C111" s="239">
        <v>4</v>
      </c>
      <c r="D111" s="240">
        <v>47484009</v>
      </c>
      <c r="E111" s="271">
        <f t="shared" si="1"/>
        <v>71.990302581990505</v>
      </c>
      <c r="F111" s="242">
        <f t="shared" si="2"/>
        <v>0.89987878227488127</v>
      </c>
    </row>
    <row r="112" spans="1:10" ht="26.25" customHeight="1" x14ac:dyDescent="0.4">
      <c r="A112" s="120" t="s">
        <v>97</v>
      </c>
      <c r="B112" s="121">
        <v>1</v>
      </c>
      <c r="C112" s="239">
        <v>5</v>
      </c>
      <c r="D112" s="240">
        <v>46741658</v>
      </c>
      <c r="E112" s="271">
        <f t="shared" si="1"/>
        <v>70.864827411769667</v>
      </c>
      <c r="F112" s="242">
        <f t="shared" si="2"/>
        <v>0.88581034264712089</v>
      </c>
    </row>
    <row r="113" spans="1:10" ht="26.25" customHeight="1" x14ac:dyDescent="0.4">
      <c r="A113" s="120" t="s">
        <v>99</v>
      </c>
      <c r="B113" s="121">
        <v>1</v>
      </c>
      <c r="C113" s="243">
        <v>6</v>
      </c>
      <c r="D113" s="244">
        <v>47017752</v>
      </c>
      <c r="E113" s="272">
        <f t="shared" si="1"/>
        <v>71.283412342142157</v>
      </c>
      <c r="F113" s="245">
        <f t="shared" si="2"/>
        <v>0.89104265427677698</v>
      </c>
    </row>
    <row r="114" spans="1:10" ht="26.25" customHeight="1" x14ac:dyDescent="0.4">
      <c r="A114" s="120" t="s">
        <v>100</v>
      </c>
      <c r="B114" s="121">
        <v>1</v>
      </c>
      <c r="C114" s="239"/>
      <c r="D114" s="193"/>
      <c r="E114" s="94"/>
      <c r="F114" s="246"/>
    </row>
    <row r="115" spans="1:10" ht="26.25" customHeight="1" x14ac:dyDescent="0.4">
      <c r="A115" s="120" t="s">
        <v>101</v>
      </c>
      <c r="B115" s="121">
        <v>1</v>
      </c>
      <c r="C115" s="239"/>
      <c r="D115" s="247" t="s">
        <v>70</v>
      </c>
      <c r="E115" s="274">
        <f>AVERAGE(E108:E113)</f>
        <v>72.361931501239312</v>
      </c>
      <c r="F115" s="467">
        <f>AVERAGE(F108:F113)</f>
        <v>0.9045241437654914</v>
      </c>
    </row>
    <row r="116" spans="1:10" ht="27" customHeight="1" x14ac:dyDescent="0.4">
      <c r="A116" s="120" t="s">
        <v>102</v>
      </c>
      <c r="B116" s="152">
        <f>(B115/B114)*(B113/B112)*(B111/B110)*(B109/B108)*B107</f>
        <v>900</v>
      </c>
      <c r="C116" s="248"/>
      <c r="D116" s="212" t="s">
        <v>83</v>
      </c>
      <c r="E116" s="249">
        <f>STDEV(E108:E113)/E115</f>
        <v>1.9559288542571752E-2</v>
      </c>
      <c r="F116" s="249">
        <f>STDEV(F108:F113)/F115</f>
        <v>1.9559288542571759E-2</v>
      </c>
      <c r="I116" s="94"/>
    </row>
    <row r="117" spans="1:10" ht="27" customHeight="1" x14ac:dyDescent="0.4">
      <c r="A117" s="481" t="s">
        <v>77</v>
      </c>
      <c r="B117" s="482"/>
      <c r="C117" s="250"/>
      <c r="D117" s="251" t="s">
        <v>20</v>
      </c>
      <c r="E117" s="252">
        <f>COUNT(E108:E113)</f>
        <v>6</v>
      </c>
      <c r="F117" s="252">
        <f>COUNT(F108:F113)</f>
        <v>6</v>
      </c>
      <c r="I117" s="94"/>
      <c r="J117" s="232"/>
    </row>
    <row r="118" spans="1:10" ht="19.5" customHeight="1" x14ac:dyDescent="0.3">
      <c r="A118" s="483"/>
      <c r="B118" s="484"/>
      <c r="C118" s="94"/>
      <c r="D118" s="94"/>
      <c r="E118" s="94"/>
      <c r="F118" s="193"/>
      <c r="G118" s="94"/>
      <c r="H118" s="94"/>
      <c r="I118" s="94"/>
    </row>
    <row r="119" spans="1:10" ht="18.75" x14ac:dyDescent="0.3">
      <c r="A119" s="261"/>
      <c r="B119" s="116"/>
      <c r="C119" s="94"/>
      <c r="D119" s="94"/>
      <c r="E119" s="94"/>
      <c r="F119" s="193"/>
      <c r="G119" s="94"/>
      <c r="H119" s="94"/>
      <c r="I119" s="94"/>
    </row>
    <row r="120" spans="1:10" ht="26.25" customHeight="1" x14ac:dyDescent="0.4">
      <c r="A120" s="104" t="s">
        <v>105</v>
      </c>
      <c r="B120" s="200" t="s">
        <v>122</v>
      </c>
      <c r="C120" s="485" t="str">
        <f>B20</f>
        <v xml:space="preserve">Telmisartan  </v>
      </c>
      <c r="D120" s="485"/>
      <c r="E120" s="201" t="s">
        <v>123</v>
      </c>
      <c r="F120" s="201"/>
      <c r="G120" s="468">
        <f>F115</f>
        <v>0.9045241437654914</v>
      </c>
      <c r="H120" s="94"/>
      <c r="I120" s="94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86" t="s">
        <v>25</v>
      </c>
      <c r="C122" s="486"/>
      <c r="E122" s="207" t="s">
        <v>26</v>
      </c>
      <c r="F122" s="255"/>
      <c r="G122" s="486" t="s">
        <v>27</v>
      </c>
      <c r="H122" s="486"/>
    </row>
    <row r="123" spans="1:10" ht="69.95" customHeight="1" x14ac:dyDescent="0.3">
      <c r="A123" s="256" t="s">
        <v>28</v>
      </c>
      <c r="B123" s="257"/>
      <c r="C123" s="257"/>
      <c r="E123" s="257"/>
      <c r="F123" s="94"/>
      <c r="G123" s="258"/>
      <c r="H123" s="258"/>
    </row>
    <row r="124" spans="1:10" ht="69.95" customHeight="1" x14ac:dyDescent="0.3">
      <c r="A124" s="256" t="s">
        <v>29</v>
      </c>
      <c r="B124" s="259"/>
      <c r="C124" s="259"/>
      <c r="E124" s="259"/>
      <c r="F124" s="94"/>
      <c r="G124" s="260"/>
      <c r="H124" s="260"/>
    </row>
    <row r="125" spans="1:10" ht="18.75" x14ac:dyDescent="0.3">
      <c r="A125" s="192"/>
      <c r="B125" s="192"/>
      <c r="C125" s="193"/>
      <c r="D125" s="193"/>
      <c r="E125" s="193"/>
      <c r="F125" s="197"/>
      <c r="G125" s="193"/>
      <c r="H125" s="193"/>
      <c r="I125" s="94"/>
    </row>
    <row r="126" spans="1:10" ht="18.75" x14ac:dyDescent="0.3">
      <c r="A126" s="192"/>
      <c r="B126" s="192"/>
      <c r="C126" s="193"/>
      <c r="D126" s="193"/>
      <c r="E126" s="193"/>
      <c r="F126" s="197"/>
      <c r="G126" s="193"/>
      <c r="H126" s="193"/>
      <c r="I126" s="94"/>
    </row>
    <row r="127" spans="1:10" ht="18.75" x14ac:dyDescent="0.3">
      <c r="A127" s="192"/>
      <c r="B127" s="192"/>
      <c r="C127" s="193"/>
      <c r="D127" s="193"/>
      <c r="E127" s="193"/>
      <c r="F127" s="197"/>
      <c r="G127" s="193"/>
      <c r="H127" s="193"/>
      <c r="I127" s="94"/>
    </row>
    <row r="128" spans="1:10" ht="18.75" x14ac:dyDescent="0.3">
      <c r="A128" s="192"/>
      <c r="B128" s="192"/>
      <c r="C128" s="193"/>
      <c r="D128" s="193"/>
      <c r="E128" s="193"/>
      <c r="F128" s="197"/>
      <c r="G128" s="193"/>
      <c r="H128" s="193"/>
      <c r="I128" s="94"/>
    </row>
    <row r="129" spans="1:9" ht="18.75" x14ac:dyDescent="0.3">
      <c r="A129" s="192"/>
      <c r="B129" s="192"/>
      <c r="C129" s="193"/>
      <c r="D129" s="193"/>
      <c r="E129" s="193"/>
      <c r="F129" s="197"/>
      <c r="G129" s="193"/>
      <c r="H129" s="193"/>
      <c r="I129" s="94"/>
    </row>
    <row r="130" spans="1:9" ht="18.75" x14ac:dyDescent="0.3">
      <c r="A130" s="192"/>
      <c r="B130" s="192"/>
      <c r="C130" s="193"/>
      <c r="D130" s="193"/>
      <c r="E130" s="193"/>
      <c r="F130" s="197"/>
      <c r="G130" s="193"/>
      <c r="H130" s="193"/>
      <c r="I130" s="94"/>
    </row>
    <row r="131" spans="1:9" ht="18.75" x14ac:dyDescent="0.3">
      <c r="A131" s="192"/>
      <c r="B131" s="192"/>
      <c r="C131" s="193"/>
      <c r="D131" s="193"/>
      <c r="E131" s="193"/>
      <c r="F131" s="197"/>
      <c r="G131" s="193"/>
      <c r="H131" s="193"/>
      <c r="I131" s="94"/>
    </row>
    <row r="132" spans="1:9" ht="18.75" x14ac:dyDescent="0.3">
      <c r="A132" s="192"/>
      <c r="B132" s="192"/>
      <c r="C132" s="193"/>
      <c r="D132" s="193"/>
      <c r="E132" s="193"/>
      <c r="F132" s="197"/>
      <c r="G132" s="193"/>
      <c r="H132" s="193"/>
      <c r="I132" s="94"/>
    </row>
    <row r="133" spans="1:9" ht="18.75" x14ac:dyDescent="0.3">
      <c r="A133" s="192"/>
      <c r="B133" s="192"/>
      <c r="C133" s="193"/>
      <c r="D133" s="193"/>
      <c r="E133" s="193"/>
      <c r="F133" s="197"/>
      <c r="G133" s="193"/>
      <c r="H133" s="193"/>
      <c r="I133" s="9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60" zoomScaleNormal="40" zoomScalePageLayoutView="55" workbookViewId="0">
      <selection activeCell="C28" sqref="C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44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45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276"/>
    </row>
    <row r="16" spans="1:9" ht="19.5" customHeight="1" x14ac:dyDescent="0.3">
      <c r="A16" s="513" t="s">
        <v>30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46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78" t="s">
        <v>32</v>
      </c>
      <c r="B18" s="512" t="s">
        <v>5</v>
      </c>
      <c r="C18" s="512"/>
      <c r="D18" s="445"/>
      <c r="E18" s="279"/>
      <c r="F18" s="280"/>
      <c r="G18" s="280"/>
      <c r="H18" s="280"/>
    </row>
    <row r="19" spans="1:14" ht="26.25" customHeight="1" x14ac:dyDescent="0.4">
      <c r="A19" s="278" t="s">
        <v>33</v>
      </c>
      <c r="B19" s="281" t="s">
        <v>7</v>
      </c>
      <c r="C19" s="458"/>
      <c r="D19" s="280"/>
      <c r="E19" s="280"/>
      <c r="F19" s="280"/>
      <c r="G19" s="280"/>
      <c r="H19" s="280"/>
    </row>
    <row r="20" spans="1:14" ht="26.25" customHeight="1" x14ac:dyDescent="0.4">
      <c r="A20" s="278" t="s">
        <v>34</v>
      </c>
      <c r="B20" s="517" t="s">
        <v>134</v>
      </c>
      <c r="C20" s="517"/>
      <c r="D20" s="280"/>
      <c r="E20" s="280"/>
      <c r="F20" s="280"/>
      <c r="G20" s="280"/>
      <c r="H20" s="280"/>
    </row>
    <row r="21" spans="1:14" ht="26.25" customHeight="1" x14ac:dyDescent="0.4">
      <c r="A21" s="278" t="s">
        <v>35</v>
      </c>
      <c r="B21" s="517" t="s">
        <v>129</v>
      </c>
      <c r="C21" s="517"/>
      <c r="D21" s="517"/>
      <c r="E21" s="517"/>
      <c r="F21" s="517"/>
      <c r="G21" s="517"/>
      <c r="H21" s="517"/>
      <c r="I21" s="282"/>
    </row>
    <row r="22" spans="1:14" ht="26.25" customHeight="1" x14ac:dyDescent="0.4">
      <c r="A22" s="278" t="s">
        <v>36</v>
      </c>
      <c r="B22" s="283" t="s">
        <v>12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278" t="s">
        <v>37</v>
      </c>
      <c r="B23" s="283"/>
      <c r="C23" s="280"/>
      <c r="D23" s="280"/>
      <c r="E23" s="280"/>
      <c r="F23" s="280"/>
      <c r="G23" s="280"/>
      <c r="H23" s="280"/>
    </row>
    <row r="24" spans="1:14" ht="18.75" x14ac:dyDescent="0.3">
      <c r="A24" s="278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512" t="s">
        <v>127</v>
      </c>
      <c r="C26" s="512"/>
    </row>
    <row r="27" spans="1:14" ht="26.25" customHeight="1" x14ac:dyDescent="0.4">
      <c r="A27" s="287" t="s">
        <v>47</v>
      </c>
      <c r="B27" s="510" t="s">
        <v>128</v>
      </c>
      <c r="C27" s="510"/>
    </row>
    <row r="28" spans="1:14" ht="27" customHeight="1" x14ac:dyDescent="0.4">
      <c r="A28" s="287" t="s">
        <v>6</v>
      </c>
      <c r="B28" s="288">
        <v>99.5</v>
      </c>
    </row>
    <row r="29" spans="1:14" s="14" customFormat="1" ht="27" customHeight="1" x14ac:dyDescent="0.4">
      <c r="A29" s="287" t="s">
        <v>48</v>
      </c>
      <c r="B29" s="289">
        <v>0</v>
      </c>
      <c r="C29" s="487" t="s">
        <v>49</v>
      </c>
      <c r="D29" s="488"/>
      <c r="E29" s="488"/>
      <c r="F29" s="488"/>
      <c r="G29" s="489"/>
      <c r="I29" s="290"/>
      <c r="J29" s="290"/>
      <c r="K29" s="290"/>
      <c r="L29" s="290"/>
    </row>
    <row r="30" spans="1:14" s="14" customFormat="1" ht="19.5" customHeight="1" x14ac:dyDescent="0.3">
      <c r="A30" s="287" t="s">
        <v>50</v>
      </c>
      <c r="B30" s="291">
        <f>B28-B29</f>
        <v>99.5</v>
      </c>
      <c r="C30" s="292"/>
      <c r="D30" s="292"/>
      <c r="E30" s="292"/>
      <c r="F30" s="292"/>
      <c r="G30" s="293"/>
      <c r="I30" s="290"/>
      <c r="J30" s="290"/>
      <c r="K30" s="290"/>
      <c r="L30" s="290"/>
    </row>
    <row r="31" spans="1:14" s="14" customFormat="1" ht="27" customHeight="1" x14ac:dyDescent="0.4">
      <c r="A31" s="287" t="s">
        <v>51</v>
      </c>
      <c r="B31" s="294">
        <v>1</v>
      </c>
      <c r="C31" s="490" t="s">
        <v>52</v>
      </c>
      <c r="D31" s="491"/>
      <c r="E31" s="491"/>
      <c r="F31" s="491"/>
      <c r="G31" s="491"/>
      <c r="H31" s="492"/>
      <c r="I31" s="290"/>
      <c r="J31" s="290"/>
      <c r="K31" s="290"/>
      <c r="L31" s="290"/>
    </row>
    <row r="32" spans="1:14" s="14" customFormat="1" ht="27" customHeight="1" x14ac:dyDescent="0.4">
      <c r="A32" s="287" t="s">
        <v>53</v>
      </c>
      <c r="B32" s="294">
        <v>1</v>
      </c>
      <c r="C32" s="490" t="s">
        <v>54</v>
      </c>
      <c r="D32" s="491"/>
      <c r="E32" s="491"/>
      <c r="F32" s="491"/>
      <c r="G32" s="491"/>
      <c r="H32" s="492"/>
      <c r="I32" s="290"/>
      <c r="J32" s="290"/>
      <c r="K32" s="290"/>
      <c r="L32" s="295"/>
      <c r="M32" s="295"/>
      <c r="N32" s="296"/>
    </row>
    <row r="33" spans="1:14" s="14" customFormat="1" ht="17.25" customHeight="1" x14ac:dyDescent="0.3">
      <c r="A33" s="287"/>
      <c r="B33" s="297"/>
      <c r="C33" s="298"/>
      <c r="D33" s="298"/>
      <c r="E33" s="298"/>
      <c r="F33" s="298"/>
      <c r="G33" s="298"/>
      <c r="H33" s="298"/>
      <c r="I33" s="290"/>
      <c r="J33" s="290"/>
      <c r="K33" s="290"/>
      <c r="L33" s="295"/>
      <c r="M33" s="295"/>
      <c r="N33" s="296"/>
    </row>
    <row r="34" spans="1:14" s="14" customFormat="1" ht="18.75" x14ac:dyDescent="0.3">
      <c r="A34" s="287" t="s">
        <v>55</v>
      </c>
      <c r="B34" s="299">
        <f>B31/B32</f>
        <v>1</v>
      </c>
      <c r="C34" s="277" t="s">
        <v>56</v>
      </c>
      <c r="D34" s="277"/>
      <c r="E34" s="277"/>
      <c r="F34" s="277"/>
      <c r="G34" s="277"/>
      <c r="I34" s="290"/>
      <c r="J34" s="290"/>
      <c r="K34" s="290"/>
      <c r="L34" s="295"/>
      <c r="M34" s="295"/>
      <c r="N34" s="296"/>
    </row>
    <row r="35" spans="1:14" s="14" customFormat="1" ht="19.5" customHeight="1" x14ac:dyDescent="0.3">
      <c r="A35" s="287"/>
      <c r="B35" s="291"/>
      <c r="G35" s="277"/>
      <c r="I35" s="290"/>
      <c r="J35" s="290"/>
      <c r="K35" s="290"/>
      <c r="L35" s="295"/>
      <c r="M35" s="295"/>
      <c r="N35" s="296"/>
    </row>
    <row r="36" spans="1:14" s="14" customFormat="1" ht="27" customHeight="1" x14ac:dyDescent="0.4">
      <c r="A36" s="300" t="s">
        <v>57</v>
      </c>
      <c r="B36" s="301">
        <v>25</v>
      </c>
      <c r="C36" s="277"/>
      <c r="D36" s="493" t="s">
        <v>58</v>
      </c>
      <c r="E36" s="511"/>
      <c r="F36" s="493" t="s">
        <v>59</v>
      </c>
      <c r="G36" s="494"/>
      <c r="J36" s="290"/>
      <c r="K36" s="290"/>
      <c r="L36" s="295"/>
      <c r="M36" s="295"/>
      <c r="N36" s="296"/>
    </row>
    <row r="37" spans="1:14" s="14" customFormat="1" ht="27" customHeight="1" x14ac:dyDescent="0.4">
      <c r="A37" s="302" t="s">
        <v>60</v>
      </c>
      <c r="B37" s="303">
        <v>15</v>
      </c>
      <c r="C37" s="304" t="s">
        <v>61</v>
      </c>
      <c r="D37" s="305" t="s">
        <v>62</v>
      </c>
      <c r="E37" s="306" t="s">
        <v>63</v>
      </c>
      <c r="F37" s="305" t="s">
        <v>62</v>
      </c>
      <c r="G37" s="307" t="s">
        <v>63</v>
      </c>
      <c r="I37" s="308" t="s">
        <v>64</v>
      </c>
      <c r="J37" s="290"/>
      <c r="K37" s="290"/>
      <c r="L37" s="295"/>
      <c r="M37" s="295"/>
      <c r="N37" s="296"/>
    </row>
    <row r="38" spans="1:14" s="14" customFormat="1" ht="26.25" customHeight="1" x14ac:dyDescent="0.4">
      <c r="A38" s="302" t="s">
        <v>65</v>
      </c>
      <c r="B38" s="303">
        <v>50</v>
      </c>
      <c r="C38" s="309">
        <v>1</v>
      </c>
      <c r="D38" s="310">
        <v>27368456</v>
      </c>
      <c r="E38" s="311">
        <f>IF(ISBLANK(D38),"-",$D$48/$D$45*D38)</f>
        <v>23876723.897264101</v>
      </c>
      <c r="F38" s="310">
        <v>33757773</v>
      </c>
      <c r="G38" s="312">
        <f>IF(ISBLANK(F38),"-",$D$48/$F$45*F38)</f>
        <v>24206200.092930403</v>
      </c>
      <c r="I38" s="313"/>
      <c r="J38" s="290"/>
      <c r="K38" s="290"/>
      <c r="L38" s="295"/>
      <c r="M38" s="295"/>
      <c r="N38" s="296"/>
    </row>
    <row r="39" spans="1:14" s="14" customFormat="1" ht="26.25" customHeight="1" x14ac:dyDescent="0.4">
      <c r="A39" s="302" t="s">
        <v>66</v>
      </c>
      <c r="B39" s="303">
        <v>1</v>
      </c>
      <c r="C39" s="314">
        <v>2</v>
      </c>
      <c r="D39" s="315">
        <v>27417390</v>
      </c>
      <c r="E39" s="316">
        <f>IF(ISBLANK(D39),"-",$D$48/$D$45*D39)</f>
        <v>23919414.782244559</v>
      </c>
      <c r="F39" s="315">
        <v>33941463</v>
      </c>
      <c r="G39" s="317">
        <f>IF(ISBLANK(F39),"-",$D$48/$F$45*F39)</f>
        <v>24337916.035657737</v>
      </c>
      <c r="I39" s="495">
        <f>ABS((F43/D43*D42)-F42)/D42</f>
        <v>2.133691694410347E-2</v>
      </c>
      <c r="J39" s="290"/>
      <c r="K39" s="290"/>
      <c r="L39" s="295"/>
      <c r="M39" s="295"/>
      <c r="N39" s="296"/>
    </row>
    <row r="40" spans="1:14" ht="26.25" customHeight="1" x14ac:dyDescent="0.4">
      <c r="A40" s="302" t="s">
        <v>67</v>
      </c>
      <c r="B40" s="303">
        <v>1</v>
      </c>
      <c r="C40" s="314">
        <v>3</v>
      </c>
      <c r="D40" s="315">
        <v>27319611</v>
      </c>
      <c r="E40" s="316">
        <f>IF(ISBLANK(D40),"-",$D$48/$D$45*D40)</f>
        <v>23834110.657453939</v>
      </c>
      <c r="F40" s="315">
        <v>33947614</v>
      </c>
      <c r="G40" s="317">
        <f>IF(ISBLANK(F40),"-",$D$48/$F$45*F40)</f>
        <v>24342326.644638717</v>
      </c>
      <c r="I40" s="495"/>
      <c r="L40" s="295"/>
      <c r="M40" s="295"/>
      <c r="N40" s="318"/>
    </row>
    <row r="41" spans="1:14" ht="27" customHeight="1" x14ac:dyDescent="0.4">
      <c r="A41" s="302" t="s">
        <v>68</v>
      </c>
      <c r="B41" s="303">
        <v>1</v>
      </c>
      <c r="C41" s="319">
        <v>4</v>
      </c>
      <c r="D41" s="320"/>
      <c r="E41" s="321" t="str">
        <f>IF(ISBLANK(D41),"-",$D$48/$D$45*D41)</f>
        <v>-</v>
      </c>
      <c r="F41" s="320"/>
      <c r="G41" s="322" t="str">
        <f>IF(ISBLANK(F41),"-",$D$48/$F$45*F41)</f>
        <v>-</v>
      </c>
      <c r="I41" s="323"/>
      <c r="L41" s="295"/>
      <c r="M41" s="295"/>
      <c r="N41" s="318"/>
    </row>
    <row r="42" spans="1:14" ht="27" customHeight="1" x14ac:dyDescent="0.4">
      <c r="A42" s="302" t="s">
        <v>69</v>
      </c>
      <c r="B42" s="303">
        <v>1</v>
      </c>
      <c r="C42" s="324" t="s">
        <v>70</v>
      </c>
      <c r="D42" s="325">
        <f>AVERAGE(D38:D41)</f>
        <v>27368485.666666668</v>
      </c>
      <c r="E42" s="326">
        <f>AVERAGE(E38:E41)</f>
        <v>23876749.778987531</v>
      </c>
      <c r="F42" s="325">
        <f>AVERAGE(F38:F41)</f>
        <v>33882283.333333336</v>
      </c>
      <c r="G42" s="327">
        <f>AVERAGE(G38:G41)</f>
        <v>24295480.924408954</v>
      </c>
      <c r="H42" s="328"/>
    </row>
    <row r="43" spans="1:14" ht="26.25" customHeight="1" x14ac:dyDescent="0.4">
      <c r="A43" s="302" t="s">
        <v>71</v>
      </c>
      <c r="B43" s="303">
        <v>1</v>
      </c>
      <c r="C43" s="329" t="s">
        <v>72</v>
      </c>
      <c r="D43" s="330">
        <v>9.6</v>
      </c>
      <c r="E43" s="318"/>
      <c r="F43" s="330">
        <v>11.68</v>
      </c>
      <c r="H43" s="328"/>
    </row>
    <row r="44" spans="1:14" ht="26.25" customHeight="1" x14ac:dyDescent="0.4">
      <c r="A44" s="302" t="s">
        <v>73</v>
      </c>
      <c r="B44" s="303">
        <v>1</v>
      </c>
      <c r="C44" s="331" t="s">
        <v>74</v>
      </c>
      <c r="D44" s="332">
        <f>D43*$B$34</f>
        <v>9.6</v>
      </c>
      <c r="E44" s="333"/>
      <c r="F44" s="332">
        <f>F43*$B$34</f>
        <v>11.68</v>
      </c>
      <c r="H44" s="328"/>
    </row>
    <row r="45" spans="1:14" ht="19.5" customHeight="1" x14ac:dyDescent="0.3">
      <c r="A45" s="302" t="s">
        <v>75</v>
      </c>
      <c r="B45" s="334">
        <f>(B44/B43)*(B42/B41)*(B40/B39)*(B38/B37)*B36</f>
        <v>83.333333333333343</v>
      </c>
      <c r="C45" s="331" t="s">
        <v>76</v>
      </c>
      <c r="D45" s="335">
        <f>D44*$B$30/100</f>
        <v>9.5519999999999996</v>
      </c>
      <c r="E45" s="336"/>
      <c r="F45" s="335">
        <f>F44*$B$30/100</f>
        <v>11.621600000000001</v>
      </c>
      <c r="H45" s="328"/>
    </row>
    <row r="46" spans="1:14" ht="19.5" customHeight="1" x14ac:dyDescent="0.3">
      <c r="A46" s="481" t="s">
        <v>77</v>
      </c>
      <c r="B46" s="482"/>
      <c r="C46" s="331" t="s">
        <v>78</v>
      </c>
      <c r="D46" s="337">
        <f>D45/$B$45</f>
        <v>0.11462399999999998</v>
      </c>
      <c r="E46" s="338"/>
      <c r="F46" s="339">
        <f>F45/$B$45</f>
        <v>0.13945920000000001</v>
      </c>
      <c r="H46" s="328"/>
    </row>
    <row r="47" spans="1:14" ht="27" customHeight="1" x14ac:dyDescent="0.4">
      <c r="A47" s="483"/>
      <c r="B47" s="484"/>
      <c r="C47" s="340" t="s">
        <v>79</v>
      </c>
      <c r="D47" s="341">
        <v>0.1</v>
      </c>
      <c r="E47" s="342"/>
      <c r="F47" s="338"/>
      <c r="H47" s="328"/>
    </row>
    <row r="48" spans="1:14" ht="18.75" x14ac:dyDescent="0.3">
      <c r="C48" s="343" t="s">
        <v>80</v>
      </c>
      <c r="D48" s="335">
        <f>D47*$B$45</f>
        <v>8.3333333333333339</v>
      </c>
      <c r="F48" s="344"/>
      <c r="H48" s="328"/>
    </row>
    <row r="49" spans="1:12" ht="19.5" customHeight="1" x14ac:dyDescent="0.3">
      <c r="C49" s="345" t="s">
        <v>81</v>
      </c>
      <c r="D49" s="346">
        <f>D48/B34</f>
        <v>8.3333333333333339</v>
      </c>
      <c r="F49" s="344"/>
      <c r="H49" s="328"/>
    </row>
    <row r="50" spans="1:12" ht="18.75" x14ac:dyDescent="0.3">
      <c r="C50" s="300" t="s">
        <v>82</v>
      </c>
      <c r="D50" s="347">
        <f>AVERAGE(E38:E41,G38:G41)</f>
        <v>24086115.351698238</v>
      </c>
      <c r="F50" s="348"/>
      <c r="H50" s="328"/>
    </row>
    <row r="51" spans="1:12" ht="18.75" x14ac:dyDescent="0.3">
      <c r="C51" s="302" t="s">
        <v>83</v>
      </c>
      <c r="D51" s="349">
        <f>STDEV(E38:E41,G38:G41)/D50</f>
        <v>9.8004343959457261E-3</v>
      </c>
      <c r="F51" s="348"/>
      <c r="H51" s="328"/>
    </row>
    <row r="52" spans="1:12" ht="19.5" customHeight="1" x14ac:dyDescent="0.3">
      <c r="C52" s="350" t="s">
        <v>20</v>
      </c>
      <c r="D52" s="351">
        <f>COUNT(E38:E41,G38:G41)</f>
        <v>6</v>
      </c>
      <c r="F52" s="348"/>
    </row>
    <row r="54" spans="1:12" ht="18.75" x14ac:dyDescent="0.3">
      <c r="A54" s="352" t="s">
        <v>1</v>
      </c>
      <c r="B54" s="353" t="s">
        <v>84</v>
      </c>
    </row>
    <row r="55" spans="1:12" ht="18.75" x14ac:dyDescent="0.3">
      <c r="A55" s="277" t="s">
        <v>85</v>
      </c>
      <c r="B55" s="354" t="str">
        <f>B21</f>
        <v>Each uncoated tablet contains:80mg telmisartan, 12.5mg hydrochlorothiazide
Telmisartan 80 mg Hydrochlorothiazide USP 12.5 mg</v>
      </c>
    </row>
    <row r="56" spans="1:12" ht="26.25" customHeight="1" x14ac:dyDescent="0.4">
      <c r="A56" s="355" t="s">
        <v>86</v>
      </c>
      <c r="B56" s="356">
        <v>12.5</v>
      </c>
      <c r="C56" s="277" t="str">
        <f>B20</f>
        <v xml:space="preserve"> Hydrochlorothiazide </v>
      </c>
      <c r="H56" s="357"/>
    </row>
    <row r="57" spans="1:12" ht="18.75" x14ac:dyDescent="0.3">
      <c r="A57" s="354" t="s">
        <v>87</v>
      </c>
      <c r="B57" s="446">
        <f>Uniformity!C46</f>
        <v>356.1155</v>
      </c>
      <c r="H57" s="357"/>
    </row>
    <row r="58" spans="1:12" ht="19.5" customHeight="1" x14ac:dyDescent="0.3">
      <c r="H58" s="357"/>
    </row>
    <row r="59" spans="1:12" s="14" customFormat="1" ht="27" customHeight="1" x14ac:dyDescent="0.4">
      <c r="A59" s="300" t="s">
        <v>88</v>
      </c>
      <c r="B59" s="301">
        <v>100</v>
      </c>
      <c r="C59" s="277"/>
      <c r="D59" s="358" t="s">
        <v>89</v>
      </c>
      <c r="E59" s="359" t="s">
        <v>61</v>
      </c>
      <c r="F59" s="359" t="s">
        <v>62</v>
      </c>
      <c r="G59" s="359" t="s">
        <v>90</v>
      </c>
      <c r="H59" s="304" t="s">
        <v>91</v>
      </c>
      <c r="L59" s="290"/>
    </row>
    <row r="60" spans="1:12" s="14" customFormat="1" ht="26.25" customHeight="1" x14ac:dyDescent="0.4">
      <c r="A60" s="302" t="s">
        <v>92</v>
      </c>
      <c r="B60" s="303">
        <v>20</v>
      </c>
      <c r="C60" s="498" t="s">
        <v>93</v>
      </c>
      <c r="D60" s="501">
        <v>385.03</v>
      </c>
      <c r="E60" s="360">
        <v>1</v>
      </c>
      <c r="F60" s="361">
        <v>13263780</v>
      </c>
      <c r="G60" s="447">
        <f>IF(ISBLANK(F60),"-",(F60/$D$50*$D$47*$B$68)*($B$57/$D$60))</f>
        <v>12.733179579896957</v>
      </c>
      <c r="H60" s="362">
        <f t="shared" ref="H60:H71" si="0">IF(ISBLANK(F60),"-",G60/$B$56)</f>
        <v>1.0186543663917567</v>
      </c>
      <c r="L60" s="290"/>
    </row>
    <row r="61" spans="1:12" s="14" customFormat="1" ht="26.25" customHeight="1" x14ac:dyDescent="0.4">
      <c r="A61" s="302" t="s">
        <v>94</v>
      </c>
      <c r="B61" s="303">
        <v>50</v>
      </c>
      <c r="C61" s="499"/>
      <c r="D61" s="502"/>
      <c r="E61" s="363">
        <v>2</v>
      </c>
      <c r="F61" s="315">
        <v>13233679</v>
      </c>
      <c r="G61" s="448">
        <f>IF(ISBLANK(F61),"-",(F61/$D$50*$D$47*$B$68)*($B$57/$D$60))</f>
        <v>12.704282731597718</v>
      </c>
      <c r="H61" s="364">
        <f t="shared" si="0"/>
        <v>1.0163426185278175</v>
      </c>
      <c r="L61" s="290"/>
    </row>
    <row r="62" spans="1:12" s="14" customFormat="1" ht="26.25" customHeight="1" x14ac:dyDescent="0.4">
      <c r="A62" s="302" t="s">
        <v>95</v>
      </c>
      <c r="B62" s="303">
        <v>1</v>
      </c>
      <c r="C62" s="499"/>
      <c r="D62" s="502"/>
      <c r="E62" s="363">
        <v>3</v>
      </c>
      <c r="F62" s="365">
        <v>13190188</v>
      </c>
      <c r="G62" s="448">
        <f>IF(ISBLANK(F62),"-",(F62/$D$50*$D$47*$B$68)*($B$57/$D$60))</f>
        <v>12.662531532986966</v>
      </c>
      <c r="H62" s="364">
        <f t="shared" si="0"/>
        <v>1.0130025226389572</v>
      </c>
      <c r="L62" s="290"/>
    </row>
    <row r="63" spans="1:12" ht="27" customHeight="1" x14ac:dyDescent="0.4">
      <c r="A63" s="302" t="s">
        <v>96</v>
      </c>
      <c r="B63" s="303">
        <v>1</v>
      </c>
      <c r="C63" s="509"/>
      <c r="D63" s="503"/>
      <c r="E63" s="366">
        <v>4</v>
      </c>
      <c r="F63" s="367"/>
      <c r="G63" s="448" t="str">
        <f>IF(ISBLANK(F63),"-",(F63/$D$50*$D$47*$B$68)*($B$57/$D$60))</f>
        <v>-</v>
      </c>
      <c r="H63" s="364" t="str">
        <f t="shared" si="0"/>
        <v>-</v>
      </c>
    </row>
    <row r="64" spans="1:12" ht="26.25" customHeight="1" x14ac:dyDescent="0.4">
      <c r="A64" s="302" t="s">
        <v>97</v>
      </c>
      <c r="B64" s="303">
        <v>1</v>
      </c>
      <c r="C64" s="498" t="s">
        <v>98</v>
      </c>
      <c r="D64" s="501">
        <v>381.99</v>
      </c>
      <c r="E64" s="360">
        <v>1</v>
      </c>
      <c r="F64" s="361">
        <v>12963855</v>
      </c>
      <c r="G64" s="449">
        <f>IF(ISBLANK(F64),"-",(F64/$D$50*$D$47*$B$68)*($B$57/$D$64))</f>
        <v>12.544296040050586</v>
      </c>
      <c r="H64" s="368">
        <f t="shared" si="0"/>
        <v>1.003543683204047</v>
      </c>
    </row>
    <row r="65" spans="1:8" ht="26.25" customHeight="1" x14ac:dyDescent="0.4">
      <c r="A65" s="302" t="s">
        <v>99</v>
      </c>
      <c r="B65" s="303">
        <v>1</v>
      </c>
      <c r="C65" s="499"/>
      <c r="D65" s="502"/>
      <c r="E65" s="363">
        <v>2</v>
      </c>
      <c r="F65" s="315">
        <v>12959822</v>
      </c>
      <c r="G65" s="450">
        <f>IF(ISBLANK(F65),"-",(F65/$D$50*$D$47*$B$68)*($B$57/$D$64))</f>
        <v>12.540393563053618</v>
      </c>
      <c r="H65" s="369">
        <f t="shared" si="0"/>
        <v>1.0032314850442894</v>
      </c>
    </row>
    <row r="66" spans="1:8" ht="26.25" customHeight="1" x14ac:dyDescent="0.4">
      <c r="A66" s="302" t="s">
        <v>100</v>
      </c>
      <c r="B66" s="303">
        <v>1</v>
      </c>
      <c r="C66" s="499"/>
      <c r="D66" s="502"/>
      <c r="E66" s="363">
        <v>3</v>
      </c>
      <c r="F66" s="315">
        <v>13113102</v>
      </c>
      <c r="G66" s="450">
        <f>IF(ISBLANK(F66),"-",(F66/$D$50*$D$47*$B$68)*($B$57/$D$64))</f>
        <v>12.688712847480893</v>
      </c>
      <c r="H66" s="369">
        <f t="shared" si="0"/>
        <v>1.0150970277984714</v>
      </c>
    </row>
    <row r="67" spans="1:8" ht="27" customHeight="1" x14ac:dyDescent="0.4">
      <c r="A67" s="302" t="s">
        <v>101</v>
      </c>
      <c r="B67" s="303">
        <v>1</v>
      </c>
      <c r="C67" s="509"/>
      <c r="D67" s="503"/>
      <c r="E67" s="366">
        <v>4</v>
      </c>
      <c r="F67" s="367"/>
      <c r="G67" s="451" t="str">
        <f>IF(ISBLANK(F67),"-",(F67/$D$50*$D$47*$B$68)*($B$57/$D$64))</f>
        <v>-</v>
      </c>
      <c r="H67" s="370" t="str">
        <f t="shared" si="0"/>
        <v>-</v>
      </c>
    </row>
    <row r="68" spans="1:8" ht="26.25" customHeight="1" x14ac:dyDescent="0.4">
      <c r="A68" s="302" t="s">
        <v>102</v>
      </c>
      <c r="B68" s="371">
        <f>(B67/B66)*(B65/B64)*(B63/B62)*(B61/B60)*B59</f>
        <v>250</v>
      </c>
      <c r="C68" s="498" t="s">
        <v>103</v>
      </c>
      <c r="D68" s="501">
        <v>390.17</v>
      </c>
      <c r="E68" s="360">
        <v>1</v>
      </c>
      <c r="F68" s="361">
        <v>13612605</v>
      </c>
      <c r="G68" s="449">
        <f>IF(ISBLANK(F68),"-",(F68/$D$50*$D$47*$B$68)*($B$57/$D$68))</f>
        <v>12.895895126248748</v>
      </c>
      <c r="H68" s="364">
        <f t="shared" si="0"/>
        <v>1.0316716100998997</v>
      </c>
    </row>
    <row r="69" spans="1:8" ht="27" customHeight="1" x14ac:dyDescent="0.4">
      <c r="A69" s="350" t="s">
        <v>104</v>
      </c>
      <c r="B69" s="372">
        <f>(D47*B68)/B56*B57</f>
        <v>712.23099999999999</v>
      </c>
      <c r="C69" s="499"/>
      <c r="D69" s="502"/>
      <c r="E69" s="363">
        <v>2</v>
      </c>
      <c r="F69" s="315">
        <v>13724675</v>
      </c>
      <c r="G69" s="450">
        <f>IF(ISBLANK(F69),"-",(F69/$D$50*$D$47*$B$68)*($B$57/$D$68))</f>
        <v>13.002064589536539</v>
      </c>
      <c r="H69" s="364">
        <f t="shared" si="0"/>
        <v>1.0401651671629231</v>
      </c>
    </row>
    <row r="70" spans="1:8" ht="26.25" customHeight="1" x14ac:dyDescent="0.4">
      <c r="A70" s="504" t="s">
        <v>77</v>
      </c>
      <c r="B70" s="505"/>
      <c r="C70" s="499"/>
      <c r="D70" s="502"/>
      <c r="E70" s="363">
        <v>3</v>
      </c>
      <c r="F70" s="315">
        <v>13686576</v>
      </c>
      <c r="G70" s="450">
        <f>IF(ISBLANK(F70),"-",(F70/$D$50*$D$47*$B$68)*($B$57/$D$68))</f>
        <v>12.965971519296499</v>
      </c>
      <c r="H70" s="364">
        <f t="shared" si="0"/>
        <v>1.0372777215437199</v>
      </c>
    </row>
    <row r="71" spans="1:8" ht="27" customHeight="1" x14ac:dyDescent="0.4">
      <c r="A71" s="506"/>
      <c r="B71" s="507"/>
      <c r="C71" s="500"/>
      <c r="D71" s="503"/>
      <c r="E71" s="366">
        <v>4</v>
      </c>
      <c r="F71" s="367"/>
      <c r="G71" s="451" t="str">
        <f>IF(ISBLANK(F71),"-",(F71/$D$50*$D$47*$B$68)*($B$57/$D$68))</f>
        <v>-</v>
      </c>
      <c r="H71" s="373" t="str">
        <f t="shared" si="0"/>
        <v>-</v>
      </c>
    </row>
    <row r="72" spans="1:8" ht="26.25" customHeight="1" x14ac:dyDescent="0.4">
      <c r="A72" s="374"/>
      <c r="B72" s="374"/>
      <c r="C72" s="374"/>
      <c r="D72" s="374"/>
      <c r="E72" s="374"/>
      <c r="F72" s="376" t="s">
        <v>70</v>
      </c>
      <c r="G72" s="456">
        <f>AVERAGE(G60:G71)</f>
        <v>12.748591947794282</v>
      </c>
      <c r="H72" s="377">
        <f>AVERAGE(H60:H71)</f>
        <v>1.0198873558235424</v>
      </c>
    </row>
    <row r="73" spans="1:8" ht="26.25" customHeight="1" x14ac:dyDescent="0.4">
      <c r="C73" s="374"/>
      <c r="D73" s="374"/>
      <c r="E73" s="374"/>
      <c r="F73" s="378" t="s">
        <v>83</v>
      </c>
      <c r="G73" s="452">
        <f>STDEV(G60:G71)/G72</f>
        <v>1.3342780800398985E-2</v>
      </c>
      <c r="H73" s="452">
        <f>STDEV(H60:H71)/H72</f>
        <v>1.3342780800398956E-2</v>
      </c>
    </row>
    <row r="74" spans="1:8" ht="27" customHeight="1" x14ac:dyDescent="0.4">
      <c r="A74" s="374"/>
      <c r="B74" s="374"/>
      <c r="C74" s="375"/>
      <c r="D74" s="375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">
      <c r="A76" s="286" t="s">
        <v>105</v>
      </c>
      <c r="B76" s="382" t="s">
        <v>106</v>
      </c>
      <c r="C76" s="485" t="str">
        <f>B20</f>
        <v xml:space="preserve"> Hydrochlorothiazide </v>
      </c>
      <c r="D76" s="485"/>
      <c r="E76" s="383" t="s">
        <v>107</v>
      </c>
      <c r="F76" s="383"/>
      <c r="G76" s="384">
        <f>H72</f>
        <v>1.0198873558235424</v>
      </c>
      <c r="H76" s="385"/>
    </row>
    <row r="77" spans="1:8" ht="18.75" x14ac:dyDescent="0.3">
      <c r="A77" s="285" t="s">
        <v>108</v>
      </c>
      <c r="B77" s="285" t="s">
        <v>109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508" t="str">
        <f>B26</f>
        <v xml:space="preserve"> Hydrochlorothiazide</v>
      </c>
      <c r="C79" s="508"/>
    </row>
    <row r="80" spans="1:8" ht="26.25" customHeight="1" x14ac:dyDescent="0.4">
      <c r="A80" s="287" t="s">
        <v>47</v>
      </c>
      <c r="B80" s="508" t="str">
        <f>B27</f>
        <v>H1 4</v>
      </c>
      <c r="C80" s="508"/>
    </row>
    <row r="81" spans="1:12" ht="27" customHeight="1" x14ac:dyDescent="0.4">
      <c r="A81" s="287" t="s">
        <v>6</v>
      </c>
      <c r="B81" s="386">
        <f>B28</f>
        <v>99.5</v>
      </c>
    </row>
    <row r="82" spans="1:12" s="14" customFormat="1" ht="27" customHeight="1" x14ac:dyDescent="0.4">
      <c r="A82" s="287" t="s">
        <v>48</v>
      </c>
      <c r="B82" s="289">
        <v>0</v>
      </c>
      <c r="C82" s="487" t="s">
        <v>49</v>
      </c>
      <c r="D82" s="488"/>
      <c r="E82" s="488"/>
      <c r="F82" s="488"/>
      <c r="G82" s="489"/>
      <c r="I82" s="290"/>
      <c r="J82" s="290"/>
      <c r="K82" s="290"/>
      <c r="L82" s="290"/>
    </row>
    <row r="83" spans="1:12" s="14" customFormat="1" ht="19.5" customHeight="1" x14ac:dyDescent="0.3">
      <c r="A83" s="287" t="s">
        <v>50</v>
      </c>
      <c r="B83" s="291">
        <f>B81-B82</f>
        <v>99.5</v>
      </c>
      <c r="C83" s="292"/>
      <c r="D83" s="292"/>
      <c r="E83" s="292"/>
      <c r="F83" s="292"/>
      <c r="G83" s="293"/>
      <c r="I83" s="290"/>
      <c r="J83" s="290"/>
      <c r="K83" s="290"/>
      <c r="L83" s="290"/>
    </row>
    <row r="84" spans="1:12" s="14" customFormat="1" ht="27" customHeight="1" x14ac:dyDescent="0.4">
      <c r="A84" s="287" t="s">
        <v>51</v>
      </c>
      <c r="B84" s="294">
        <v>1</v>
      </c>
      <c r="C84" s="490" t="s">
        <v>110</v>
      </c>
      <c r="D84" s="491"/>
      <c r="E84" s="491"/>
      <c r="F84" s="491"/>
      <c r="G84" s="491"/>
      <c r="H84" s="492"/>
      <c r="I84" s="290"/>
      <c r="J84" s="290"/>
      <c r="K84" s="290"/>
      <c r="L84" s="290"/>
    </row>
    <row r="85" spans="1:12" s="14" customFormat="1" ht="27" customHeight="1" x14ac:dyDescent="0.4">
      <c r="A85" s="287" t="s">
        <v>53</v>
      </c>
      <c r="B85" s="294">
        <v>1</v>
      </c>
      <c r="C85" s="490" t="s">
        <v>111</v>
      </c>
      <c r="D85" s="491"/>
      <c r="E85" s="491"/>
      <c r="F85" s="491"/>
      <c r="G85" s="491"/>
      <c r="H85" s="492"/>
      <c r="I85" s="290"/>
      <c r="J85" s="290"/>
      <c r="K85" s="290"/>
      <c r="L85" s="290"/>
    </row>
    <row r="86" spans="1:12" s="14" customFormat="1" ht="18.75" x14ac:dyDescent="0.3">
      <c r="A86" s="287"/>
      <c r="B86" s="297"/>
      <c r="C86" s="298"/>
      <c r="D86" s="298"/>
      <c r="E86" s="298"/>
      <c r="F86" s="298"/>
      <c r="G86" s="298"/>
      <c r="H86" s="298"/>
      <c r="I86" s="290"/>
      <c r="J86" s="290"/>
      <c r="K86" s="290"/>
      <c r="L86" s="290"/>
    </row>
    <row r="87" spans="1:12" s="14" customFormat="1" ht="18.75" x14ac:dyDescent="0.3">
      <c r="A87" s="287" t="s">
        <v>55</v>
      </c>
      <c r="B87" s="299">
        <f>B84/B85</f>
        <v>1</v>
      </c>
      <c r="C87" s="277" t="s">
        <v>56</v>
      </c>
      <c r="D87" s="277"/>
      <c r="E87" s="277"/>
      <c r="F87" s="277"/>
      <c r="G87" s="277"/>
      <c r="I87" s="290"/>
      <c r="J87" s="290"/>
      <c r="K87" s="290"/>
      <c r="L87" s="290"/>
    </row>
    <row r="88" spans="1:12" ht="19.5" customHeight="1" x14ac:dyDescent="0.3">
      <c r="A88" s="285"/>
      <c r="B88" s="285"/>
    </row>
    <row r="89" spans="1:12" ht="27" customHeight="1" x14ac:dyDescent="0.4">
      <c r="A89" s="300" t="s">
        <v>57</v>
      </c>
      <c r="B89" s="301">
        <v>25</v>
      </c>
      <c r="D89" s="387" t="s">
        <v>58</v>
      </c>
      <c r="E89" s="388"/>
      <c r="F89" s="493" t="s">
        <v>59</v>
      </c>
      <c r="G89" s="494"/>
    </row>
    <row r="90" spans="1:12" ht="27" customHeight="1" x14ac:dyDescent="0.4">
      <c r="A90" s="302" t="s">
        <v>60</v>
      </c>
      <c r="B90" s="303">
        <v>15</v>
      </c>
      <c r="C90" s="389" t="s">
        <v>61</v>
      </c>
      <c r="D90" s="305" t="s">
        <v>62</v>
      </c>
      <c r="E90" s="306" t="s">
        <v>63</v>
      </c>
      <c r="F90" s="305" t="s">
        <v>62</v>
      </c>
      <c r="G90" s="390" t="s">
        <v>63</v>
      </c>
      <c r="I90" s="308" t="s">
        <v>64</v>
      </c>
    </row>
    <row r="91" spans="1:12" ht="26.25" customHeight="1" x14ac:dyDescent="0.4">
      <c r="A91" s="302" t="s">
        <v>65</v>
      </c>
      <c r="B91" s="303">
        <v>50</v>
      </c>
      <c r="C91" s="391">
        <v>1</v>
      </c>
      <c r="D91" s="310">
        <v>6797140</v>
      </c>
      <c r="E91" s="311">
        <f>IF(ISBLANK(D91),"-",$D$101/$D$98*D91)</f>
        <v>4118017.2661145232</v>
      </c>
      <c r="F91" s="310">
        <v>8320518</v>
      </c>
      <c r="G91" s="312">
        <f>IF(ISBLANK(F91),"-",$D$101/$F$98*F91)</f>
        <v>4143245.8382093115</v>
      </c>
      <c r="I91" s="313"/>
    </row>
    <row r="92" spans="1:12" ht="26.25" customHeight="1" x14ac:dyDescent="0.4">
      <c r="A92" s="302" t="s">
        <v>66</v>
      </c>
      <c r="B92" s="303">
        <v>5</v>
      </c>
      <c r="C92" s="375">
        <v>2</v>
      </c>
      <c r="D92" s="315">
        <v>6757247</v>
      </c>
      <c r="E92" s="316">
        <f>IF(ISBLANK(D92),"-",$D$101/$D$98*D92)</f>
        <v>4093848.2681540418</v>
      </c>
      <c r="F92" s="315">
        <v>8475364</v>
      </c>
      <c r="G92" s="317">
        <f>IF(ISBLANK(F92),"-",$D$101/$F$98*F92)</f>
        <v>4220352.2208964657</v>
      </c>
      <c r="I92" s="495">
        <f>ABS((F96/D96*D95)-F95)/D95</f>
        <v>2.4451245825886907E-2</v>
      </c>
    </row>
    <row r="93" spans="1:12" ht="26.25" customHeight="1" x14ac:dyDescent="0.4">
      <c r="A93" s="302" t="s">
        <v>67</v>
      </c>
      <c r="B93" s="303">
        <v>25</v>
      </c>
      <c r="C93" s="375">
        <v>3</v>
      </c>
      <c r="D93" s="315">
        <v>6796544</v>
      </c>
      <c r="E93" s="316">
        <f>IF(ISBLANK(D93),"-",$D$101/$D$98*D93)</f>
        <v>4117656.1821452943</v>
      </c>
      <c r="F93" s="315">
        <v>8462023</v>
      </c>
      <c r="G93" s="317">
        <f>IF(ISBLANK(F93),"-",$D$101/$F$98*F93)</f>
        <v>4213708.9995576562</v>
      </c>
      <c r="I93" s="495"/>
    </row>
    <row r="94" spans="1:12" ht="27" customHeight="1" x14ac:dyDescent="0.4">
      <c r="A94" s="302" t="s">
        <v>68</v>
      </c>
      <c r="B94" s="303">
        <v>1</v>
      </c>
      <c r="C94" s="392">
        <v>4</v>
      </c>
      <c r="D94" s="320"/>
      <c r="E94" s="321" t="str">
        <f>IF(ISBLANK(D94),"-",$D$101/$D$98*D94)</f>
        <v>-</v>
      </c>
      <c r="F94" s="393"/>
      <c r="G94" s="322" t="str">
        <f>IF(ISBLANK(F94),"-",$D$101/$F$98*F94)</f>
        <v>-</v>
      </c>
      <c r="I94" s="323"/>
    </row>
    <row r="95" spans="1:12" ht="27" customHeight="1" x14ac:dyDescent="0.4">
      <c r="A95" s="302" t="s">
        <v>69</v>
      </c>
      <c r="B95" s="303">
        <v>1</v>
      </c>
      <c r="C95" s="394" t="s">
        <v>70</v>
      </c>
      <c r="D95" s="395">
        <f>AVERAGE(D91:D94)</f>
        <v>6783643.666666667</v>
      </c>
      <c r="E95" s="326">
        <f>AVERAGE(E91:E94)</f>
        <v>4109840.5721379532</v>
      </c>
      <c r="F95" s="396">
        <f>AVERAGE(F91:F94)</f>
        <v>8419301.666666666</v>
      </c>
      <c r="G95" s="397">
        <f>AVERAGE(G91:G94)</f>
        <v>4192435.6862211446</v>
      </c>
    </row>
    <row r="96" spans="1:12" ht="26.25" customHeight="1" x14ac:dyDescent="0.4">
      <c r="A96" s="302" t="s">
        <v>71</v>
      </c>
      <c r="B96" s="288">
        <v>1</v>
      </c>
      <c r="C96" s="398" t="s">
        <v>112</v>
      </c>
      <c r="D96" s="399">
        <v>9.6</v>
      </c>
      <c r="E96" s="318"/>
      <c r="F96" s="330">
        <v>11.68</v>
      </c>
    </row>
    <row r="97" spans="1:10" ht="26.25" customHeight="1" x14ac:dyDescent="0.4">
      <c r="A97" s="302" t="s">
        <v>73</v>
      </c>
      <c r="B97" s="288">
        <v>1</v>
      </c>
      <c r="C97" s="400" t="s">
        <v>113</v>
      </c>
      <c r="D97" s="401">
        <f>D96*$B$87</f>
        <v>9.6</v>
      </c>
      <c r="E97" s="333"/>
      <c r="F97" s="332">
        <f>F96*$B$87</f>
        <v>11.68</v>
      </c>
    </row>
    <row r="98" spans="1:10" ht="19.5" customHeight="1" x14ac:dyDescent="0.3">
      <c r="A98" s="302" t="s">
        <v>75</v>
      </c>
      <c r="B98" s="402">
        <f>(B97/B96)*(B95/B94)*(B93/B92)*(B91/B90)*B89</f>
        <v>416.66666666666669</v>
      </c>
      <c r="C98" s="400" t="s">
        <v>114</v>
      </c>
      <c r="D98" s="403">
        <f>D97*$B$83/100</f>
        <v>9.5519999999999996</v>
      </c>
      <c r="E98" s="336"/>
      <c r="F98" s="335">
        <f>F97*$B$83/100</f>
        <v>11.621600000000001</v>
      </c>
    </row>
    <row r="99" spans="1:10" ht="19.5" customHeight="1" x14ac:dyDescent="0.3">
      <c r="A99" s="481" t="s">
        <v>77</v>
      </c>
      <c r="B99" s="496"/>
      <c r="C99" s="400" t="s">
        <v>115</v>
      </c>
      <c r="D99" s="404">
        <f>D98/$B$98</f>
        <v>2.2924799999999999E-2</v>
      </c>
      <c r="E99" s="336"/>
      <c r="F99" s="339">
        <f>F98/$B$98</f>
        <v>2.7891840000000001E-2</v>
      </c>
      <c r="G99" s="405"/>
      <c r="H99" s="328"/>
    </row>
    <row r="100" spans="1:10" ht="19.5" customHeight="1" x14ac:dyDescent="0.3">
      <c r="A100" s="483"/>
      <c r="B100" s="497"/>
      <c r="C100" s="400" t="s">
        <v>79</v>
      </c>
      <c r="D100" s="406">
        <f>$B$56/$B$116</f>
        <v>1.3888888888888888E-2</v>
      </c>
      <c r="F100" s="344"/>
      <c r="G100" s="407"/>
      <c r="H100" s="328"/>
    </row>
    <row r="101" spans="1:10" ht="18.75" x14ac:dyDescent="0.3">
      <c r="C101" s="400" t="s">
        <v>80</v>
      </c>
      <c r="D101" s="401">
        <f>D100*$B$98</f>
        <v>5.7870370370370372</v>
      </c>
      <c r="F101" s="344"/>
      <c r="G101" s="405"/>
      <c r="H101" s="328"/>
    </row>
    <row r="102" spans="1:10" ht="19.5" customHeight="1" x14ac:dyDescent="0.3">
      <c r="C102" s="408" t="s">
        <v>81</v>
      </c>
      <c r="D102" s="409">
        <f>D101/B34</f>
        <v>5.7870370370370372</v>
      </c>
      <c r="F102" s="348"/>
      <c r="G102" s="405"/>
      <c r="H102" s="328"/>
      <c r="J102" s="410"/>
    </row>
    <row r="103" spans="1:10" ht="18.75" x14ac:dyDescent="0.3">
      <c r="C103" s="411" t="s">
        <v>116</v>
      </c>
      <c r="D103" s="412">
        <f>AVERAGE(E91:E94,G91:G94)</f>
        <v>4151138.1291795489</v>
      </c>
      <c r="F103" s="348"/>
      <c r="G103" s="413"/>
      <c r="H103" s="328"/>
      <c r="J103" s="414"/>
    </row>
    <row r="104" spans="1:10" ht="18.75" x14ac:dyDescent="0.3">
      <c r="C104" s="378" t="s">
        <v>83</v>
      </c>
      <c r="D104" s="415">
        <f>STDEV(E91:E94,G91:G94)/D103</f>
        <v>1.286861160315482E-2</v>
      </c>
      <c r="F104" s="348"/>
      <c r="G104" s="405"/>
      <c r="H104" s="328"/>
      <c r="J104" s="414"/>
    </row>
    <row r="105" spans="1:10" ht="19.5" customHeight="1" x14ac:dyDescent="0.3">
      <c r="C105" s="380" t="s">
        <v>20</v>
      </c>
      <c r="D105" s="416">
        <f>COUNT(E91:E94,G91:G94)</f>
        <v>6</v>
      </c>
      <c r="F105" s="348"/>
      <c r="G105" s="405"/>
      <c r="H105" s="328"/>
      <c r="J105" s="414"/>
    </row>
    <row r="106" spans="1:10" ht="19.5" customHeight="1" x14ac:dyDescent="0.3">
      <c r="A106" s="352"/>
      <c r="B106" s="352"/>
      <c r="C106" s="352"/>
      <c r="D106" s="352"/>
      <c r="E106" s="352"/>
    </row>
    <row r="107" spans="1:10" ht="26.25" customHeight="1" x14ac:dyDescent="0.4">
      <c r="A107" s="300" t="s">
        <v>117</v>
      </c>
      <c r="B107" s="301">
        <v>900</v>
      </c>
      <c r="C107" s="417" t="s">
        <v>118</v>
      </c>
      <c r="D107" s="418" t="s">
        <v>62</v>
      </c>
      <c r="E107" s="419" t="s">
        <v>119</v>
      </c>
      <c r="F107" s="420" t="s">
        <v>120</v>
      </c>
    </row>
    <row r="108" spans="1:10" ht="26.25" customHeight="1" x14ac:dyDescent="0.4">
      <c r="A108" s="302" t="s">
        <v>121</v>
      </c>
      <c r="B108" s="303">
        <v>1</v>
      </c>
      <c r="C108" s="421">
        <v>1</v>
      </c>
      <c r="D108" s="422">
        <v>3833623</v>
      </c>
      <c r="E108" s="453">
        <f t="shared" ref="E108:E113" si="1">IF(ISBLANK(D108),"-",D108/$D$103*$D$100*$B$116)</f>
        <v>11.543891339860377</v>
      </c>
      <c r="F108" s="423">
        <f t="shared" ref="F108:F113" si="2">IF(ISBLANK(D108), "-", E108/$B$56)</f>
        <v>0.92351130718883012</v>
      </c>
    </row>
    <row r="109" spans="1:10" ht="26.25" customHeight="1" x14ac:dyDescent="0.4">
      <c r="A109" s="302" t="s">
        <v>94</v>
      </c>
      <c r="B109" s="303">
        <v>1</v>
      </c>
      <c r="C109" s="421">
        <v>2</v>
      </c>
      <c r="D109" s="422">
        <v>3736128</v>
      </c>
      <c r="E109" s="454">
        <f t="shared" si="1"/>
        <v>11.250312214792604</v>
      </c>
      <c r="F109" s="424">
        <f t="shared" si="2"/>
        <v>0.90002497718340835</v>
      </c>
    </row>
    <row r="110" spans="1:10" ht="26.25" customHeight="1" x14ac:dyDescent="0.4">
      <c r="A110" s="302" t="s">
        <v>95</v>
      </c>
      <c r="B110" s="303">
        <v>1</v>
      </c>
      <c r="C110" s="421">
        <v>3</v>
      </c>
      <c r="D110" s="422">
        <v>3692775</v>
      </c>
      <c r="E110" s="454">
        <f t="shared" si="1"/>
        <v>11.119766691339471</v>
      </c>
      <c r="F110" s="424">
        <f t="shared" si="2"/>
        <v>0.88958133530715766</v>
      </c>
    </row>
    <row r="111" spans="1:10" ht="26.25" customHeight="1" x14ac:dyDescent="0.4">
      <c r="A111" s="302" t="s">
        <v>96</v>
      </c>
      <c r="B111" s="303">
        <v>1</v>
      </c>
      <c r="C111" s="421">
        <v>4</v>
      </c>
      <c r="D111" s="422">
        <v>3743387</v>
      </c>
      <c r="E111" s="454">
        <f t="shared" si="1"/>
        <v>11.272170677984224</v>
      </c>
      <c r="F111" s="424">
        <f t="shared" si="2"/>
        <v>0.9017736542387379</v>
      </c>
    </row>
    <row r="112" spans="1:10" ht="26.25" customHeight="1" x14ac:dyDescent="0.4">
      <c r="A112" s="302" t="s">
        <v>97</v>
      </c>
      <c r="B112" s="303">
        <v>1</v>
      </c>
      <c r="C112" s="421">
        <v>5</v>
      </c>
      <c r="D112" s="422">
        <v>3633862</v>
      </c>
      <c r="E112" s="454">
        <f t="shared" si="1"/>
        <v>10.942366547792442</v>
      </c>
      <c r="F112" s="424">
        <f t="shared" si="2"/>
        <v>0.8753893238233954</v>
      </c>
    </row>
    <row r="113" spans="1:10" ht="26.25" customHeight="1" x14ac:dyDescent="0.4">
      <c r="A113" s="302" t="s">
        <v>99</v>
      </c>
      <c r="B113" s="303">
        <v>1</v>
      </c>
      <c r="C113" s="425">
        <v>6</v>
      </c>
      <c r="D113" s="426">
        <v>3692357</v>
      </c>
      <c r="E113" s="455">
        <f t="shared" si="1"/>
        <v>11.118508000388362</v>
      </c>
      <c r="F113" s="427">
        <f t="shared" si="2"/>
        <v>0.88948064003106897</v>
      </c>
    </row>
    <row r="114" spans="1:10" ht="26.25" customHeight="1" x14ac:dyDescent="0.4">
      <c r="A114" s="302" t="s">
        <v>100</v>
      </c>
      <c r="B114" s="303">
        <v>1</v>
      </c>
      <c r="C114" s="421"/>
      <c r="D114" s="375"/>
      <c r="E114" s="276"/>
      <c r="F114" s="428"/>
    </row>
    <row r="115" spans="1:10" ht="26.25" customHeight="1" x14ac:dyDescent="0.4">
      <c r="A115" s="302" t="s">
        <v>101</v>
      </c>
      <c r="B115" s="303">
        <v>1</v>
      </c>
      <c r="C115" s="421"/>
      <c r="D115" s="429" t="s">
        <v>70</v>
      </c>
      <c r="E115" s="457">
        <f>AVERAGE(E108:E113)</f>
        <v>11.207835912026248</v>
      </c>
      <c r="F115" s="430">
        <f>AVERAGE(F108:F113)</f>
        <v>0.89662687296209975</v>
      </c>
    </row>
    <row r="116" spans="1:10" ht="27" customHeight="1" x14ac:dyDescent="0.4">
      <c r="A116" s="302" t="s">
        <v>102</v>
      </c>
      <c r="B116" s="334">
        <f>(B115/B114)*(B113/B112)*(B111/B110)*(B109/B108)*B107</f>
        <v>900</v>
      </c>
      <c r="C116" s="431"/>
      <c r="D116" s="394" t="s">
        <v>83</v>
      </c>
      <c r="E116" s="432">
        <f>STDEV(E108:E113)/E115</f>
        <v>1.8070132727236801E-2</v>
      </c>
      <c r="F116" s="432">
        <f>STDEV(F108:F113)/F115</f>
        <v>1.8070132727236794E-2</v>
      </c>
      <c r="I116" s="276"/>
    </row>
    <row r="117" spans="1:10" ht="27" customHeight="1" x14ac:dyDescent="0.4">
      <c r="A117" s="481" t="s">
        <v>77</v>
      </c>
      <c r="B117" s="482"/>
      <c r="C117" s="433"/>
      <c r="D117" s="434" t="s">
        <v>20</v>
      </c>
      <c r="E117" s="435">
        <f>COUNT(E108:E113)</f>
        <v>6</v>
      </c>
      <c r="F117" s="435">
        <f>COUNT(F108:F113)</f>
        <v>6</v>
      </c>
      <c r="I117" s="276"/>
      <c r="J117" s="414"/>
    </row>
    <row r="118" spans="1:10" ht="19.5" customHeight="1" x14ac:dyDescent="0.3">
      <c r="A118" s="483"/>
      <c r="B118" s="484"/>
      <c r="C118" s="276"/>
      <c r="D118" s="276"/>
      <c r="E118" s="276"/>
      <c r="F118" s="375"/>
      <c r="G118" s="276"/>
      <c r="H118" s="276"/>
      <c r="I118" s="276"/>
    </row>
    <row r="119" spans="1:10" ht="18.75" x14ac:dyDescent="0.3">
      <c r="A119" s="444"/>
      <c r="B119" s="298"/>
      <c r="C119" s="276"/>
      <c r="D119" s="276"/>
      <c r="E119" s="276"/>
      <c r="F119" s="375"/>
      <c r="G119" s="276"/>
      <c r="H119" s="276"/>
      <c r="I119" s="276"/>
    </row>
    <row r="120" spans="1:10" ht="26.25" customHeight="1" x14ac:dyDescent="0.4">
      <c r="A120" s="286" t="s">
        <v>105</v>
      </c>
      <c r="B120" s="382" t="s">
        <v>122</v>
      </c>
      <c r="C120" s="485" t="str">
        <f>B20</f>
        <v xml:space="preserve"> Hydrochlorothiazide </v>
      </c>
      <c r="D120" s="485"/>
      <c r="E120" s="383" t="s">
        <v>123</v>
      </c>
      <c r="F120" s="383"/>
      <c r="G120" s="384">
        <f>F115</f>
        <v>0.89662687296209975</v>
      </c>
      <c r="H120" s="276"/>
      <c r="I120" s="276"/>
    </row>
    <row r="121" spans="1:10" ht="19.5" customHeight="1" x14ac:dyDescent="0.3">
      <c r="A121" s="436"/>
      <c r="B121" s="436"/>
      <c r="C121" s="437"/>
      <c r="D121" s="437"/>
      <c r="E121" s="437"/>
      <c r="F121" s="437"/>
      <c r="G121" s="437"/>
      <c r="H121" s="437"/>
    </row>
    <row r="122" spans="1:10" ht="18.75" x14ac:dyDescent="0.3">
      <c r="B122" s="486" t="s">
        <v>25</v>
      </c>
      <c r="C122" s="486"/>
      <c r="E122" s="389" t="s">
        <v>26</v>
      </c>
      <c r="F122" s="438"/>
      <c r="G122" s="486" t="s">
        <v>27</v>
      </c>
      <c r="H122" s="486"/>
    </row>
    <row r="123" spans="1:10" ht="69.95" customHeight="1" x14ac:dyDescent="0.3">
      <c r="A123" s="439" t="s">
        <v>28</v>
      </c>
      <c r="B123" s="440" t="s">
        <v>130</v>
      </c>
      <c r="C123" s="440"/>
      <c r="E123" s="440"/>
      <c r="F123" s="276"/>
      <c r="G123" s="441"/>
      <c r="H123" s="441"/>
    </row>
    <row r="124" spans="1:10" ht="69.95" customHeight="1" x14ac:dyDescent="0.3">
      <c r="A124" s="439" t="s">
        <v>29</v>
      </c>
      <c r="B124" s="442"/>
      <c r="C124" s="442"/>
      <c r="E124" s="442"/>
      <c r="F124" s="276"/>
      <c r="G124" s="443"/>
      <c r="H124" s="443"/>
    </row>
    <row r="125" spans="1:10" ht="18.75" x14ac:dyDescent="0.3">
      <c r="A125" s="374"/>
      <c r="B125" s="374"/>
      <c r="C125" s="375"/>
      <c r="D125" s="375"/>
      <c r="E125" s="375"/>
      <c r="F125" s="379"/>
      <c r="G125" s="375"/>
      <c r="H125" s="375"/>
      <c r="I125" s="276"/>
    </row>
    <row r="126" spans="1:10" ht="18.75" x14ac:dyDescent="0.3">
      <c r="A126" s="374"/>
      <c r="B126" s="374"/>
      <c r="C126" s="375"/>
      <c r="D126" s="375"/>
      <c r="E126" s="375"/>
      <c r="F126" s="379"/>
      <c r="G126" s="375"/>
      <c r="H126" s="375"/>
      <c r="I126" s="276"/>
    </row>
    <row r="127" spans="1:10" ht="18.75" x14ac:dyDescent="0.3">
      <c r="A127" s="374"/>
      <c r="B127" s="374"/>
      <c r="C127" s="375"/>
      <c r="D127" s="375"/>
      <c r="E127" s="375"/>
      <c r="F127" s="379"/>
      <c r="G127" s="375"/>
      <c r="H127" s="375"/>
      <c r="I127" s="276"/>
    </row>
    <row r="128" spans="1:10" ht="18.75" x14ac:dyDescent="0.3">
      <c r="A128" s="374"/>
      <c r="B128" s="374"/>
      <c r="C128" s="375"/>
      <c r="D128" s="375"/>
      <c r="E128" s="375"/>
      <c r="F128" s="379"/>
      <c r="G128" s="375"/>
      <c r="H128" s="375"/>
      <c r="I128" s="276"/>
    </row>
    <row r="129" spans="1:9" ht="18.75" x14ac:dyDescent="0.3">
      <c r="A129" s="374"/>
      <c r="B129" s="374"/>
      <c r="C129" s="375"/>
      <c r="D129" s="375"/>
      <c r="E129" s="375"/>
      <c r="F129" s="379"/>
      <c r="G129" s="375"/>
      <c r="H129" s="375"/>
      <c r="I129" s="276"/>
    </row>
    <row r="130" spans="1:9" ht="18.75" x14ac:dyDescent="0.3">
      <c r="A130" s="374"/>
      <c r="B130" s="374"/>
      <c r="C130" s="375"/>
      <c r="D130" s="375"/>
      <c r="E130" s="375"/>
      <c r="F130" s="379"/>
      <c r="G130" s="375"/>
      <c r="H130" s="375"/>
      <c r="I130" s="276"/>
    </row>
    <row r="131" spans="1:9" ht="18.75" x14ac:dyDescent="0.3">
      <c r="A131" s="374"/>
      <c r="B131" s="374"/>
      <c r="C131" s="375"/>
      <c r="D131" s="375"/>
      <c r="E131" s="375"/>
      <c r="F131" s="379"/>
      <c r="G131" s="375"/>
      <c r="H131" s="375"/>
      <c r="I131" s="276"/>
    </row>
    <row r="132" spans="1:9" ht="18.75" x14ac:dyDescent="0.3">
      <c r="A132" s="374"/>
      <c r="B132" s="374"/>
      <c r="C132" s="375"/>
      <c r="D132" s="375"/>
      <c r="E132" s="375"/>
      <c r="F132" s="379"/>
      <c r="G132" s="375"/>
      <c r="H132" s="375"/>
      <c r="I132" s="276"/>
    </row>
    <row r="133" spans="1:9" ht="18.75" x14ac:dyDescent="0.3">
      <c r="A133" s="374"/>
      <c r="B133" s="374"/>
      <c r="C133" s="375"/>
      <c r="D133" s="375"/>
      <c r="E133" s="375"/>
      <c r="F133" s="379"/>
      <c r="G133" s="375"/>
      <c r="H133" s="375"/>
      <c r="I133" s="27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telmisartan</vt:lpstr>
      <vt:lpstr>hydrochlorothiazide</vt:lpstr>
      <vt:lpstr>hydrochlorothiazide!Print_Area</vt:lpstr>
      <vt:lpstr>telmisartan!Print_Area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2015-12-10T06:16:18Z</cp:lastPrinted>
  <dcterms:created xsi:type="dcterms:W3CDTF">2005-07-05T10:19:27Z</dcterms:created>
  <dcterms:modified xsi:type="dcterms:W3CDTF">2015-12-14T10:34:32Z</dcterms:modified>
</cp:coreProperties>
</file>