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1"/>
  </bookViews>
  <sheets>
    <sheet name="Uniformity (2)" sheetId="7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7" l="1"/>
  <c r="B43" i="7"/>
  <c r="C42" i="7"/>
  <c r="B42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42" i="7" s="1"/>
  <c r="D43" i="7" l="1"/>
  <c r="D48" i="7" l="1"/>
  <c r="B47" i="7"/>
  <c r="C48" i="7"/>
  <c r="D47" i="7"/>
  <c r="E40" i="7"/>
  <c r="E38" i="7"/>
  <c r="E36" i="7"/>
  <c r="E34" i="7"/>
  <c r="E30" i="7"/>
  <c r="E28" i="7"/>
  <c r="E26" i="7"/>
  <c r="E24" i="7"/>
  <c r="E32" i="7"/>
  <c r="E22" i="7"/>
  <c r="C47" i="7"/>
  <c r="E29" i="7"/>
  <c r="E31" i="7"/>
  <c r="E21" i="7"/>
  <c r="E25" i="7"/>
  <c r="E27" i="7"/>
  <c r="E37" i="7"/>
  <c r="E39" i="7"/>
  <c r="E23" i="7"/>
  <c r="E33" i="7"/>
  <c r="E35" i="7"/>
  <c r="D42" i="3" l="1"/>
  <c r="D43" i="3" s="1"/>
  <c r="C42" i="3"/>
  <c r="C43" i="3" s="1"/>
  <c r="B42" i="3"/>
  <c r="B43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45" i="3" l="1"/>
  <c r="D46" i="3" s="1"/>
  <c r="C45" i="3"/>
  <c r="C46" i="3" s="1"/>
  <c r="B45" i="3"/>
  <c r="B46" i="3" s="1"/>
  <c r="E30" i="3"/>
  <c r="E31" i="3" s="1"/>
  <c r="E12" i="1"/>
  <c r="E30" i="1"/>
  <c r="E31" i="1" s="1"/>
  <c r="B48" i="3" l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<sst xmlns="http://schemas.openxmlformats.org/spreadsheetml/2006/main" count="131" uniqueCount="91">
  <si>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</si>
  <si>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</si>
  <si>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</si>
  <si>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</si>
  <si>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</si>
  <si>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</si>
  <si>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</si>
  <si>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</si>
  <si>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</si>
  <si>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</si>
  <si>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</si>
  <si>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</si>
  <si>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</si>
  <si>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</si>
  <si>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</si>
  <si>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</si>
  <si>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</si>
  <si>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</si>
  <si>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</si>
  <si>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</si>
  <si>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</si>
  <si>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</si>
  <si>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</si>
  <si>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</si>
  <si>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</si>
  <si>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</si>
  <si>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</si>
  <si>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</si>
  <si>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</si>
  <si>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</si>
  <si>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</si>
  <si>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</si>
  <si>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</si>
  <si>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</si>
  <si>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</si>
  <si>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</si>
  <si>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</si>
  <si>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</si>
  <si>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</si>
  <si>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</si>
  <si>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</si>
  <si>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</si>
  <si>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</si>
  <si>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</si>
  <si>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</si>
  <si>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</si>
  <si>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</si>
  <si>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</si>
  <si>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</si>
  <si>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</si>
  <si>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</si>
  <si>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</si>
  <si>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</si>
  <si>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</si>
  <si>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</si>
  <si>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</si>
  <si>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</si>
  <si>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</si>
  <si>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</si>
  <si>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</si>
  <si>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</si>
  <si>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</si>
  <si>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</si>
  <si>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</si>
  <si>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</si>
  <si>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</si>
  <si>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</si>
  <si>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</si>
  <si>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</si>
  <si>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</si>
  <si>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</si>
  <si>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</si>
  <si>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</si>
  <si>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</si>
  <si>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</si>
  <si>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</si>
  <si>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</si>
  <si>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</si>
  <si>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</si>
  <si>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</si>
  <si>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</si>
  <si>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</si>
  <si>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</si>
  <si>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</si>
  <si>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</si>
  <si>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</si>
  <si>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</si>
  <si>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</si>
  <si>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</si>
  <si>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NDQA201509305</t>
  </si>
  <si>
    <t>DAWADUR (NDQA201509305)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</si>
</sst>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3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7" fillId="0" borderId="35" xfId="2" applyFont="1" applyFill="1" applyBorder="1" applyAlignment="1">
      <alignment horizontal="center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3" workbookViewId="0">
      <selection activeCell="C43" sqref="C43"/>
    </sheetView>
  </sheetViews>
  <sheetFormatPr defaultColWidth="9.140625" defaultRowHeight="16.5" x14ac:dyDescent="0.3"/>
  <cols>
    <col min="1" max="1" width="13.140625" style="68" customWidth="1"/>
    <col min="2" max="2" width="17.85546875" style="114" customWidth="1"/>
    <col min="3" max="3" width="18.85546875" style="68" customWidth="1"/>
    <col min="4" max="4" width="19.7109375" style="66" customWidth="1"/>
    <col min="5" max="5" width="18.42578125" style="68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0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123"/>
      <c r="B9" s="123"/>
      <c r="C9" s="123"/>
      <c r="D9" s="123"/>
      <c r="E9" s="123"/>
      <c r="F9" s="123"/>
      <c r="G9" s="123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64</v>
      </c>
      <c r="B11" s="124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66</v>
      </c>
      <c r="B12" s="124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67</v>
      </c>
      <c r="B13" s="124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69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70</v>
      </c>
      <c r="B15" s="124"/>
      <c r="C15" s="67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72</v>
      </c>
      <c r="B16" s="124"/>
      <c r="C16" s="67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74</v>
      </c>
      <c r="B18" s="125"/>
      <c r="C18" s="69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0" t="s">
        <v>76</v>
      </c>
      <c r="B20" s="71" t="s">
        <v>77</v>
      </c>
      <c r="C20" s="72" t="s">
        <v>78</v>
      </c>
      <c r="D20" s="70" t="s">
        <v>79</v>
      </c>
      <c r="E20" s="73" t="s">
        <v>80</v>
      </c>
      <c r="G20" s="65"/>
      <c r="H20" s="74"/>
      <c r="I20" s="60"/>
      <c r="J20" s="65"/>
      <c r="K20" s="63"/>
      <c r="L20" s="74"/>
      <c r="M20" s="63"/>
      <c r="N20" s="74"/>
      <c r="O20" s="63"/>
    </row>
    <row r="21" spans="1:15" ht="15" x14ac:dyDescent="0.3">
      <c r="A21" s="75">
        <v>1</v>
      </c>
      <c r="B21" s="76">
        <v>26249.26</v>
      </c>
      <c r="C21" s="77">
        <v>24302.43</v>
      </c>
      <c r="D21" s="78">
        <f t="shared" ref="D21:D40" si="0">B21-C21</f>
        <v>1946.8299999999981</v>
      </c>
      <c r="E21" s="79">
        <f t="shared" ref="E21:E40" si="1">(D21-$D$43)/$D$43</f>
        <v>-6.9453583521312274E-3</v>
      </c>
      <c r="G21" s="65"/>
      <c r="H21" s="74"/>
      <c r="I21" s="60"/>
      <c r="J21" s="65"/>
      <c r="K21" s="63"/>
      <c r="L21" s="74"/>
      <c r="M21" s="63"/>
      <c r="N21" s="74"/>
      <c r="O21" s="63"/>
    </row>
    <row r="22" spans="1:15" ht="15" x14ac:dyDescent="0.3">
      <c r="A22" s="80">
        <v>2</v>
      </c>
      <c r="B22" s="81">
        <v>26672.32</v>
      </c>
      <c r="C22" s="82">
        <v>24684.87</v>
      </c>
      <c r="D22" s="83">
        <f t="shared" si="0"/>
        <v>1987.4500000000007</v>
      </c>
      <c r="E22" s="79">
        <f t="shared" si="1"/>
        <v>1.3774416637846875E-2</v>
      </c>
      <c r="G22" s="65"/>
      <c r="H22" s="74"/>
      <c r="I22" s="60"/>
      <c r="J22" s="65"/>
      <c r="K22" s="63"/>
      <c r="L22" s="74"/>
      <c r="M22" s="63"/>
      <c r="N22" s="74"/>
      <c r="O22" s="63"/>
    </row>
    <row r="23" spans="1:15" ht="15" x14ac:dyDescent="0.3">
      <c r="A23" s="80">
        <v>3</v>
      </c>
      <c r="B23" s="81">
        <v>26310.76</v>
      </c>
      <c r="C23" s="82">
        <v>24357.9</v>
      </c>
      <c r="D23" s="83">
        <f t="shared" si="0"/>
        <v>1952.8599999999969</v>
      </c>
      <c r="E23" s="79">
        <f t="shared" si="1"/>
        <v>-3.8695276483021834E-3</v>
      </c>
      <c r="G23" s="65"/>
      <c r="H23" s="74"/>
      <c r="I23" s="60"/>
      <c r="J23" s="65"/>
      <c r="K23" s="63"/>
      <c r="L23" s="74"/>
      <c r="M23" s="63"/>
      <c r="N23" s="74"/>
      <c r="O23" s="63"/>
    </row>
    <row r="24" spans="1:15" ht="15" x14ac:dyDescent="0.3">
      <c r="A24" s="80">
        <v>4</v>
      </c>
      <c r="B24" s="81">
        <v>27181.29</v>
      </c>
      <c r="C24" s="82">
        <v>25165.31</v>
      </c>
      <c r="D24" s="83">
        <f t="shared" si="0"/>
        <v>2015.9799999999996</v>
      </c>
      <c r="E24" s="79">
        <f t="shared" si="1"/>
        <v>2.8327227579846213E-2</v>
      </c>
      <c r="G24" s="65"/>
      <c r="H24" s="74"/>
      <c r="I24" s="60"/>
      <c r="J24" s="65"/>
      <c r="K24" s="63"/>
      <c r="L24" s="74"/>
      <c r="M24" s="63"/>
      <c r="N24" s="74"/>
      <c r="O24" s="63"/>
    </row>
    <row r="25" spans="1:15" ht="15" x14ac:dyDescent="0.3">
      <c r="A25" s="80">
        <v>5</v>
      </c>
      <c r="B25" s="81">
        <v>26343.05</v>
      </c>
      <c r="C25" s="82">
        <v>24433.42</v>
      </c>
      <c r="D25" s="83">
        <f t="shared" si="0"/>
        <v>1909.630000000001</v>
      </c>
      <c r="E25" s="79">
        <f t="shared" si="1"/>
        <v>-2.5920632345904627E-2</v>
      </c>
      <c r="G25" s="65"/>
      <c r="H25" s="74"/>
      <c r="I25" s="60"/>
      <c r="J25" s="65"/>
      <c r="K25" s="63"/>
      <c r="L25" s="74"/>
      <c r="M25" s="63"/>
      <c r="N25" s="74"/>
      <c r="O25" s="63"/>
    </row>
    <row r="26" spans="1:15" ht="15" x14ac:dyDescent="0.3">
      <c r="A26" s="80">
        <v>6</v>
      </c>
      <c r="B26" s="81">
        <v>25857.9</v>
      </c>
      <c r="C26" s="82">
        <v>23891.65</v>
      </c>
      <c r="D26" s="83">
        <f t="shared" si="0"/>
        <v>1966.25</v>
      </c>
      <c r="E26" s="79">
        <f t="shared" si="1"/>
        <v>2.9605508134371624E-3</v>
      </c>
      <c r="G26" s="65"/>
      <c r="H26" s="74"/>
      <c r="I26" s="60"/>
      <c r="J26" s="65"/>
      <c r="K26" s="63"/>
      <c r="L26" s="74"/>
      <c r="M26" s="63"/>
      <c r="N26" s="74"/>
      <c r="O26" s="63"/>
    </row>
    <row r="27" spans="1:15" ht="15" x14ac:dyDescent="0.3">
      <c r="A27" s="80">
        <v>7</v>
      </c>
      <c r="B27" s="81">
        <v>26589.64</v>
      </c>
      <c r="C27" s="82">
        <v>24600.639999999999</v>
      </c>
      <c r="D27" s="83">
        <f t="shared" si="0"/>
        <v>1989</v>
      </c>
      <c r="E27" s="79">
        <f t="shared" si="1"/>
        <v>1.456505305425379E-2</v>
      </c>
      <c r="G27" s="65"/>
      <c r="H27" s="74"/>
      <c r="I27" s="60"/>
      <c r="J27" s="65"/>
      <c r="K27" s="63"/>
      <c r="L27" s="74"/>
      <c r="M27" s="63"/>
      <c r="N27" s="74"/>
      <c r="O27" s="63"/>
    </row>
    <row r="28" spans="1:15" ht="15" x14ac:dyDescent="0.3">
      <c r="A28" s="80">
        <v>8</v>
      </c>
      <c r="B28" s="81">
        <v>26676.98</v>
      </c>
      <c r="C28" s="82">
        <v>24797.58</v>
      </c>
      <c r="D28" s="83">
        <f t="shared" si="0"/>
        <v>1879.3999999999978</v>
      </c>
      <c r="E28" s="79">
        <f t="shared" si="1"/>
        <v>-4.134059290590128E-2</v>
      </c>
      <c r="G28" s="65"/>
      <c r="H28" s="74"/>
      <c r="I28" s="60"/>
      <c r="J28" s="65"/>
      <c r="K28" s="63"/>
      <c r="L28" s="74"/>
      <c r="M28" s="63"/>
      <c r="N28" s="74"/>
      <c r="O28" s="63"/>
    </row>
    <row r="29" spans="1:15" ht="15" x14ac:dyDescent="0.3">
      <c r="A29" s="80">
        <v>9</v>
      </c>
      <c r="B29" s="81">
        <v>26587.45</v>
      </c>
      <c r="C29" s="82">
        <v>24619.040000000001</v>
      </c>
      <c r="D29" s="83">
        <f t="shared" si="0"/>
        <v>1968.4099999999999</v>
      </c>
      <c r="E29" s="79">
        <f t="shared" si="1"/>
        <v>4.062340916301436E-3</v>
      </c>
      <c r="G29" s="65"/>
      <c r="H29" s="74"/>
      <c r="I29" s="60"/>
      <c r="J29" s="65"/>
      <c r="K29" s="63"/>
      <c r="L29" s="74"/>
      <c r="M29" s="63"/>
      <c r="N29" s="74"/>
      <c r="O29" s="63"/>
    </row>
    <row r="30" spans="1:15" ht="15" x14ac:dyDescent="0.3">
      <c r="A30" s="80">
        <v>10</v>
      </c>
      <c r="B30" s="84">
        <v>26510</v>
      </c>
      <c r="C30" s="82">
        <v>24487.38</v>
      </c>
      <c r="D30" s="83">
        <f t="shared" si="0"/>
        <v>2022.619999999999</v>
      </c>
      <c r="E30" s="79">
        <f t="shared" si="1"/>
        <v>3.1714211970132612E-2</v>
      </c>
      <c r="G30" s="65"/>
      <c r="H30" s="74"/>
      <c r="I30" s="60"/>
      <c r="J30" s="65"/>
      <c r="K30" s="63"/>
      <c r="L30" s="74"/>
      <c r="M30" s="63"/>
      <c r="N30" s="74"/>
      <c r="O30" s="63"/>
    </row>
    <row r="31" spans="1:15" ht="15" x14ac:dyDescent="0.3">
      <c r="A31" s="80">
        <v>11</v>
      </c>
      <c r="B31" s="84">
        <v>26202.22</v>
      </c>
      <c r="C31" s="82">
        <v>24232.69</v>
      </c>
      <c r="D31" s="83">
        <f t="shared" si="0"/>
        <v>1969.5300000000025</v>
      </c>
      <c r="E31" s="79">
        <f t="shared" si="1"/>
        <v>4.6336394881583602E-3</v>
      </c>
      <c r="G31" s="85"/>
      <c r="H31" s="85"/>
      <c r="I31" s="85"/>
      <c r="J31" s="85"/>
      <c r="K31" s="63"/>
      <c r="L31" s="85"/>
      <c r="M31" s="63"/>
      <c r="N31" s="85"/>
      <c r="O31" s="63"/>
    </row>
    <row r="32" spans="1:15" ht="15" x14ac:dyDescent="0.3">
      <c r="A32" s="80">
        <v>12</v>
      </c>
      <c r="B32" s="84">
        <v>26193.18</v>
      </c>
      <c r="C32" s="82">
        <v>24232.51</v>
      </c>
      <c r="D32" s="83">
        <f t="shared" si="0"/>
        <v>1960.6700000000019</v>
      </c>
      <c r="E32" s="79">
        <f t="shared" si="1"/>
        <v>1.142597143718951E-4</v>
      </c>
      <c r="G32" s="85"/>
      <c r="H32" s="85"/>
      <c r="I32" s="85"/>
      <c r="J32" s="85"/>
      <c r="K32" s="63"/>
      <c r="L32" s="85"/>
      <c r="M32" s="85"/>
      <c r="N32" s="85"/>
      <c r="O32" s="85"/>
    </row>
    <row r="33" spans="1:15" ht="15" x14ac:dyDescent="0.3">
      <c r="A33" s="80">
        <v>13</v>
      </c>
      <c r="B33" s="84">
        <v>25674</v>
      </c>
      <c r="C33" s="82">
        <v>23736.6</v>
      </c>
      <c r="D33" s="83">
        <f t="shared" si="0"/>
        <v>1937.4000000000015</v>
      </c>
      <c r="E33" s="79">
        <f t="shared" si="1"/>
        <v>-1.1755488291949336E-2</v>
      </c>
      <c r="G33" s="86"/>
      <c r="H33" s="86"/>
      <c r="I33" s="86"/>
      <c r="J33" s="86"/>
      <c r="K33" s="87"/>
      <c r="L33" s="86"/>
      <c r="M33" s="86"/>
      <c r="N33" s="88"/>
      <c r="O33" s="86"/>
    </row>
    <row r="34" spans="1:15" ht="15" x14ac:dyDescent="0.3">
      <c r="A34" s="80">
        <v>14</v>
      </c>
      <c r="B34" s="84">
        <v>25620.95</v>
      </c>
      <c r="C34" s="82">
        <v>23642.42</v>
      </c>
      <c r="D34" s="83">
        <f t="shared" si="0"/>
        <v>1978.5300000000025</v>
      </c>
      <c r="E34" s="79">
        <f t="shared" si="1"/>
        <v>9.2244315834264772E-3</v>
      </c>
      <c r="G34" s="89"/>
      <c r="H34" s="90"/>
      <c r="I34" s="90"/>
      <c r="J34" s="89"/>
      <c r="K34" s="91"/>
      <c r="L34" s="92"/>
      <c r="M34" s="90"/>
      <c r="N34" s="92"/>
      <c r="O34" s="90"/>
    </row>
    <row r="35" spans="1:15" ht="15" x14ac:dyDescent="0.3">
      <c r="A35" s="80">
        <v>15</v>
      </c>
      <c r="B35" s="84">
        <v>26272.82</v>
      </c>
      <c r="C35" s="82">
        <v>24309.78</v>
      </c>
      <c r="D35" s="83">
        <f t="shared" si="0"/>
        <v>1963.0400000000009</v>
      </c>
      <c r="E35" s="79">
        <f t="shared" si="1"/>
        <v>1.3231682994586462E-3</v>
      </c>
      <c r="G35" s="89"/>
      <c r="J35" s="89"/>
      <c r="K35" s="91"/>
      <c r="L35" s="92"/>
      <c r="N35" s="92"/>
    </row>
    <row r="36" spans="1:15" ht="15" x14ac:dyDescent="0.3">
      <c r="A36" s="80">
        <v>16</v>
      </c>
      <c r="B36" s="84">
        <v>26687.22</v>
      </c>
      <c r="C36" s="82">
        <v>24717.51</v>
      </c>
      <c r="D36" s="83">
        <f t="shared" si="0"/>
        <v>1969.7100000000028</v>
      </c>
      <c r="E36" s="79">
        <f t="shared" si="1"/>
        <v>4.7254553300638711E-3</v>
      </c>
      <c r="G36" s="93"/>
      <c r="H36" s="93"/>
    </row>
    <row r="37" spans="1:15" ht="15" x14ac:dyDescent="0.3">
      <c r="A37" s="80">
        <v>17</v>
      </c>
      <c r="B37" s="84">
        <v>26115.35</v>
      </c>
      <c r="C37" s="82">
        <v>24184.59</v>
      </c>
      <c r="D37" s="83">
        <f t="shared" si="0"/>
        <v>1930.7599999999984</v>
      </c>
      <c r="E37" s="79">
        <f t="shared" si="1"/>
        <v>-1.5142472682237593E-2</v>
      </c>
    </row>
    <row r="38" spans="1:15" ht="15" x14ac:dyDescent="0.3">
      <c r="A38" s="80">
        <v>18</v>
      </c>
      <c r="B38" s="84">
        <v>26017.09</v>
      </c>
      <c r="C38" s="82">
        <v>24069.16</v>
      </c>
      <c r="D38" s="83">
        <f t="shared" si="0"/>
        <v>1947.9300000000003</v>
      </c>
      <c r="E38" s="79">
        <f t="shared" si="1"/>
        <v>-6.3842615404862335E-3</v>
      </c>
    </row>
    <row r="39" spans="1:15" ht="15" x14ac:dyDescent="0.3">
      <c r="A39" s="80">
        <v>19</v>
      </c>
      <c r="B39" s="84">
        <v>26656.81</v>
      </c>
      <c r="C39" s="82">
        <v>24701.4</v>
      </c>
      <c r="D39" s="83">
        <f t="shared" si="0"/>
        <v>1955.4099999999999</v>
      </c>
      <c r="E39" s="79">
        <f t="shared" si="1"/>
        <v>-2.5688032213080658E-3</v>
      </c>
    </row>
    <row r="40" spans="1:15" ht="14.25" customHeight="1" thickBot="1" x14ac:dyDescent="0.35">
      <c r="A40" s="94">
        <v>20</v>
      </c>
      <c r="B40" s="95">
        <v>26634.27</v>
      </c>
      <c r="C40" s="96">
        <v>24676.76</v>
      </c>
      <c r="D40" s="97">
        <f t="shared" si="0"/>
        <v>1957.510000000002</v>
      </c>
      <c r="E40" s="98">
        <f t="shared" si="1"/>
        <v>-1.4976183990777249E-3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99" t="s">
        <v>81</v>
      </c>
      <c r="B42" s="100">
        <f>SUM(B21:B40)</f>
        <v>527052.56000000006</v>
      </c>
      <c r="C42" s="101">
        <f>SUM(C21:C40)</f>
        <v>487843.64</v>
      </c>
      <c r="D42" s="102">
        <f>SUM(D21:D40)</f>
        <v>39208.920000000006</v>
      </c>
    </row>
    <row r="43" spans="1:15" ht="15.75" customHeight="1" thickBot="1" x14ac:dyDescent="0.35">
      <c r="A43" s="103" t="s">
        <v>82</v>
      </c>
      <c r="B43" s="104">
        <f>AVERAGE(B21:B40)</f>
        <v>26352.628000000004</v>
      </c>
      <c r="C43" s="105">
        <f>AVERAGE(C21:C40)</f>
        <v>24392.182000000001</v>
      </c>
      <c r="D43" s="106">
        <f>AVERAGE(D21:D40)</f>
        <v>1960.4460000000004</v>
      </c>
    </row>
    <row r="44" spans="1:15" x14ac:dyDescent="0.3">
      <c r="A44" s="59"/>
      <c r="B44" s="107"/>
      <c r="C44" s="107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8" t="s">
        <v>82</v>
      </c>
      <c r="C46" s="109" t="s">
        <v>83</v>
      </c>
    </row>
    <row r="47" spans="1:15" ht="15.75" customHeight="1" thickBot="1" x14ac:dyDescent="0.35">
      <c r="B47" s="126">
        <f>D43</f>
        <v>1960.4460000000004</v>
      </c>
      <c r="C47" s="110">
        <f>-(IF(D43&gt;300, 7.5%, 10%))</f>
        <v>-7.4999999999999997E-2</v>
      </c>
      <c r="D47" s="111">
        <f>IF(D43&lt;300, D43*0.9, D43*0.925)</f>
        <v>1813.4125500000005</v>
      </c>
    </row>
    <row r="48" spans="1:15" ht="15.75" customHeight="1" thickBot="1" x14ac:dyDescent="0.35">
      <c r="B48" s="127"/>
      <c r="C48" s="112">
        <f>+(IF(D43&gt;300, 7.5%, 10%))</f>
        <v>7.4999999999999997E-2</v>
      </c>
      <c r="D48" s="111">
        <f>IF(D43&lt;300, D43*1.1, D43*1.075)</f>
        <v>2107.4794500000003</v>
      </c>
    </row>
    <row r="49" spans="1:7" ht="14.25" customHeight="1" thickBot="1" x14ac:dyDescent="0.35">
      <c r="A49" s="113"/>
      <c r="D49" s="115"/>
    </row>
    <row r="50" spans="1:7" ht="15" customHeight="1" x14ac:dyDescent="0.3">
      <c r="B50" s="128" t="s">
        <v>84</v>
      </c>
      <c r="C50" s="128"/>
      <c r="D50" s="59"/>
      <c r="E50" s="122" t="s">
        <v>85</v>
      </c>
      <c r="F50" s="116"/>
      <c r="G50" s="122" t="s">
        <v>86</v>
      </c>
    </row>
    <row r="51" spans="1:7" ht="15" customHeight="1" x14ac:dyDescent="0.3">
      <c r="A51" s="121" t="s">
        <v>87</v>
      </c>
      <c r="B51" s="117"/>
      <c r="C51" s="117"/>
      <c r="D51" s="59"/>
      <c r="E51" s="117"/>
      <c r="F51" s="59"/>
      <c r="G51" s="117"/>
    </row>
    <row r="52" spans="1:7" ht="15" customHeight="1" x14ac:dyDescent="0.3">
      <c r="A52" s="121" t="s">
        <v>88</v>
      </c>
      <c r="B52" s="118"/>
      <c r="C52" s="118"/>
      <c r="D52" s="59"/>
      <c r="E52" s="118"/>
      <c r="F52" s="59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view="pageBreakPreview" zoomScale="120" zoomScaleNormal="100" zoomScaleSheetLayoutView="120" workbookViewId="0">
      <selection activeCell="B15" sqref="B15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view="pageBreakPreview" zoomScale="120" zoomScaleNormal="100" zoomScaleSheetLayoutView="120" workbookViewId="0">
      <selection sqref="A1:F1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90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19.7</v>
      </c>
      <c r="D27" s="14">
        <f>C27*4*$E$11</f>
        <v>75.9625482352657</v>
      </c>
      <c r="E27" s="16">
        <f>D27/B27</f>
        <v>2.9884231299678783</v>
      </c>
      <c r="F27" s="10"/>
    </row>
    <row r="28" spans="1:6" x14ac:dyDescent="0.25">
      <c r="A28" s="12">
        <v>2</v>
      </c>
      <c r="B28" s="19">
        <v>25.418939999999999</v>
      </c>
      <c r="C28" s="23">
        <v>19.600000000000001</v>
      </c>
      <c r="D28" s="14">
        <f>C28*4*$E$11</f>
        <v>75.576951543716135</v>
      </c>
      <c r="E28" s="16">
        <f>D28/B28</f>
        <v>2.9732534694096659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19.5</v>
      </c>
      <c r="D29" s="14">
        <f>C29*4*$E$11</f>
        <v>75.191354852166555</v>
      </c>
      <c r="E29" s="16">
        <f>D29/B29</f>
        <v>2.9580838088514532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2.9732534694096659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19.599999999999998</v>
      </c>
      <c r="D31" s="9"/>
      <c r="E31" s="18">
        <f>STDEV(E27:E29)/E30</f>
        <v>5.1020408163265241E-3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82.67</v>
      </c>
      <c r="C41" s="58">
        <v>82.85</v>
      </c>
      <c r="D41" s="54">
        <v>82.52</v>
      </c>
      <c r="E41" s="55"/>
      <c r="F41" s="55"/>
    </row>
    <row r="42" spans="1:7" x14ac:dyDescent="0.25">
      <c r="A42" s="8" t="s">
        <v>53</v>
      </c>
      <c r="B42" s="9">
        <f>B41/2000*2400000</f>
        <v>99204.000000000015</v>
      </c>
      <c r="C42" s="21">
        <f>C41/2000*2400000</f>
        <v>99419.999999999985</v>
      </c>
      <c r="D42" s="56">
        <f>D41/2000*2400000</f>
        <v>99024</v>
      </c>
      <c r="E42" s="56"/>
      <c r="F42" s="56"/>
      <c r="G42" s="27"/>
    </row>
    <row r="43" spans="1:7" x14ac:dyDescent="0.25">
      <c r="A43" s="8" t="s">
        <v>55</v>
      </c>
      <c r="B43" s="9">
        <f>B42/50</f>
        <v>1984.0800000000004</v>
      </c>
      <c r="C43" s="21">
        <f>C42/50</f>
        <v>1988.3999999999996</v>
      </c>
      <c r="D43" s="11">
        <f>D42/50</f>
        <v>1980.48</v>
      </c>
      <c r="E43" s="11"/>
      <c r="F43" s="11"/>
    </row>
    <row r="44" spans="1:7" x14ac:dyDescent="0.25">
      <c r="A44" s="8" t="s">
        <v>58</v>
      </c>
      <c r="B44" s="9">
        <v>14.9</v>
      </c>
      <c r="C44" s="21">
        <v>14.7</v>
      </c>
      <c r="D44" s="41">
        <v>15</v>
      </c>
      <c r="E44" s="41"/>
      <c r="F44" s="28"/>
    </row>
    <row r="45" spans="1:7" x14ac:dyDescent="0.25">
      <c r="A45" s="8" t="s">
        <v>57</v>
      </c>
      <c r="B45" s="9">
        <f>(2400000/(2*B43))*(821.616)*(C31-B44)</f>
        <v>2335548.0827385974</v>
      </c>
      <c r="C45" s="21">
        <f>(2400000/(2*C43))*(821.616)*(C31-C44)</f>
        <v>2429642.9692214844</v>
      </c>
      <c r="D45" s="41">
        <f>(2400000/(2*D43))*(821.616)*(C31-D44)</f>
        <v>2290010.6640814338</v>
      </c>
      <c r="E45" s="41"/>
      <c r="F45" s="28"/>
    </row>
    <row r="46" spans="1:7" x14ac:dyDescent="0.25">
      <c r="A46" s="8" t="s">
        <v>59</v>
      </c>
      <c r="B46" s="9">
        <f>(B45/2400000)*100</f>
        <v>97.314503447441552</v>
      </c>
      <c r="C46" s="53">
        <f>(C45/2400000)*100</f>
        <v>101.23512371756185</v>
      </c>
      <c r="D46" s="52">
        <f>(D45/2400000)*100</f>
        <v>95.417111003393074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97.98891272279883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(2)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2016-07-26T12:00:00Z</dcterms:modified>
</cp:coreProperties>
</file>