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NDQA201003139" sheetId="2" r:id="rId2"/>
  </sheets>
  <definedNames>
    <definedName name="_xlnm.Print_Area" localSheetId="0">component!$A$1:$G$145</definedName>
    <definedName name="_xlnm.Print_Area" localSheetId="1">NDQA201003139!$A$1:$G$148</definedName>
  </definedNames>
  <calcPr calcId="125725"/>
</workbook>
</file>

<file path=xl/calcChain.xml><?xml version="1.0" encoding="utf-8"?>
<calcChain xmlns="http://schemas.openxmlformats.org/spreadsheetml/2006/main">
  <c r="C136" i="1"/>
  <c r="C137" s="1"/>
  <c r="C130"/>
  <c r="C129"/>
  <c r="D111"/>
  <c r="B111"/>
  <c r="D47"/>
  <c r="B47"/>
  <c r="D80"/>
  <c r="B80"/>
  <c r="B114"/>
  <c r="B50"/>
  <c r="B83"/>
  <c r="E26"/>
  <c r="E24"/>
  <c r="G113" i="2" l="1"/>
  <c r="F113"/>
  <c r="E123" s="1"/>
  <c r="E113"/>
  <c r="D113"/>
  <c r="E122" s="1"/>
  <c r="E124" s="1"/>
  <c r="C113"/>
  <c r="B113"/>
  <c r="G107"/>
  <c r="F107"/>
  <c r="E107"/>
  <c r="C123" s="1"/>
  <c r="D107"/>
  <c r="C107"/>
  <c r="B107"/>
  <c r="C99"/>
  <c r="G78"/>
  <c r="F78"/>
  <c r="E92" s="1"/>
  <c r="E94" s="1"/>
  <c r="E95" s="1"/>
  <c r="E78"/>
  <c r="D78"/>
  <c r="E91" s="1"/>
  <c r="E93" s="1"/>
  <c r="C78"/>
  <c r="B78"/>
  <c r="G72"/>
  <c r="F72"/>
  <c r="E72"/>
  <c r="C92" s="1"/>
  <c r="D72"/>
  <c r="C72"/>
  <c r="B72"/>
  <c r="C64"/>
  <c r="G47"/>
  <c r="F47"/>
  <c r="E57" s="1"/>
  <c r="E59" s="1"/>
  <c r="E60" s="1"/>
  <c r="E47"/>
  <c r="D47"/>
  <c r="E56" s="1"/>
  <c r="E58" s="1"/>
  <c r="C47"/>
  <c r="B47"/>
  <c r="G41"/>
  <c r="F41"/>
  <c r="E41"/>
  <c r="C57" s="1"/>
  <c r="D41"/>
  <c r="C41"/>
  <c r="B41"/>
  <c r="C33"/>
  <c r="B119" s="1"/>
  <c r="E29"/>
  <c r="D116" s="1"/>
  <c r="C23"/>
  <c r="E27" s="1"/>
  <c r="G108" i="1"/>
  <c r="F108"/>
  <c r="E108"/>
  <c r="D108"/>
  <c r="C108"/>
  <c r="B108"/>
  <c r="G102"/>
  <c r="F102"/>
  <c r="E102"/>
  <c r="D102"/>
  <c r="C102"/>
  <c r="B102"/>
  <c r="G75"/>
  <c r="F75"/>
  <c r="E75"/>
  <c r="D75"/>
  <c r="C75"/>
  <c r="B75"/>
  <c r="G69"/>
  <c r="F69"/>
  <c r="E69"/>
  <c r="D69"/>
  <c r="C69"/>
  <c r="B69"/>
  <c r="G44"/>
  <c r="F44"/>
  <c r="E44"/>
  <c r="D44"/>
  <c r="C44"/>
  <c r="B44"/>
  <c r="G38"/>
  <c r="F38"/>
  <c r="E38"/>
  <c r="D38"/>
  <c r="C38"/>
  <c r="B38"/>
  <c r="E117" l="1"/>
  <c r="E119" s="1"/>
  <c r="C54"/>
  <c r="C53"/>
  <c r="C55" s="1"/>
  <c r="E54"/>
  <c r="E87"/>
  <c r="C118"/>
  <c r="E86"/>
  <c r="E88" s="1"/>
  <c r="E53"/>
  <c r="E55" s="1"/>
  <c r="C87"/>
  <c r="E118"/>
  <c r="B116" i="2"/>
  <c r="B85"/>
  <c r="B50"/>
  <c r="C94"/>
  <c r="C95" s="1"/>
  <c r="E125"/>
  <c r="E126" s="1"/>
  <c r="E127" s="1"/>
  <c r="C139" s="1"/>
  <c r="C117" i="1"/>
  <c r="C119" s="1"/>
  <c r="B53" i="2"/>
  <c r="B88"/>
  <c r="E96" s="1"/>
  <c r="C137" s="1"/>
  <c r="C86" i="1"/>
  <c r="C88" s="1"/>
  <c r="C56" i="2"/>
  <c r="C58" s="1"/>
  <c r="C59" s="1"/>
  <c r="C60" s="1"/>
  <c r="C61" s="1"/>
  <c r="C91"/>
  <c r="C93" s="1"/>
  <c r="C122"/>
  <c r="C124" s="1"/>
  <c r="C125" s="1"/>
  <c r="C126" s="1"/>
  <c r="C127" s="1"/>
  <c r="C138" s="1"/>
  <c r="D50"/>
  <c r="E61" s="1"/>
  <c r="D85"/>
  <c r="E120" i="1" l="1"/>
  <c r="E121" s="1"/>
  <c r="E122" s="1"/>
  <c r="C134" s="1"/>
  <c r="C120"/>
  <c r="C121" s="1"/>
  <c r="C122" s="1"/>
  <c r="C133" s="1"/>
  <c r="E89"/>
  <c r="E90" s="1"/>
  <c r="E91" s="1"/>
  <c r="C132" s="1"/>
  <c r="C89"/>
  <c r="C90" s="1"/>
  <c r="C91" s="1"/>
  <c r="C131" s="1"/>
  <c r="C56"/>
  <c r="C57" s="1"/>
  <c r="C58" s="1"/>
  <c r="E56"/>
  <c r="E57" s="1"/>
  <c r="E58" s="1"/>
  <c r="C135" i="2"/>
  <c r="C134"/>
  <c r="C96"/>
  <c r="C136" s="1"/>
  <c r="C141" l="1"/>
  <c r="D139" i="1" l="1"/>
  <c r="D144" i="2"/>
  <c r="C142"/>
</calcChain>
</file>

<file path=xl/sharedStrings.xml><?xml version="1.0" encoding="utf-8"?>
<sst xmlns="http://schemas.openxmlformats.org/spreadsheetml/2006/main" count="304" uniqueCount="88">
  <si>
    <t>MICOBIOLOGY NO.</t>
  </si>
  <si>
    <t>BIOL/002/2015</t>
  </si>
  <si>
    <t>DATE RECEIVED</t>
  </si>
  <si>
    <t>2016-01-12 14:14:27</t>
  </si>
  <si>
    <t>Analysis Report</t>
  </si>
  <si>
    <t>Gentamycin Microbial Assay</t>
  </si>
  <si>
    <t>Sample Name:</t>
  </si>
  <si>
    <t>IVYGANTACIN EYE/EAR DROPS</t>
  </si>
  <si>
    <t>Lab Ref No:</t>
  </si>
  <si>
    <t>NDQA201509309</t>
  </si>
  <si>
    <t>Active Ingredient:</t>
  </si>
  <si>
    <t>Gentamycin</t>
  </si>
  <si>
    <t>Label Claim:</t>
  </si>
  <si>
    <t>Date Test Set:</t>
  </si>
  <si>
    <t>Date of Results:</t>
  </si>
  <si>
    <t>Mwt Gentamicin Sulphate:</t>
  </si>
  <si>
    <t>Mwt Gentamicin Base:</t>
  </si>
  <si>
    <t>Each mg Gentamicin Sulphate is equivalent to:</t>
  </si>
  <si>
    <t>Gentamicin Base</t>
  </si>
  <si>
    <t xml:space="preserve">Equivalent to </t>
  </si>
  <si>
    <t>Standard Information:</t>
  </si>
  <si>
    <t>Standard  Weights (mg):</t>
  </si>
  <si>
    <t>Gentamicin Base (mg)</t>
  </si>
  <si>
    <t>Gentamicin Sulphate</t>
  </si>
  <si>
    <t>A</t>
  </si>
  <si>
    <t xml:space="preserve">Source: </t>
  </si>
  <si>
    <t>NQCL</t>
  </si>
  <si>
    <t>% age Potency:</t>
  </si>
  <si>
    <t>B</t>
  </si>
  <si>
    <t>Sample A Volume (mL):</t>
  </si>
  <si>
    <t>Equivalent to Gentamicin Base (mg)</t>
  </si>
  <si>
    <t>Zone Diameters (mm):</t>
  </si>
  <si>
    <t>Sample A / Standard A</t>
  </si>
  <si>
    <t>Petri Dish</t>
  </si>
  <si>
    <r>
      <t>S</t>
    </r>
    <r>
      <rPr>
        <b/>
        <vertAlign val="subscript"/>
        <sz val="12"/>
        <color rgb="FF000000"/>
        <rFont val="Book Antiqua"/>
      </rPr>
      <t>1</t>
    </r>
  </si>
  <si>
    <r>
      <t>S</t>
    </r>
    <r>
      <rPr>
        <b/>
        <vertAlign val="subscript"/>
        <sz val="12"/>
        <color rgb="FF000000"/>
        <rFont val="Book Antiqua"/>
      </rPr>
      <t>2</t>
    </r>
  </si>
  <si>
    <r>
      <t>S</t>
    </r>
    <r>
      <rPr>
        <b/>
        <vertAlign val="subscript"/>
        <sz val="12"/>
        <color rgb="FF000000"/>
        <rFont val="Book Antiqua"/>
      </rPr>
      <t>3</t>
    </r>
  </si>
  <si>
    <r>
      <t>T</t>
    </r>
    <r>
      <rPr>
        <b/>
        <vertAlign val="subscript"/>
        <sz val="12"/>
        <color rgb="FF000000"/>
        <rFont val="Book Antiqua"/>
      </rPr>
      <t>1</t>
    </r>
  </si>
  <si>
    <r>
      <t>T</t>
    </r>
    <r>
      <rPr>
        <b/>
        <vertAlign val="subscript"/>
        <sz val="12"/>
        <color rgb="FF000000"/>
        <rFont val="Book Antiqua"/>
      </rPr>
      <t>2</t>
    </r>
  </si>
  <si>
    <r>
      <t>T</t>
    </r>
    <r>
      <rPr>
        <b/>
        <vertAlign val="subscript"/>
        <sz val="12"/>
        <color rgb="FF000000"/>
        <rFont val="Book Antiqua"/>
      </rPr>
      <t>3</t>
    </r>
  </si>
  <si>
    <t>Average</t>
  </si>
  <si>
    <r>
      <t xml:space="preserve">Sample A / Standard </t>
    </r>
    <r>
      <rPr>
        <b/>
        <sz val="12"/>
        <color rgb="FF000000"/>
        <rFont val="Book Antiqua"/>
      </rPr>
      <t>B</t>
    </r>
  </si>
  <si>
    <t>Final Concentration of Gentamicin in Standard:</t>
  </si>
  <si>
    <r>
      <t xml:space="preserve">Std A Stock mg/mL </t>
    </r>
    <r>
      <rPr>
        <b/>
        <sz val="12"/>
        <color rgb="FF000000"/>
        <rFont val="Book Antiqua"/>
      </rPr>
      <t>[Std A]</t>
    </r>
  </si>
  <si>
    <r>
      <t xml:space="preserve">Std B Stock mg/mL </t>
    </r>
    <r>
      <rPr>
        <b/>
        <sz val="12"/>
        <color rgb="FF000000"/>
        <rFont val="Book Antiqua"/>
      </rPr>
      <t>[Std B]</t>
    </r>
  </si>
  <si>
    <t>Expected Concentration of Gentamicin in Sample:</t>
  </si>
  <si>
    <r>
      <t xml:space="preserve">Smp Stock mg/mL </t>
    </r>
    <r>
      <rPr>
        <b/>
        <sz val="12"/>
        <color rgb="FF000000"/>
        <rFont val="Book Antiqua"/>
      </rPr>
      <t>[Smp]</t>
    </r>
  </si>
  <si>
    <t>Formulae</t>
  </si>
  <si>
    <t>Sample A / Standard B</t>
  </si>
  <si>
    <r>
      <t>E = ¼[(S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</si>
  <si>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r>
      <t xml:space="preserve">F = </t>
    </r>
    <r>
      <rPr>
        <vertAlign val="superscript"/>
        <sz val="12"/>
        <color rgb="FF000000"/>
        <rFont val="Book Antiqua"/>
      </rPr>
      <t>1</t>
    </r>
    <r>
      <rPr>
        <sz val="12"/>
        <color rgb="FF000000"/>
        <rFont val="Book Antiqua"/>
      </rPr>
      <t>/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[(T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</si>
  <si>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t>b = E/log Dose Ratio</t>
  </si>
  <si>
    <t>m = F/b</t>
  </si>
  <si>
    <t>Antilog m = Factor</t>
  </si>
  <si>
    <t>% Label Claim =(Factor X [Std])/[Smp] X 100</t>
  </si>
  <si>
    <t>Sample B Volume (mL):</t>
  </si>
  <si>
    <t>Sample B / Standard A</t>
  </si>
  <si>
    <t>Sample B / Standard B</t>
  </si>
  <si>
    <t>Sample C Volume (mL):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</si>
  <si>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</si>
  <si>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</si>
  <si>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</si>
  <si>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</si>
  <si>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</si>
  <si>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</si>
  <si>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</si>
  <si>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COMMENTS: The %age content of Gentamicin  in the sample is: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</si>
  <si>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</si>
  <si>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</si>
  <si>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</si>
  <si>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MERCY</t>
  </si>
  <si>
    <t>GEORGE</t>
  </si>
  <si>
    <t>Director</t>
  </si>
  <si>
    <t xml:space="preserve">Gentamicin Microbial Assay </t>
  </si>
  <si>
    <t>PAGE</t>
  </si>
  <si>
    <t>GENTAGEN INJECTION</t>
  </si>
  <si>
    <t>4 OF 5</t>
  </si>
  <si>
    <t>NDQA201003139</t>
  </si>
  <si>
    <t xml:space="preserve">Gentamycin </t>
  </si>
  <si>
    <t>Each 2ml contains 80 mg gentamycin</t>
  </si>
  <si>
    <t>`+</t>
  </si>
  <si>
    <t>PRODUCT NAME</t>
  </si>
  <si>
    <t>NQCL NUMBER</t>
  </si>
  <si>
    <t>MICROBIOLOGY LAB NO.</t>
  </si>
  <si>
    <t>5 OF 5</t>
  </si>
  <si>
    <t>Each   1 ml contains 0.3mg of Gentamycin</t>
  </si>
  <si>
    <t>E. Ngamau</t>
  </si>
  <si>
    <t>Head, BAU</t>
  </si>
</sst>
</file>

<file path=xl/styles.xml><?xml version="1.0" encoding="utf-8"?>
<styleSheet xmlns="http://schemas.openxmlformats.org/spreadsheetml/2006/main">
  <numFmts count="6">
    <numFmt numFmtId="164" formatCode="dd\-mmm\-yy"/>
    <numFmt numFmtId="165" formatCode="0.0000"/>
    <numFmt numFmtId="166" formatCode="0.000000000"/>
    <numFmt numFmtId="167" formatCode="0.00000000"/>
    <numFmt numFmtId="168" formatCode="0.0000\ &quot;mg&quot;\ "/>
    <numFmt numFmtId="169" formatCode="0.000000"/>
  </numFmts>
  <fonts count="8">
    <font>
      <sz val="10"/>
      <color rgb="FF000000"/>
      <name val="Arial"/>
    </font>
    <font>
      <b/>
      <u/>
      <sz val="12"/>
      <color rgb="FF000000"/>
      <name val="Book Antiqua"/>
    </font>
    <font>
      <sz val="12"/>
      <color rgb="FF000000"/>
      <name val="Book Antiqua"/>
    </font>
    <font>
      <b/>
      <sz val="12"/>
      <color rgb="FF000000"/>
      <name val="Book Antiqua"/>
    </font>
    <font>
      <sz val="10"/>
      <color rgb="FF000000"/>
      <name val="Book Antiqua"/>
    </font>
    <font>
      <b/>
      <vertAlign val="subscript"/>
      <sz val="12"/>
      <color rgb="FF000000"/>
      <name val="Book Antiqua"/>
    </font>
    <font>
      <vertAlign val="subscript"/>
      <sz val="12"/>
      <color rgb="FF000000"/>
      <name val="Book Antiqua"/>
    </font>
    <font>
      <vertAlign val="superscript"/>
      <sz val="12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C0C0C0"/>
        <bgColor rgb="FFFFFFFF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3" xfId="0" applyFont="1" applyFill="1" applyBorder="1"/>
    <xf numFmtId="0" fontId="2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 vertical="top"/>
    </xf>
    <xf numFmtId="0" fontId="2" fillId="2" borderId="0" xfId="0" applyFont="1" applyFill="1"/>
    <xf numFmtId="0" fontId="2" fillId="2" borderId="0" xfId="0" applyFont="1" applyFill="1" applyAlignment="1">
      <alignment vertical="top"/>
    </xf>
    <xf numFmtId="2" fontId="2" fillId="2" borderId="0" xfId="0" applyNumberFormat="1" applyFont="1" applyFill="1" applyAlignment="1">
      <alignment horizontal="center" vertical="top"/>
    </xf>
    <xf numFmtId="0" fontId="3" fillId="2" borderId="0" xfId="0" applyFont="1" applyFill="1" applyAlignment="1">
      <alignment vertical="top"/>
    </xf>
    <xf numFmtId="0" fontId="3" fillId="2" borderId="5" xfId="0" applyFont="1" applyFill="1" applyBorder="1" applyAlignment="1">
      <alignment horizontal="left" vertical="top"/>
    </xf>
    <xf numFmtId="0" fontId="3" fillId="2" borderId="8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horizontal="left" vertical="top" indent="4"/>
    </xf>
    <xf numFmtId="0" fontId="3" fillId="2" borderId="7" xfId="0" applyFont="1" applyFill="1" applyBorder="1" applyAlignment="1">
      <alignment horizontal="left" vertical="top" indent="4"/>
    </xf>
    <xf numFmtId="0" fontId="2" fillId="2" borderId="9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vertical="top"/>
    </xf>
    <xf numFmtId="0" fontId="3" fillId="2" borderId="7" xfId="0" applyFont="1" applyFill="1" applyBorder="1" applyAlignment="1">
      <alignment vertical="top"/>
    </xf>
    <xf numFmtId="0" fontId="2" fillId="2" borderId="0" xfId="0" applyFont="1" applyFill="1"/>
    <xf numFmtId="2" fontId="2" fillId="2" borderId="0" xfId="0" applyNumberFormat="1" applyFont="1" applyFill="1"/>
    <xf numFmtId="0" fontId="2" fillId="2" borderId="0" xfId="0" applyFont="1" applyFill="1" applyAlignment="1">
      <alignment horizontal="right"/>
    </xf>
    <xf numFmtId="0" fontId="3" fillId="2" borderId="9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top"/>
    </xf>
    <xf numFmtId="165" fontId="2" fillId="2" borderId="0" xfId="0" applyNumberFormat="1" applyFont="1" applyFill="1" applyAlignment="1">
      <alignment horizontal="center" vertical="top"/>
    </xf>
    <xf numFmtId="0" fontId="3" fillId="2" borderId="7" xfId="0" applyFont="1" applyFill="1" applyBorder="1" applyAlignment="1">
      <alignment horizontal="center" vertical="top"/>
    </xf>
    <xf numFmtId="2" fontId="3" fillId="2" borderId="7" xfId="0" applyNumberFormat="1" applyFont="1" applyFill="1" applyBorder="1" applyAlignment="1">
      <alignment horizontal="center" vertical="top"/>
    </xf>
    <xf numFmtId="2" fontId="3" fillId="2" borderId="10" xfId="0" applyNumberFormat="1" applyFont="1" applyFill="1" applyBorder="1" applyAlignment="1">
      <alignment horizontal="center" vertical="top"/>
    </xf>
    <xf numFmtId="2" fontId="2" fillId="2" borderId="0" xfId="0" applyNumberFormat="1" applyFont="1" applyFill="1" applyAlignment="1">
      <alignment vertical="top"/>
    </xf>
    <xf numFmtId="166" fontId="2" fillId="2" borderId="0" xfId="0" applyNumberFormat="1" applyFont="1" applyFill="1" applyAlignment="1">
      <alignment vertical="top"/>
    </xf>
    <xf numFmtId="0" fontId="2" fillId="2" borderId="10" xfId="0" applyFont="1" applyFill="1" applyBorder="1" applyAlignment="1">
      <alignment vertical="center"/>
    </xf>
    <xf numFmtId="0" fontId="2" fillId="2" borderId="2" xfId="0" applyFont="1" applyFill="1" applyBorder="1"/>
    <xf numFmtId="164" fontId="2" fillId="2" borderId="4" xfId="0" applyNumberFormat="1" applyFont="1" applyFill="1" applyBorder="1" applyAlignment="1">
      <alignment horizontal="left"/>
    </xf>
    <xf numFmtId="0" fontId="2" fillId="2" borderId="4" xfId="0" applyFont="1" applyFill="1" applyBorder="1"/>
    <xf numFmtId="2" fontId="2" fillId="2" borderId="4" xfId="0" applyNumberFormat="1" applyFont="1" applyFill="1" applyBorder="1" applyAlignment="1">
      <alignment horizontal="center"/>
    </xf>
    <xf numFmtId="0" fontId="2" fillId="2" borderId="5" xfId="0" applyFont="1" applyFill="1" applyBorder="1"/>
    <xf numFmtId="0" fontId="2" fillId="2" borderId="7" xfId="0" applyFont="1" applyFill="1" applyBorder="1"/>
    <xf numFmtId="2" fontId="2" fillId="2" borderId="3" xfId="0" applyNumberFormat="1" applyFont="1" applyFill="1" applyBorder="1" applyAlignment="1">
      <alignment horizontal="center"/>
    </xf>
    <xf numFmtId="165" fontId="3" fillId="2" borderId="0" xfId="0" applyNumberFormat="1" applyFont="1" applyFill="1" applyAlignment="1">
      <alignment horizontal="center" vertical="top"/>
    </xf>
    <xf numFmtId="0" fontId="3" fillId="2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vertical="center"/>
    </xf>
    <xf numFmtId="167" fontId="2" fillId="2" borderId="0" xfId="0" applyNumberFormat="1" applyFont="1" applyFill="1" applyAlignment="1">
      <alignment vertical="top"/>
    </xf>
    <xf numFmtId="0" fontId="4" fillId="2" borderId="0" xfId="0" applyFont="1" applyFill="1"/>
    <xf numFmtId="0" fontId="4" fillId="2" borderId="1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/>
    </xf>
    <xf numFmtId="10" fontId="2" fillId="2" borderId="10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0" xfId="0" applyFont="1" applyFill="1" applyBorder="1"/>
    <xf numFmtId="10" fontId="2" fillId="3" borderId="9" xfId="0" applyNumberFormat="1" applyFont="1" applyFill="1" applyBorder="1" applyAlignment="1">
      <alignment horizontal="center"/>
    </xf>
    <xf numFmtId="10" fontId="2" fillId="3" borderId="10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8" fontId="3" fillId="2" borderId="0" xfId="0" applyNumberFormat="1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169" fontId="2" fillId="2" borderId="10" xfId="0" applyNumberFormat="1" applyFont="1" applyFill="1" applyBorder="1" applyAlignment="1">
      <alignment horizontal="center" vertical="center"/>
    </xf>
    <xf numFmtId="10" fontId="3" fillId="2" borderId="10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10" fontId="2" fillId="4" borderId="1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2" borderId="16" xfId="0" applyFont="1" applyFill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0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0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3"/>
  <sheetViews>
    <sheetView tabSelected="1" view="pageBreakPreview" zoomScale="60" zoomScaleNormal="100" workbookViewId="0">
      <selection activeCell="G139" sqref="G139"/>
    </sheetView>
  </sheetViews>
  <sheetFormatPr defaultRowHeight="15.75"/>
  <cols>
    <col min="1" max="1" width="31.7109375" style="2" customWidth="1"/>
    <col min="2" max="2" width="20" style="2" customWidth="1"/>
    <col min="3" max="3" width="32.7109375" style="2" customWidth="1"/>
    <col min="4" max="4" width="16.28515625" style="2" customWidth="1"/>
    <col min="5" max="5" width="29" style="2" customWidth="1"/>
    <col min="6" max="6" width="15.7109375" style="2" customWidth="1"/>
    <col min="7" max="7" width="18.42578125" style="2" customWidth="1"/>
    <col min="8" max="8" width="9.140625" style="2" customWidth="1"/>
  </cols>
  <sheetData>
    <row r="1" spans="1:7" ht="15.95" customHeight="1"/>
    <row r="2" spans="1:7" ht="15.95" customHeight="1"/>
    <row r="3" spans="1:7" ht="15.95" customHeight="1"/>
    <row r="4" spans="1:7" ht="15.95" customHeight="1"/>
    <row r="5" spans="1:7" ht="15.95" customHeight="1"/>
    <row r="6" spans="1:7" ht="15.95" customHeight="1"/>
    <row r="7" spans="1:7" ht="15.95" customHeight="1"/>
    <row r="8" spans="1:7" ht="15.95" customHeight="1"/>
    <row r="9" spans="1:7" ht="15.95" customHeight="1"/>
    <row r="10" spans="1:7" ht="15.95" customHeight="1"/>
    <row r="11" spans="1:7" ht="15.95" customHeight="1"/>
    <row r="12" spans="1:7" ht="15.95" customHeight="1">
      <c r="A12" s="2" t="s">
        <v>0</v>
      </c>
      <c r="B12" s="2" t="s">
        <v>1</v>
      </c>
      <c r="C12" s="2" t="s">
        <v>2</v>
      </c>
      <c r="D12" s="2" t="s">
        <v>3</v>
      </c>
    </row>
    <row r="13" spans="1:7" ht="15.95" customHeight="1">
      <c r="A13" s="1" t="s">
        <v>4</v>
      </c>
      <c r="B13" s="1" t="s">
        <v>5</v>
      </c>
      <c r="G13" s="68"/>
    </row>
    <row r="14" spans="1:7" ht="15.95" customHeight="1">
      <c r="A14" s="3" t="s">
        <v>6</v>
      </c>
      <c r="B14" s="3" t="s">
        <v>7</v>
      </c>
      <c r="G14" s="58"/>
    </row>
    <row r="15" spans="1:7" ht="15.95" customHeight="1">
      <c r="A15" s="3" t="s">
        <v>8</v>
      </c>
      <c r="B15" s="4" t="s">
        <v>9</v>
      </c>
    </row>
    <row r="16" spans="1:7" ht="15.95" customHeight="1">
      <c r="A16" s="3" t="s">
        <v>10</v>
      </c>
      <c r="B16" s="5" t="s">
        <v>11</v>
      </c>
    </row>
    <row r="17" spans="1:10" ht="15.95" customHeight="1">
      <c r="A17" s="3" t="s">
        <v>12</v>
      </c>
      <c r="B17" s="33" t="s">
        <v>85</v>
      </c>
    </row>
    <row r="18" spans="1:10" ht="15.95" customHeight="1">
      <c r="A18" s="3" t="s">
        <v>13</v>
      </c>
      <c r="B18" s="6">
        <v>42541</v>
      </c>
    </row>
    <row r="19" spans="1:10" ht="15.95" customHeight="1">
      <c r="A19" s="3" t="s">
        <v>14</v>
      </c>
      <c r="B19" s="6">
        <v>42542</v>
      </c>
    </row>
    <row r="20" spans="1:10" ht="15.95" customHeight="1">
      <c r="A20" s="3"/>
      <c r="B20" s="6"/>
    </row>
    <row r="21" spans="1:10" ht="15.95" customHeight="1">
      <c r="A21" s="3"/>
      <c r="C21" s="71"/>
      <c r="D21" s="3"/>
    </row>
    <row r="22" spans="1:10" ht="15.95" customHeight="1">
      <c r="A22" s="16"/>
      <c r="B22" s="46"/>
      <c r="C22" s="12"/>
      <c r="D22" s="47"/>
      <c r="E22" s="18" t="s">
        <v>19</v>
      </c>
    </row>
    <row r="23" spans="1:10" ht="15.95" customHeight="1">
      <c r="A23" s="72" t="s">
        <v>20</v>
      </c>
      <c r="B23" s="73"/>
      <c r="C23" s="72" t="s">
        <v>21</v>
      </c>
      <c r="D23" s="73"/>
      <c r="E23" s="19" t="s">
        <v>22</v>
      </c>
    </row>
    <row r="24" spans="1:10" ht="15.95" customHeight="1">
      <c r="A24" s="12" t="s">
        <v>23</v>
      </c>
      <c r="B24" s="13"/>
      <c r="C24" s="17" t="s">
        <v>24</v>
      </c>
      <c r="D24" s="48">
        <v>23.97</v>
      </c>
      <c r="E24" s="48">
        <f>D24*B26/100</f>
        <v>15.101099999999999</v>
      </c>
      <c r="F24" s="22"/>
      <c r="G24" s="22"/>
      <c r="H24" s="22"/>
    </row>
    <row r="25" spans="1:10" ht="15.95" customHeight="1">
      <c r="A25" s="7" t="s">
        <v>25</v>
      </c>
      <c r="B25" s="8" t="s">
        <v>26</v>
      </c>
      <c r="C25" s="22"/>
      <c r="D25" s="45"/>
      <c r="E25" s="45"/>
      <c r="F25" s="22"/>
      <c r="G25" s="22"/>
      <c r="H25" s="22"/>
    </row>
    <row r="26" spans="1:10" ht="15.95" customHeight="1">
      <c r="A26" s="9" t="s">
        <v>27</v>
      </c>
      <c r="B26" s="10">
        <v>63</v>
      </c>
      <c r="C26" s="51" t="s">
        <v>28</v>
      </c>
      <c r="D26" s="48">
        <v>23.89</v>
      </c>
      <c r="E26" s="48">
        <f>D26*B26/100</f>
        <v>15.050699999999999</v>
      </c>
      <c r="F26" s="22"/>
      <c r="G26" s="22"/>
      <c r="H26" s="22"/>
      <c r="I26" s="22"/>
      <c r="J26" s="22"/>
    </row>
    <row r="27" spans="1:10" ht="15.95" customHeight="1">
      <c r="A27" s="14"/>
      <c r="B27" s="20"/>
      <c r="C27" s="49"/>
      <c r="D27" s="50"/>
      <c r="E27" s="50"/>
      <c r="F27" s="23"/>
      <c r="G27" s="23"/>
      <c r="H27" s="22"/>
      <c r="I27" s="22"/>
      <c r="J27" s="22"/>
    </row>
    <row r="28" spans="1:10" ht="15.95" customHeight="1">
      <c r="A28" s="9"/>
      <c r="B28" s="11"/>
      <c r="E28" s="23"/>
      <c r="F28" s="23"/>
      <c r="G28" s="23"/>
      <c r="H28" s="22"/>
      <c r="I28" s="22"/>
      <c r="J28" s="22"/>
    </row>
    <row r="29" spans="1:10" s="22" customFormat="1" ht="15.95" customHeight="1">
      <c r="A29" s="25" t="s">
        <v>29</v>
      </c>
      <c r="B29" s="24"/>
      <c r="C29" s="23">
        <v>10</v>
      </c>
    </row>
    <row r="30" spans="1:10" s="22" customFormat="1" ht="15.95" customHeight="1">
      <c r="A30" s="15" t="s">
        <v>30</v>
      </c>
      <c r="B30" s="23"/>
      <c r="C30" s="24">
        <v>30</v>
      </c>
    </row>
    <row r="31" spans="1:10" s="22" customFormat="1" ht="15.95" customHeight="1">
      <c r="A31" s="23"/>
      <c r="B31" s="23"/>
      <c r="C31" s="23"/>
    </row>
    <row r="32" spans="1:10" ht="15.95" customHeight="1">
      <c r="A32" s="26" t="s">
        <v>31</v>
      </c>
      <c r="B32" s="27"/>
      <c r="C32" s="27"/>
      <c r="D32" s="27"/>
      <c r="E32" s="27"/>
      <c r="F32" s="27"/>
      <c r="G32" s="27"/>
      <c r="H32" s="22"/>
      <c r="I32" s="22"/>
      <c r="J32" s="22"/>
    </row>
    <row r="33" spans="1:10" ht="24.95" customHeight="1">
      <c r="A33" s="54" t="s">
        <v>32</v>
      </c>
      <c r="B33" s="28"/>
      <c r="C33" s="28"/>
      <c r="D33" s="28"/>
      <c r="E33" s="28"/>
      <c r="F33" s="28"/>
      <c r="G33" s="29"/>
      <c r="H33" s="22"/>
      <c r="I33" s="22"/>
      <c r="J33" s="22"/>
    </row>
    <row r="34" spans="1:10" ht="15.95" customHeight="1">
      <c r="A34" s="30" t="s">
        <v>33</v>
      </c>
      <c r="B34" s="39" t="s">
        <v>34</v>
      </c>
      <c r="C34" s="39" t="s">
        <v>35</v>
      </c>
      <c r="D34" s="39" t="s">
        <v>36</v>
      </c>
      <c r="E34" s="39" t="s">
        <v>37</v>
      </c>
      <c r="F34" s="39" t="s">
        <v>38</v>
      </c>
      <c r="G34" s="39" t="s">
        <v>39</v>
      </c>
      <c r="H34" s="22"/>
      <c r="I34" s="22"/>
      <c r="J34" s="22"/>
    </row>
    <row r="35" spans="1:10" ht="15.95" customHeight="1">
      <c r="A35" s="30">
        <v>1</v>
      </c>
      <c r="B35" s="21">
        <v>11.68</v>
      </c>
      <c r="C35" s="21">
        <v>12.9</v>
      </c>
      <c r="D35" s="21">
        <v>13.94</v>
      </c>
      <c r="E35" s="21">
        <v>11.94</v>
      </c>
      <c r="F35" s="21">
        <v>13.52</v>
      </c>
      <c r="G35" s="21">
        <v>14.6</v>
      </c>
      <c r="H35" s="22"/>
      <c r="I35" s="22"/>
      <c r="J35" s="22"/>
    </row>
    <row r="36" spans="1:10" ht="15.95" customHeight="1">
      <c r="A36" s="30">
        <v>2</v>
      </c>
      <c r="B36" s="21">
        <v>11.9</v>
      </c>
      <c r="C36" s="21">
        <v>12.66</v>
      </c>
      <c r="D36" s="21">
        <v>14.12</v>
      </c>
      <c r="E36" s="21">
        <v>12.2</v>
      </c>
      <c r="F36" s="21">
        <v>13.22</v>
      </c>
      <c r="G36" s="21">
        <v>14.62</v>
      </c>
      <c r="H36" s="22"/>
      <c r="I36" s="22"/>
      <c r="J36" s="22"/>
    </row>
    <row r="37" spans="1:10" ht="15.95" customHeight="1">
      <c r="A37" s="30">
        <v>3</v>
      </c>
      <c r="B37" s="21">
        <v>11.96</v>
      </c>
      <c r="C37" s="21">
        <v>13</v>
      </c>
      <c r="D37" s="21">
        <v>14</v>
      </c>
      <c r="E37" s="21">
        <v>12.3</v>
      </c>
      <c r="F37" s="21">
        <v>13.68</v>
      </c>
      <c r="G37" s="21">
        <v>14.52</v>
      </c>
      <c r="H37" s="22"/>
      <c r="I37" s="22"/>
      <c r="J37" s="22"/>
    </row>
    <row r="38" spans="1:10" ht="15.95" customHeight="1">
      <c r="A38" s="37" t="s">
        <v>40</v>
      </c>
      <c r="B38" s="41">
        <f t="shared" ref="B38:G38" si="0">AVERAGE(B35:B37)</f>
        <v>11.846666666666666</v>
      </c>
      <c r="C38" s="41">
        <f t="shared" si="0"/>
        <v>12.853333333333333</v>
      </c>
      <c r="D38" s="41">
        <f t="shared" si="0"/>
        <v>14.020000000000001</v>
      </c>
      <c r="E38" s="41">
        <f t="shared" si="0"/>
        <v>12.146666666666667</v>
      </c>
      <c r="F38" s="41">
        <f t="shared" si="0"/>
        <v>13.473333333333334</v>
      </c>
      <c r="G38" s="41">
        <f t="shared" si="0"/>
        <v>14.579999999999998</v>
      </c>
      <c r="H38" s="22"/>
      <c r="I38" s="22"/>
      <c r="J38" s="22"/>
    </row>
    <row r="39" spans="1:10" ht="24.95" customHeight="1">
      <c r="A39" s="53" t="s">
        <v>41</v>
      </c>
      <c r="B39" s="31"/>
      <c r="C39" s="31"/>
      <c r="D39" s="31"/>
      <c r="E39" s="31"/>
      <c r="F39" s="31"/>
      <c r="G39" s="32"/>
      <c r="H39" s="22"/>
      <c r="I39" s="22"/>
      <c r="J39" s="22"/>
    </row>
    <row r="40" spans="1:10" ht="15.95" customHeight="1">
      <c r="A40" s="30" t="s">
        <v>33</v>
      </c>
      <c r="B40" s="39" t="s">
        <v>34</v>
      </c>
      <c r="C40" s="39" t="s">
        <v>35</v>
      </c>
      <c r="D40" s="39" t="s">
        <v>36</v>
      </c>
      <c r="E40" s="39" t="s">
        <v>37</v>
      </c>
      <c r="F40" s="39" t="s">
        <v>38</v>
      </c>
      <c r="G40" s="39" t="s">
        <v>39</v>
      </c>
      <c r="H40" s="22"/>
      <c r="I40" s="22"/>
      <c r="J40" s="22"/>
    </row>
    <row r="41" spans="1:10" ht="15.95" customHeight="1">
      <c r="A41" s="30">
        <v>1</v>
      </c>
      <c r="B41" s="21">
        <v>11.92</v>
      </c>
      <c r="C41" s="21">
        <v>13.1</v>
      </c>
      <c r="D41" s="21">
        <v>14.32</v>
      </c>
      <c r="E41" s="21">
        <v>12.06</v>
      </c>
      <c r="F41" s="21">
        <v>13.32</v>
      </c>
      <c r="G41" s="21">
        <v>14.52</v>
      </c>
      <c r="H41" s="22"/>
      <c r="I41" s="22"/>
      <c r="J41" s="22"/>
    </row>
    <row r="42" spans="1:10" ht="15.95" customHeight="1">
      <c r="A42" s="30">
        <v>2</v>
      </c>
      <c r="B42" s="21">
        <v>11.98</v>
      </c>
      <c r="C42" s="21">
        <v>12.92</v>
      </c>
      <c r="D42" s="21">
        <v>14</v>
      </c>
      <c r="E42" s="21">
        <v>11.94</v>
      </c>
      <c r="F42" s="21">
        <v>13.04</v>
      </c>
      <c r="G42" s="21">
        <v>14.4</v>
      </c>
      <c r="H42" s="22"/>
      <c r="I42" s="22"/>
      <c r="J42" s="22"/>
    </row>
    <row r="43" spans="1:10" ht="15.95" customHeight="1">
      <c r="A43" s="30">
        <v>3</v>
      </c>
      <c r="B43" s="21">
        <v>12</v>
      </c>
      <c r="C43" s="21">
        <v>13.34</v>
      </c>
      <c r="D43" s="21">
        <v>14.02</v>
      </c>
      <c r="E43" s="21">
        <v>12.16</v>
      </c>
      <c r="F43" s="21">
        <v>13.38</v>
      </c>
      <c r="G43" s="21">
        <v>14.58</v>
      </c>
      <c r="H43" s="22"/>
      <c r="I43" s="22"/>
      <c r="J43" s="22"/>
    </row>
    <row r="44" spans="1:10" ht="15.95" customHeight="1">
      <c r="A44" s="36" t="s">
        <v>40</v>
      </c>
      <c r="B44" s="40">
        <f t="shared" ref="B44:G44" si="1">AVERAGE(B41:B43)</f>
        <v>11.966666666666667</v>
      </c>
      <c r="C44" s="40">
        <f t="shared" si="1"/>
        <v>13.12</v>
      </c>
      <c r="D44" s="40">
        <f t="shared" si="1"/>
        <v>14.113333333333335</v>
      </c>
      <c r="E44" s="40">
        <f t="shared" si="1"/>
        <v>12.053333333333333</v>
      </c>
      <c r="F44" s="40">
        <f t="shared" si="1"/>
        <v>13.246666666666668</v>
      </c>
      <c r="G44" s="41">
        <f t="shared" si="1"/>
        <v>14.5</v>
      </c>
      <c r="H44" s="22"/>
      <c r="I44" s="22"/>
      <c r="J44" s="22"/>
    </row>
    <row r="45" spans="1:10" ht="15.95" customHeight="1">
      <c r="A45" s="33"/>
      <c r="B45" s="33"/>
      <c r="C45" s="33"/>
      <c r="D45" s="33"/>
      <c r="E45" s="33"/>
      <c r="F45" s="33"/>
      <c r="G45" s="33"/>
      <c r="H45" s="22"/>
      <c r="I45" s="22"/>
      <c r="J45" s="22"/>
    </row>
    <row r="46" spans="1:10" ht="15.95" customHeight="1">
      <c r="A46" s="23" t="s">
        <v>42</v>
      </c>
      <c r="B46" s="23"/>
      <c r="C46" s="23"/>
      <c r="D46" s="23"/>
      <c r="E46" s="23"/>
      <c r="F46" s="23"/>
      <c r="G46" s="33"/>
      <c r="H46" s="22"/>
      <c r="I46" s="22"/>
      <c r="J46" s="22"/>
    </row>
    <row r="47" spans="1:10" ht="18" customHeight="1">
      <c r="A47" s="23" t="s">
        <v>43</v>
      </c>
      <c r="B47" s="52">
        <f>B80</f>
        <v>0.48323519999999998</v>
      </c>
      <c r="C47" s="23" t="s">
        <v>44</v>
      </c>
      <c r="D47" s="52">
        <f>D80</f>
        <v>0.48162239999999995</v>
      </c>
      <c r="E47" s="23"/>
      <c r="F47" s="23"/>
      <c r="G47" s="33"/>
      <c r="H47" s="22"/>
      <c r="I47" s="22"/>
      <c r="J47" s="22"/>
    </row>
    <row r="48" spans="1:10" ht="15.95" customHeight="1">
      <c r="A48" s="23"/>
      <c r="B48" s="38"/>
      <c r="C48" s="23"/>
      <c r="D48" s="38"/>
      <c r="E48" s="23"/>
      <c r="F48" s="23"/>
      <c r="G48" s="33"/>
      <c r="H48" s="22"/>
      <c r="I48" s="22"/>
      <c r="J48" s="22"/>
    </row>
    <row r="49" spans="1:10" ht="15.95" customHeight="1">
      <c r="A49" s="23" t="s">
        <v>45</v>
      </c>
      <c r="B49" s="23"/>
      <c r="C49" s="23"/>
      <c r="D49" s="42"/>
      <c r="E49" s="42"/>
      <c r="F49" s="55"/>
      <c r="G49" s="33"/>
      <c r="H49" s="22"/>
      <c r="I49" s="22"/>
      <c r="J49" s="22"/>
    </row>
    <row r="50" spans="1:10" ht="18" customHeight="1">
      <c r="A50" s="23" t="s">
        <v>46</v>
      </c>
      <c r="B50" s="52">
        <f>B83</f>
        <v>0.48</v>
      </c>
      <c r="C50" s="23"/>
      <c r="D50" s="42"/>
      <c r="E50" s="43"/>
      <c r="F50" s="23"/>
      <c r="G50" s="33"/>
      <c r="H50" s="22"/>
      <c r="I50" s="22"/>
      <c r="J50" s="22"/>
    </row>
    <row r="51" spans="1:10" ht="15.95" customHeight="1">
      <c r="A51" s="23"/>
      <c r="B51" s="38"/>
      <c r="C51" s="23"/>
      <c r="D51" s="23"/>
      <c r="E51" s="23"/>
      <c r="F51" s="23"/>
      <c r="G51" s="33"/>
      <c r="H51" s="22"/>
      <c r="I51" s="22"/>
      <c r="J51" s="22"/>
    </row>
    <row r="52" spans="1:10" ht="18" customHeight="1">
      <c r="A52" s="74" t="s">
        <v>47</v>
      </c>
      <c r="B52" s="74"/>
      <c r="C52" s="74" t="s">
        <v>32</v>
      </c>
      <c r="D52" s="74"/>
      <c r="E52" s="74" t="s">
        <v>48</v>
      </c>
      <c r="F52" s="74"/>
      <c r="G52" s="33"/>
      <c r="H52" s="22"/>
      <c r="I52" s="22"/>
      <c r="J52" s="22"/>
    </row>
    <row r="53" spans="1:10" ht="24.95" customHeight="1">
      <c r="A53" s="75" t="s">
        <v>49</v>
      </c>
      <c r="B53" s="75"/>
      <c r="C53" s="76">
        <f>1/4*((D38+G38)-(B38+E38))</f>
        <v>1.1516666666666673</v>
      </c>
      <c r="D53" s="76"/>
      <c r="E53" s="76">
        <f>1/4*((D44+G44)-(E44+B44))</f>
        <v>1.1483333333333343</v>
      </c>
      <c r="F53" s="76"/>
      <c r="G53" s="33"/>
      <c r="H53" s="22"/>
      <c r="I53" s="22"/>
      <c r="J53" s="22"/>
    </row>
    <row r="54" spans="1:10" ht="24.95" customHeight="1">
      <c r="A54" s="75" t="s">
        <v>50</v>
      </c>
      <c r="B54" s="75"/>
      <c r="C54" s="76">
        <f>1/3*((E38+F38+G38)-(B38+C38+D38))</f>
        <v>0.49333333333333462</v>
      </c>
      <c r="D54" s="76"/>
      <c r="E54" s="76">
        <f>1/3*((E44+F44+G44)-(B44+C44+D44))</f>
        <v>0.1999999999999981</v>
      </c>
      <c r="F54" s="76"/>
      <c r="G54" s="33"/>
      <c r="H54" s="22"/>
      <c r="I54" s="22"/>
      <c r="J54" s="22"/>
    </row>
    <row r="55" spans="1:10" ht="24.95" customHeight="1">
      <c r="A55" s="75" t="s">
        <v>51</v>
      </c>
      <c r="B55" s="75"/>
      <c r="C55" s="76">
        <f>C53/LOG10(2)</f>
        <v>3.8257538559452811</v>
      </c>
      <c r="D55" s="76"/>
      <c r="E55" s="76">
        <f>E53/LOG10(2)</f>
        <v>3.8146807622956578</v>
      </c>
      <c r="F55" s="76"/>
      <c r="G55" s="33"/>
      <c r="H55" s="22"/>
      <c r="I55" s="22"/>
      <c r="J55" s="22"/>
    </row>
    <row r="56" spans="1:10" ht="24.95" customHeight="1">
      <c r="A56" s="75" t="s">
        <v>52</v>
      </c>
      <c r="B56" s="75"/>
      <c r="C56" s="76">
        <f>C54/C55</f>
        <v>0.12895062042914415</v>
      </c>
      <c r="D56" s="76"/>
      <c r="E56" s="76">
        <f>E54/E55</f>
        <v>5.2429026821012144E-2</v>
      </c>
      <c r="F56" s="76"/>
      <c r="G56" s="33"/>
      <c r="H56" s="22"/>
      <c r="I56" s="22"/>
      <c r="J56" s="22"/>
    </row>
    <row r="57" spans="1:10" ht="24.95" customHeight="1">
      <c r="A57" s="75" t="s">
        <v>53</v>
      </c>
      <c r="B57" s="75"/>
      <c r="C57" s="75">
        <f>POWER(10,C56)</f>
        <v>1.3457073375395805</v>
      </c>
      <c r="D57" s="75"/>
      <c r="E57" s="75">
        <f>POWER(10,E56)</f>
        <v>1.1283115317768508</v>
      </c>
      <c r="F57" s="75"/>
      <c r="G57" s="33"/>
      <c r="H57" s="22"/>
      <c r="I57" s="22"/>
      <c r="J57" s="22"/>
    </row>
    <row r="58" spans="1:10" ht="24.95" customHeight="1">
      <c r="A58" s="44" t="s">
        <v>54</v>
      </c>
      <c r="B58" s="44"/>
      <c r="C58" s="77">
        <f>C57*B47/B50</f>
        <v>1.3547774049945973</v>
      </c>
      <c r="D58" s="77"/>
      <c r="E58" s="77">
        <f>E57*D47/B50</f>
        <v>1.1321252247542566</v>
      </c>
      <c r="F58" s="77"/>
      <c r="G58" s="33"/>
      <c r="H58" s="22"/>
      <c r="I58" s="22"/>
      <c r="J58" s="22"/>
    </row>
    <row r="59" spans="1:10" ht="24.95" customHeight="1">
      <c r="A59" s="22"/>
      <c r="B59" s="23"/>
      <c r="C59" s="23"/>
      <c r="D59" s="23"/>
      <c r="E59" s="23"/>
      <c r="F59" s="23"/>
      <c r="G59" s="33"/>
      <c r="H59" s="22"/>
      <c r="I59" s="22"/>
      <c r="J59" s="22"/>
    </row>
    <row r="60" spans="1:10" ht="15.95" customHeight="1">
      <c r="A60" s="25" t="s">
        <v>55</v>
      </c>
      <c r="B60" s="24"/>
      <c r="C60" s="23">
        <v>10</v>
      </c>
      <c r="D60" s="22"/>
      <c r="E60" s="22"/>
      <c r="F60" s="22"/>
      <c r="G60" s="22"/>
      <c r="H60" s="22"/>
      <c r="I60" s="22"/>
      <c r="J60" s="22"/>
    </row>
    <row r="61" spans="1:10" ht="15.95" customHeight="1">
      <c r="A61" s="15" t="s">
        <v>30</v>
      </c>
      <c r="B61" s="23"/>
      <c r="C61" s="24">
        <v>30</v>
      </c>
      <c r="D61" s="22"/>
      <c r="E61" s="22"/>
      <c r="F61" s="22"/>
      <c r="G61" s="22"/>
      <c r="H61" s="22"/>
      <c r="I61" s="22"/>
      <c r="J61" s="22"/>
    </row>
    <row r="62" spans="1:10" ht="15.95" customHeight="1">
      <c r="A62" s="23"/>
      <c r="B62" s="23"/>
      <c r="C62" s="23"/>
      <c r="D62" s="22"/>
      <c r="E62" s="22"/>
      <c r="F62" s="22"/>
      <c r="G62" s="22"/>
      <c r="H62" s="22"/>
      <c r="I62" s="22"/>
      <c r="J62" s="22"/>
    </row>
    <row r="63" spans="1:10" ht="15.95" customHeight="1">
      <c r="A63" s="26" t="s">
        <v>31</v>
      </c>
      <c r="B63" s="27"/>
      <c r="C63" s="27"/>
      <c r="D63" s="27"/>
      <c r="E63" s="27"/>
      <c r="F63" s="27"/>
      <c r="G63" s="27"/>
      <c r="H63" s="22"/>
      <c r="I63" s="22"/>
      <c r="J63" s="22"/>
    </row>
    <row r="64" spans="1:10" ht="15.95" customHeight="1">
      <c r="A64" s="54" t="s">
        <v>56</v>
      </c>
      <c r="B64" s="28"/>
      <c r="C64" s="28"/>
      <c r="D64" s="28"/>
      <c r="E64" s="28"/>
      <c r="F64" s="28"/>
      <c r="G64" s="29"/>
      <c r="H64" s="22"/>
      <c r="I64" s="22"/>
      <c r="J64" s="22"/>
    </row>
    <row r="65" spans="1:10" ht="15.95" customHeight="1">
      <c r="A65" s="30" t="s">
        <v>33</v>
      </c>
      <c r="B65" s="39" t="s">
        <v>34</v>
      </c>
      <c r="C65" s="39" t="s">
        <v>35</v>
      </c>
      <c r="D65" s="39" t="s">
        <v>36</v>
      </c>
      <c r="E65" s="39" t="s">
        <v>37</v>
      </c>
      <c r="F65" s="39" t="s">
        <v>38</v>
      </c>
      <c r="G65" s="39" t="s">
        <v>39</v>
      </c>
      <c r="H65" s="22"/>
      <c r="I65" s="22"/>
      <c r="J65" s="22"/>
    </row>
    <row r="66" spans="1:10" ht="15.95" customHeight="1">
      <c r="A66" s="30">
        <v>1</v>
      </c>
      <c r="B66" s="21">
        <v>12.1</v>
      </c>
      <c r="C66" s="21">
        <v>13.26</v>
      </c>
      <c r="D66" s="21">
        <v>14.06</v>
      </c>
      <c r="E66" s="21">
        <v>12</v>
      </c>
      <c r="F66" s="21">
        <v>13.12</v>
      </c>
      <c r="G66" s="21">
        <v>14.4</v>
      </c>
      <c r="H66" s="22"/>
      <c r="I66" s="22"/>
      <c r="J66" s="22"/>
    </row>
    <row r="67" spans="1:10" ht="15.95" customHeight="1">
      <c r="A67" s="30">
        <v>2</v>
      </c>
      <c r="B67" s="21">
        <v>11.9</v>
      </c>
      <c r="C67" s="21">
        <v>13.38</v>
      </c>
      <c r="D67" s="21">
        <v>14.14</v>
      </c>
      <c r="E67" s="21">
        <v>11.96</v>
      </c>
      <c r="F67" s="21">
        <v>13.14</v>
      </c>
      <c r="G67" s="21">
        <v>14.44</v>
      </c>
      <c r="H67" s="22"/>
      <c r="I67" s="22"/>
      <c r="J67" s="22"/>
    </row>
    <row r="68" spans="1:10" ht="15.95" customHeight="1">
      <c r="A68" s="30">
        <v>3</v>
      </c>
      <c r="B68" s="21">
        <v>12.04</v>
      </c>
      <c r="C68" s="21">
        <v>13.4</v>
      </c>
      <c r="D68" s="21">
        <v>14.22</v>
      </c>
      <c r="E68" s="21">
        <v>12.02</v>
      </c>
      <c r="F68" s="21">
        <v>13.18</v>
      </c>
      <c r="G68" s="21">
        <v>14.48</v>
      </c>
      <c r="H68" s="22"/>
      <c r="I68" s="22"/>
      <c r="J68" s="22"/>
    </row>
    <row r="69" spans="1:10" ht="15.95" customHeight="1">
      <c r="A69" s="37" t="s">
        <v>40</v>
      </c>
      <c r="B69" s="41">
        <f t="shared" ref="B69:G69" si="2">AVERAGE(B66:B68)</f>
        <v>12.013333333333334</v>
      </c>
      <c r="C69" s="41">
        <f t="shared" si="2"/>
        <v>13.346666666666666</v>
      </c>
      <c r="D69" s="41">
        <f t="shared" si="2"/>
        <v>14.14</v>
      </c>
      <c r="E69" s="41">
        <f t="shared" si="2"/>
        <v>11.993333333333334</v>
      </c>
      <c r="F69" s="41">
        <f t="shared" si="2"/>
        <v>13.146666666666667</v>
      </c>
      <c r="G69" s="41">
        <f t="shared" si="2"/>
        <v>14.44</v>
      </c>
      <c r="H69" s="22"/>
      <c r="I69" s="22"/>
      <c r="J69" s="22"/>
    </row>
    <row r="70" spans="1:10" ht="15.95" customHeight="1">
      <c r="A70" s="53" t="s">
        <v>57</v>
      </c>
      <c r="B70" s="31"/>
      <c r="C70" s="31"/>
      <c r="D70" s="31"/>
      <c r="E70" s="31"/>
      <c r="F70" s="31"/>
      <c r="G70" s="32"/>
      <c r="H70" s="22"/>
      <c r="I70" s="22"/>
      <c r="J70" s="22"/>
    </row>
    <row r="71" spans="1:10" ht="15.95" customHeight="1">
      <c r="A71" s="30" t="s">
        <v>33</v>
      </c>
      <c r="B71" s="39" t="s">
        <v>34</v>
      </c>
      <c r="C71" s="39" t="s">
        <v>35</v>
      </c>
      <c r="D71" s="39" t="s">
        <v>36</v>
      </c>
      <c r="E71" s="39" t="s">
        <v>37</v>
      </c>
      <c r="F71" s="39" t="s">
        <v>38</v>
      </c>
      <c r="G71" s="39" t="s">
        <v>39</v>
      </c>
      <c r="H71" s="22"/>
      <c r="I71" s="22"/>
      <c r="J71" s="22"/>
    </row>
    <row r="72" spans="1:10" ht="15.95" customHeight="1">
      <c r="A72" s="30">
        <v>1</v>
      </c>
      <c r="B72" s="21">
        <v>12</v>
      </c>
      <c r="C72" s="21">
        <v>13.32</v>
      </c>
      <c r="D72" s="21">
        <v>14.42</v>
      </c>
      <c r="E72" s="21">
        <v>12.04</v>
      </c>
      <c r="F72" s="21">
        <v>13.3</v>
      </c>
      <c r="G72" s="21">
        <v>14.42</v>
      </c>
      <c r="H72" s="22"/>
      <c r="I72" s="22"/>
      <c r="J72" s="22"/>
    </row>
    <row r="73" spans="1:10" ht="15.95" customHeight="1">
      <c r="A73" s="30">
        <v>2</v>
      </c>
      <c r="B73" s="21">
        <v>12</v>
      </c>
      <c r="C73" s="21">
        <v>13.12</v>
      </c>
      <c r="D73" s="21">
        <v>14</v>
      </c>
      <c r="E73" s="21">
        <v>12.02</v>
      </c>
      <c r="F73" s="21">
        <v>13.2</v>
      </c>
      <c r="G73" s="21">
        <v>14.52</v>
      </c>
      <c r="H73" s="22"/>
      <c r="I73" s="22"/>
      <c r="J73" s="22"/>
    </row>
    <row r="74" spans="1:10" ht="15.95" customHeight="1">
      <c r="A74" s="30">
        <v>3</v>
      </c>
      <c r="B74" s="21">
        <v>11.92</v>
      </c>
      <c r="C74" s="21">
        <v>13.18</v>
      </c>
      <c r="D74" s="21">
        <v>14.22</v>
      </c>
      <c r="E74" s="21">
        <v>12.02</v>
      </c>
      <c r="F74" s="21">
        <v>13.32</v>
      </c>
      <c r="G74" s="21">
        <v>14.4</v>
      </c>
      <c r="H74" s="22"/>
      <c r="I74" s="22"/>
      <c r="J74" s="22"/>
    </row>
    <row r="75" spans="1:10" ht="16.5" customHeight="1">
      <c r="A75" s="36" t="s">
        <v>40</v>
      </c>
      <c r="B75" s="40">
        <f t="shared" ref="B75:G75" si="3">AVERAGE(B72:B74)</f>
        <v>11.973333333333334</v>
      </c>
      <c r="C75" s="40">
        <f t="shared" si="3"/>
        <v>13.206666666666665</v>
      </c>
      <c r="D75" s="40">
        <f t="shared" si="3"/>
        <v>14.213333333333333</v>
      </c>
      <c r="E75" s="40">
        <f t="shared" si="3"/>
        <v>12.026666666666666</v>
      </c>
      <c r="F75" s="40">
        <f t="shared" si="3"/>
        <v>13.273333333333333</v>
      </c>
      <c r="G75" s="40">
        <f t="shared" si="3"/>
        <v>14.446666666666665</v>
      </c>
      <c r="H75" s="22"/>
      <c r="I75" s="22"/>
      <c r="J75" s="22"/>
    </row>
    <row r="76" spans="1:10">
      <c r="A76" s="33"/>
      <c r="B76" s="33"/>
      <c r="C76" s="33"/>
      <c r="D76" s="33"/>
      <c r="E76" s="33"/>
      <c r="F76" s="33"/>
      <c r="G76" s="33"/>
      <c r="H76" s="22"/>
      <c r="I76" s="22"/>
      <c r="J76" s="22"/>
    </row>
    <row r="77" spans="1:10">
      <c r="A77" s="33"/>
      <c r="B77" s="33"/>
      <c r="C77" s="33"/>
      <c r="D77" s="33"/>
      <c r="E77" s="33"/>
      <c r="F77" s="33"/>
      <c r="G77" s="33"/>
      <c r="H77" s="22"/>
      <c r="I77" s="22"/>
      <c r="J77" s="22"/>
    </row>
    <row r="78" spans="1:10">
      <c r="A78" s="33"/>
      <c r="B78" s="33"/>
      <c r="C78" s="33"/>
      <c r="D78" s="33"/>
      <c r="E78" s="33"/>
      <c r="F78" s="33"/>
      <c r="G78" s="33"/>
      <c r="H78" s="22"/>
      <c r="I78" s="22"/>
      <c r="J78" s="22"/>
    </row>
    <row r="79" spans="1:10">
      <c r="A79" s="23" t="s">
        <v>42</v>
      </c>
      <c r="B79" s="23"/>
      <c r="C79" s="23"/>
      <c r="D79" s="23"/>
      <c r="E79" s="23"/>
      <c r="F79" s="23"/>
      <c r="G79" s="33"/>
      <c r="H79" s="22"/>
      <c r="I79" s="22"/>
      <c r="J79" s="22"/>
    </row>
    <row r="80" spans="1:10" ht="16.5" customHeight="1">
      <c r="A80" s="23" t="s">
        <v>43</v>
      </c>
      <c r="B80" s="52">
        <f>$E$24/25*20/25</f>
        <v>0.48323519999999998</v>
      </c>
      <c r="C80" s="23" t="s">
        <v>44</v>
      </c>
      <c r="D80" s="52">
        <f>$E$26/25*20/25</f>
        <v>0.48162239999999995</v>
      </c>
      <c r="E80" s="23"/>
      <c r="F80" s="23"/>
      <c r="G80" s="33"/>
      <c r="H80" s="22"/>
      <c r="I80" s="22"/>
      <c r="J80" s="22"/>
    </row>
    <row r="81" spans="1:10">
      <c r="A81" s="23"/>
      <c r="B81" s="38"/>
      <c r="C81" s="23"/>
      <c r="D81" s="38"/>
      <c r="E81" s="23"/>
      <c r="F81" s="23"/>
      <c r="G81" s="33"/>
      <c r="H81" s="22"/>
      <c r="I81" s="22"/>
      <c r="J81" s="22"/>
    </row>
    <row r="82" spans="1:10">
      <c r="A82" s="23" t="s">
        <v>45</v>
      </c>
      <c r="B82" s="23"/>
      <c r="C82" s="23"/>
      <c r="D82" s="42"/>
      <c r="E82" s="42"/>
      <c r="F82" s="55"/>
      <c r="G82" s="33"/>
      <c r="H82" s="22"/>
      <c r="I82" s="22"/>
      <c r="J82" s="22"/>
    </row>
    <row r="83" spans="1:10" ht="16.5" customHeight="1">
      <c r="A83" s="23" t="s">
        <v>46</v>
      </c>
      <c r="B83" s="52">
        <f>$C$30/25*10/25</f>
        <v>0.48</v>
      </c>
      <c r="C83" s="23"/>
      <c r="D83" s="42"/>
      <c r="E83" s="43"/>
      <c r="F83" s="23"/>
      <c r="G83" s="33"/>
      <c r="H83" s="22"/>
      <c r="I83" s="22"/>
      <c r="J83" s="22"/>
    </row>
    <row r="84" spans="1:10">
      <c r="A84" s="23"/>
      <c r="B84" s="38"/>
      <c r="C84" s="23"/>
      <c r="D84" s="23"/>
      <c r="E84" s="23"/>
      <c r="F84" s="23"/>
      <c r="G84" s="33"/>
      <c r="H84" s="35"/>
      <c r="I84" s="22"/>
      <c r="J84" s="22"/>
    </row>
    <row r="85" spans="1:10" ht="16.5" customHeight="1">
      <c r="A85" s="74" t="s">
        <v>47</v>
      </c>
      <c r="B85" s="74"/>
      <c r="C85" s="74" t="s">
        <v>56</v>
      </c>
      <c r="D85" s="74"/>
      <c r="E85" s="74" t="s">
        <v>57</v>
      </c>
      <c r="F85" s="74"/>
      <c r="G85" s="33"/>
      <c r="H85" s="34"/>
      <c r="I85" s="22"/>
      <c r="J85" s="22"/>
    </row>
    <row r="86" spans="1:10" ht="18.75" customHeight="1">
      <c r="A86" s="75" t="s">
        <v>49</v>
      </c>
      <c r="B86" s="75"/>
      <c r="C86" s="76">
        <f>1/4*((D69+G69)-(B69+E69))</f>
        <v>1.1433333333333326</v>
      </c>
      <c r="D86" s="76"/>
      <c r="E86" s="76">
        <f>1/4*((D75+G75)-(E75+B75))</f>
        <v>1.1649999999999991</v>
      </c>
      <c r="F86" s="76"/>
      <c r="G86" s="33"/>
      <c r="H86" s="34"/>
      <c r="I86" s="22"/>
      <c r="J86" s="22"/>
    </row>
    <row r="87" spans="1:10" ht="18.75" customHeight="1">
      <c r="A87" s="75" t="s">
        <v>50</v>
      </c>
      <c r="B87" s="75"/>
      <c r="C87" s="76">
        <f>1/3*((E69+F69+G69)-(B69+C69+D69))</f>
        <v>2.6666666666666096E-2</v>
      </c>
      <c r="D87" s="76"/>
      <c r="E87" s="76">
        <f>1/3*((E75+F75+G75)-(B75+C75+D75))</f>
        <v>0.11777777777777723</v>
      </c>
      <c r="F87" s="76"/>
      <c r="G87" s="33"/>
      <c r="H87" s="34"/>
      <c r="I87" s="22"/>
      <c r="J87" s="22"/>
    </row>
    <row r="88" spans="1:10">
      <c r="A88" s="75" t="s">
        <v>51</v>
      </c>
      <c r="B88" s="75"/>
      <c r="C88" s="76">
        <f>C86/LOG10(2)</f>
        <v>3.7980711218212151</v>
      </c>
      <c r="D88" s="76"/>
      <c r="E88" s="76">
        <f>E86/LOG10(2)</f>
        <v>3.8700462305437742</v>
      </c>
      <c r="F88" s="76"/>
      <c r="G88" s="33"/>
      <c r="H88" s="22"/>
      <c r="I88" s="22"/>
      <c r="J88" s="22"/>
    </row>
    <row r="89" spans="1:10">
      <c r="A89" s="75" t="s">
        <v>52</v>
      </c>
      <c r="B89" s="75"/>
      <c r="C89" s="76">
        <f>C87/C88</f>
        <v>7.0211077705883375E-3</v>
      </c>
      <c r="D89" s="76"/>
      <c r="E89" s="76">
        <f>E87/E88</f>
        <v>3.0433170758590256E-2</v>
      </c>
      <c r="F89" s="76"/>
      <c r="G89" s="33"/>
      <c r="H89" s="22"/>
      <c r="I89" s="22"/>
      <c r="J89" s="22"/>
    </row>
    <row r="90" spans="1:10">
      <c r="A90" s="75" t="s">
        <v>53</v>
      </c>
      <c r="B90" s="75"/>
      <c r="C90" s="75">
        <f>POWER(10,C89)</f>
        <v>1.0162980862349942</v>
      </c>
      <c r="D90" s="75"/>
      <c r="E90" s="75">
        <f>POWER(10,E89)</f>
        <v>1.072588585188307</v>
      </c>
      <c r="F90" s="75"/>
      <c r="G90" s="33"/>
      <c r="H90" s="22"/>
      <c r="I90" s="22"/>
      <c r="J90" s="22"/>
    </row>
    <row r="91" spans="1:10" ht="16.5" customHeight="1">
      <c r="A91" s="44" t="s">
        <v>54</v>
      </c>
      <c r="B91" s="44"/>
      <c r="C91" s="77">
        <f>C90*B80/B83</f>
        <v>1.0231479353362181</v>
      </c>
      <c r="D91" s="77"/>
      <c r="E91" s="77">
        <f>E90*D80/B83</f>
        <v>1.0762139346062436</v>
      </c>
      <c r="F91" s="77"/>
      <c r="G91" s="33"/>
      <c r="H91" s="22"/>
      <c r="I91" s="22"/>
      <c r="J91" s="22"/>
    </row>
    <row r="92" spans="1:10">
      <c r="A92" s="22"/>
      <c r="B92" s="23"/>
      <c r="C92" s="23"/>
      <c r="D92" s="23"/>
      <c r="E92" s="23"/>
      <c r="F92" s="23"/>
      <c r="G92" s="33"/>
      <c r="H92" s="22"/>
      <c r="I92" s="22"/>
      <c r="J92" s="22"/>
    </row>
    <row r="93" spans="1:10" ht="16.5" customHeight="1">
      <c r="A93" s="25" t="s">
        <v>58</v>
      </c>
      <c r="B93" s="24"/>
      <c r="C93" s="23">
        <v>10</v>
      </c>
      <c r="D93" s="22"/>
      <c r="E93" s="22"/>
      <c r="F93" s="22"/>
      <c r="G93" s="22"/>
      <c r="H93" s="22"/>
      <c r="I93" s="22"/>
      <c r="J93" s="22"/>
    </row>
    <row r="94" spans="1:10" ht="16.5" customHeight="1">
      <c r="A94" s="15" t="s">
        <v>30</v>
      </c>
      <c r="B94" s="23"/>
      <c r="C94" s="24">
        <v>30</v>
      </c>
      <c r="D94" s="22"/>
      <c r="E94" s="22"/>
      <c r="F94" s="22"/>
      <c r="G94" s="22"/>
    </row>
    <row r="95" spans="1:10">
      <c r="A95" s="23"/>
      <c r="B95" s="23"/>
      <c r="C95" s="23"/>
      <c r="D95" s="22"/>
      <c r="E95" s="22"/>
      <c r="F95" s="22"/>
      <c r="G95" s="22"/>
    </row>
    <row r="96" spans="1:10" ht="16.5" customHeight="1">
      <c r="A96" s="26" t="s">
        <v>31</v>
      </c>
      <c r="B96" s="27"/>
      <c r="C96" s="27"/>
      <c r="D96" s="27"/>
      <c r="E96" s="27"/>
      <c r="F96" s="27"/>
      <c r="G96" s="27"/>
    </row>
    <row r="97" spans="1:7" ht="16.5" customHeight="1">
      <c r="A97" s="54" t="s">
        <v>59</v>
      </c>
      <c r="B97" s="28"/>
      <c r="C97" s="28"/>
      <c r="D97" s="28"/>
      <c r="E97" s="28"/>
      <c r="F97" s="28"/>
      <c r="G97" s="29"/>
    </row>
    <row r="98" spans="1:7" ht="19.5" customHeight="1">
      <c r="A98" s="30" t="s">
        <v>33</v>
      </c>
      <c r="B98" s="39" t="s">
        <v>34</v>
      </c>
      <c r="C98" s="39" t="s">
        <v>35</v>
      </c>
      <c r="D98" s="39" t="s">
        <v>36</v>
      </c>
      <c r="E98" s="39" t="s">
        <v>37</v>
      </c>
      <c r="F98" s="39" t="s">
        <v>38</v>
      </c>
      <c r="G98" s="39" t="s">
        <v>39</v>
      </c>
    </row>
    <row r="99" spans="1:7">
      <c r="A99" s="30">
        <v>1</v>
      </c>
      <c r="B99" s="21">
        <v>11.98</v>
      </c>
      <c r="C99" s="21">
        <v>13.22</v>
      </c>
      <c r="D99" s="21">
        <v>14.44</v>
      </c>
      <c r="E99" s="21">
        <v>12.1</v>
      </c>
      <c r="F99" s="21">
        <v>13.28</v>
      </c>
      <c r="G99" s="21">
        <v>14.4</v>
      </c>
    </row>
    <row r="100" spans="1:7">
      <c r="A100" s="30">
        <v>2</v>
      </c>
      <c r="B100" s="21">
        <v>12</v>
      </c>
      <c r="C100" s="21">
        <v>13.34</v>
      </c>
      <c r="D100" s="21">
        <v>14.4</v>
      </c>
      <c r="E100" s="21">
        <v>11.98</v>
      </c>
      <c r="F100" s="21">
        <v>13.34</v>
      </c>
      <c r="G100" s="21">
        <v>14.38</v>
      </c>
    </row>
    <row r="101" spans="1:7">
      <c r="A101" s="30">
        <v>3</v>
      </c>
      <c r="B101" s="21">
        <v>11.92</v>
      </c>
      <c r="C101" s="21">
        <v>13.3</v>
      </c>
      <c r="D101" s="21">
        <v>14.3</v>
      </c>
      <c r="E101" s="21">
        <v>12.08</v>
      </c>
      <c r="F101" s="21">
        <v>13.3</v>
      </c>
      <c r="G101" s="21">
        <v>14.42</v>
      </c>
    </row>
    <row r="102" spans="1:7" ht="16.5" customHeight="1">
      <c r="A102" s="37" t="s">
        <v>40</v>
      </c>
      <c r="B102" s="41">
        <f t="shared" ref="B102:G102" si="4">AVERAGE(B99:B101)</f>
        <v>11.966666666666667</v>
      </c>
      <c r="C102" s="41">
        <f t="shared" si="4"/>
        <v>13.286666666666667</v>
      </c>
      <c r="D102" s="41">
        <f t="shared" si="4"/>
        <v>14.38</v>
      </c>
      <c r="E102" s="41">
        <f t="shared" si="4"/>
        <v>12.053333333333333</v>
      </c>
      <c r="F102" s="41">
        <f t="shared" si="4"/>
        <v>13.306666666666667</v>
      </c>
      <c r="G102" s="41">
        <f t="shared" si="4"/>
        <v>14.4</v>
      </c>
    </row>
    <row r="103" spans="1:7" ht="16.5" customHeight="1">
      <c r="A103" s="53" t="s">
        <v>60</v>
      </c>
      <c r="B103" s="31"/>
      <c r="C103" s="31"/>
      <c r="D103" s="31"/>
      <c r="E103" s="31"/>
      <c r="F103" s="31"/>
      <c r="G103" s="32"/>
    </row>
    <row r="104" spans="1:7" ht="19.5" customHeight="1">
      <c r="A104" s="30" t="s">
        <v>33</v>
      </c>
      <c r="B104" s="39" t="s">
        <v>34</v>
      </c>
      <c r="C104" s="39" t="s">
        <v>35</v>
      </c>
      <c r="D104" s="39" t="s">
        <v>36</v>
      </c>
      <c r="E104" s="39" t="s">
        <v>37</v>
      </c>
      <c r="F104" s="39" t="s">
        <v>38</v>
      </c>
      <c r="G104" s="39" t="s">
        <v>39</v>
      </c>
    </row>
    <row r="105" spans="1:7">
      <c r="A105" s="30">
        <v>1</v>
      </c>
      <c r="B105" s="21">
        <v>12</v>
      </c>
      <c r="C105" s="21">
        <v>13.24</v>
      </c>
      <c r="D105" s="21">
        <v>14.08</v>
      </c>
      <c r="E105" s="21">
        <v>12.12</v>
      </c>
      <c r="F105" s="21">
        <v>13.3</v>
      </c>
      <c r="G105" s="21">
        <v>14.42</v>
      </c>
    </row>
    <row r="106" spans="1:7" ht="15.75" customHeight="1">
      <c r="A106" s="30">
        <v>2</v>
      </c>
      <c r="B106" s="21">
        <v>11.94</v>
      </c>
      <c r="C106" s="21">
        <v>13.22</v>
      </c>
      <c r="D106" s="21">
        <v>14.28</v>
      </c>
      <c r="E106" s="21">
        <v>12.1</v>
      </c>
      <c r="F106" s="21">
        <v>13.24</v>
      </c>
      <c r="G106" s="21">
        <v>14.32</v>
      </c>
    </row>
    <row r="107" spans="1:7">
      <c r="A107" s="30">
        <v>3</v>
      </c>
      <c r="B107" s="21">
        <v>12.04</v>
      </c>
      <c r="C107" s="21">
        <v>13.28</v>
      </c>
      <c r="D107" s="21">
        <v>14.2</v>
      </c>
      <c r="E107" s="21">
        <v>12</v>
      </c>
      <c r="F107" s="21">
        <v>13.24</v>
      </c>
      <c r="G107" s="21">
        <v>14.4</v>
      </c>
    </row>
    <row r="108" spans="1:7" ht="16.5" customHeight="1">
      <c r="A108" s="36" t="s">
        <v>40</v>
      </c>
      <c r="B108" s="40">
        <f t="shared" ref="B108:G108" si="5">AVERAGE(B105:B107)</f>
        <v>11.993333333333332</v>
      </c>
      <c r="C108" s="40">
        <f t="shared" si="5"/>
        <v>13.246666666666668</v>
      </c>
      <c r="D108" s="40">
        <f t="shared" si="5"/>
        <v>14.186666666666667</v>
      </c>
      <c r="E108" s="40">
        <f t="shared" si="5"/>
        <v>12.073333333333332</v>
      </c>
      <c r="F108" s="40">
        <f t="shared" si="5"/>
        <v>13.26</v>
      </c>
      <c r="G108" s="40">
        <f t="shared" si="5"/>
        <v>14.38</v>
      </c>
    </row>
    <row r="109" spans="1:7">
      <c r="A109" s="33"/>
      <c r="B109" s="33"/>
      <c r="C109" s="33"/>
      <c r="D109" s="33"/>
      <c r="E109" s="33"/>
      <c r="F109" s="33"/>
      <c r="G109" s="33"/>
    </row>
    <row r="110" spans="1:7">
      <c r="A110" s="23" t="s">
        <v>42</v>
      </c>
      <c r="B110" s="23"/>
      <c r="C110" s="23"/>
      <c r="D110" s="23"/>
      <c r="E110" s="23"/>
      <c r="F110" s="23"/>
      <c r="G110" s="33"/>
    </row>
    <row r="111" spans="1:7" ht="16.5" customHeight="1">
      <c r="A111" s="23" t="s">
        <v>43</v>
      </c>
      <c r="B111" s="52">
        <f>B80</f>
        <v>0.48323519999999998</v>
      </c>
      <c r="C111" s="23" t="s">
        <v>44</v>
      </c>
      <c r="D111" s="52">
        <f>D80</f>
        <v>0.48162239999999995</v>
      </c>
      <c r="E111" s="23"/>
      <c r="F111" s="23"/>
      <c r="G111" s="33"/>
    </row>
    <row r="112" spans="1:7">
      <c r="A112" s="23"/>
      <c r="B112" s="38"/>
      <c r="C112" s="23"/>
      <c r="D112" s="38"/>
      <c r="E112" s="23"/>
      <c r="F112" s="23"/>
      <c r="G112" s="33"/>
    </row>
    <row r="113" spans="1:7">
      <c r="A113" s="23" t="s">
        <v>45</v>
      </c>
      <c r="B113" s="23"/>
      <c r="C113" s="23"/>
      <c r="D113" s="42"/>
      <c r="E113" s="42"/>
      <c r="F113" s="55"/>
      <c r="G113" s="33"/>
    </row>
    <row r="114" spans="1:7" ht="16.5" customHeight="1">
      <c r="A114" s="23" t="s">
        <v>46</v>
      </c>
      <c r="B114" s="52">
        <f>B83</f>
        <v>0.48</v>
      </c>
      <c r="C114" s="23"/>
      <c r="D114" s="42"/>
      <c r="E114" s="43"/>
      <c r="F114" s="42"/>
      <c r="G114" s="33"/>
    </row>
    <row r="115" spans="1:7">
      <c r="A115" s="23"/>
      <c r="B115" s="38"/>
      <c r="C115" s="23"/>
      <c r="D115" s="23"/>
      <c r="E115" s="23"/>
      <c r="F115" s="23"/>
      <c r="G115" s="33"/>
    </row>
    <row r="116" spans="1:7" ht="16.5" customHeight="1">
      <c r="A116" s="74" t="s">
        <v>47</v>
      </c>
      <c r="B116" s="74"/>
      <c r="C116" s="74" t="s">
        <v>61</v>
      </c>
      <c r="D116" s="74"/>
      <c r="E116" s="74" t="s">
        <v>60</v>
      </c>
      <c r="F116" s="74"/>
      <c r="G116" s="33"/>
    </row>
    <row r="117" spans="1:7" ht="18.75" customHeight="1">
      <c r="A117" s="75" t="s">
        <v>49</v>
      </c>
      <c r="B117" s="75"/>
      <c r="C117" s="76">
        <f>1/4*((D102+G102)-(B102+E102))</f>
        <v>1.1900000000000004</v>
      </c>
      <c r="D117" s="76"/>
      <c r="E117" s="76">
        <f>1/4*((D108+G108)-(E108+B108))</f>
        <v>1.1250000000000018</v>
      </c>
      <c r="F117" s="76"/>
      <c r="G117" s="33"/>
    </row>
    <row r="118" spans="1:7" ht="18.75" customHeight="1">
      <c r="A118" s="75" t="s">
        <v>50</v>
      </c>
      <c r="B118" s="75"/>
      <c r="C118" s="76">
        <f>1/3*((E102+F102+G102)-(B102+C102+D102))</f>
        <v>4.2222222222221717E-2</v>
      </c>
      <c r="D118" s="76"/>
      <c r="E118" s="76">
        <f>1/3*((E108+F108+G108)-(B108+C108+D108))</f>
        <v>9.5555555555553909E-2</v>
      </c>
      <c r="F118" s="76"/>
      <c r="G118" s="33"/>
    </row>
    <row r="119" spans="1:7">
      <c r="A119" s="75" t="s">
        <v>51</v>
      </c>
      <c r="B119" s="75"/>
      <c r="C119" s="76">
        <f>C117/LOG10(2)</f>
        <v>3.9530944329159623</v>
      </c>
      <c r="D119" s="76"/>
      <c r="E119" s="76">
        <f>E117/LOG10(2)</f>
        <v>3.7371691067482886</v>
      </c>
      <c r="F119" s="76"/>
      <c r="G119" s="33"/>
    </row>
    <row r="120" spans="1:7">
      <c r="A120" s="75" t="s">
        <v>52</v>
      </c>
      <c r="B120" s="75"/>
      <c r="C120" s="76">
        <f>C118/C119</f>
        <v>1.0680802834016009E-2</v>
      </c>
      <c r="D120" s="76"/>
      <c r="E120" s="76">
        <f>E118/E119</f>
        <v>2.5568967532940145E-2</v>
      </c>
      <c r="F120" s="76"/>
      <c r="G120" s="33"/>
    </row>
    <row r="121" spans="1:7">
      <c r="A121" s="75" t="s">
        <v>53</v>
      </c>
      <c r="B121" s="75"/>
      <c r="C121" s="75">
        <f>POWER(10,C120)</f>
        <v>1.0248983709549611</v>
      </c>
      <c r="D121" s="75"/>
      <c r="E121" s="75">
        <f>POWER(10,E120)</f>
        <v>1.0606423588380376</v>
      </c>
      <c r="F121" s="75"/>
      <c r="G121" s="33"/>
    </row>
    <row r="122" spans="1:7" ht="16.5" customHeight="1">
      <c r="A122" s="44" t="s">
        <v>54</v>
      </c>
      <c r="B122" s="44"/>
      <c r="C122" s="77">
        <f>C121*B111/B114</f>
        <v>1.0318061859751975</v>
      </c>
      <c r="D122" s="77"/>
      <c r="E122" s="77">
        <f>E121*D111/B114</f>
        <v>1.06422733001091</v>
      </c>
      <c r="F122" s="77"/>
      <c r="G122" s="33"/>
    </row>
    <row r="123" spans="1:7">
      <c r="A123" s="56"/>
      <c r="B123" s="56"/>
      <c r="C123" s="56"/>
      <c r="D123" s="56"/>
      <c r="E123" s="56"/>
      <c r="F123" s="56"/>
      <c r="G123" s="56"/>
    </row>
    <row r="124" spans="1:7">
      <c r="A124" s="56"/>
      <c r="B124" s="56"/>
      <c r="C124" s="56"/>
      <c r="D124" s="56"/>
      <c r="E124" s="56"/>
      <c r="F124" s="56"/>
      <c r="G124" s="56"/>
    </row>
    <row r="125" spans="1:7">
      <c r="G125" s="56"/>
    </row>
    <row r="126" spans="1:7">
      <c r="G126" s="56"/>
    </row>
    <row r="127" spans="1:7" ht="16.5" customHeight="1">
      <c r="A127" s="78" t="s">
        <v>62</v>
      </c>
      <c r="B127" s="78"/>
      <c r="C127" s="78"/>
      <c r="G127" s="56"/>
    </row>
    <row r="128" spans="1:7" ht="16.5" customHeight="1">
      <c r="A128" s="83"/>
      <c r="B128" s="84"/>
      <c r="C128" s="59" t="s">
        <v>63</v>
      </c>
      <c r="G128" s="56"/>
    </row>
    <row r="129" spans="1:7" ht="16.5" customHeight="1">
      <c r="A129" s="79" t="s">
        <v>32</v>
      </c>
      <c r="B129" s="80"/>
      <c r="C129" s="87">
        <f>C58</f>
        <v>1.3547774049945973</v>
      </c>
      <c r="G129" s="56"/>
    </row>
    <row r="130" spans="1:7" ht="16.5" customHeight="1">
      <c r="A130" s="79" t="s">
        <v>48</v>
      </c>
      <c r="B130" s="80"/>
      <c r="C130" s="87">
        <f>E58</f>
        <v>1.1321252247542566</v>
      </c>
      <c r="G130" s="56"/>
    </row>
    <row r="131" spans="1:7" ht="16.5" customHeight="1">
      <c r="A131" s="79" t="s">
        <v>56</v>
      </c>
      <c r="B131" s="80"/>
      <c r="C131" s="60">
        <f>C91</f>
        <v>1.0231479353362181</v>
      </c>
      <c r="G131" s="56"/>
    </row>
    <row r="132" spans="1:7" ht="16.5" customHeight="1">
      <c r="A132" s="79" t="s">
        <v>57</v>
      </c>
      <c r="B132" s="80"/>
      <c r="C132" s="60">
        <f>E91</f>
        <v>1.0762139346062436</v>
      </c>
      <c r="G132" s="56"/>
    </row>
    <row r="133" spans="1:7" ht="16.5" customHeight="1">
      <c r="A133" s="79" t="s">
        <v>61</v>
      </c>
      <c r="B133" s="80"/>
      <c r="C133" s="60">
        <f>C122</f>
        <v>1.0318061859751975</v>
      </c>
      <c r="G133" s="56"/>
    </row>
    <row r="134" spans="1:7" ht="16.5" customHeight="1">
      <c r="A134" s="79" t="s">
        <v>60</v>
      </c>
      <c r="B134" s="80"/>
      <c r="C134" s="60">
        <f>E122</f>
        <v>1.06422733001091</v>
      </c>
      <c r="G134" s="56"/>
    </row>
    <row r="135" spans="1:7" ht="16.5" customHeight="1">
      <c r="A135" s="81"/>
      <c r="B135" s="82"/>
      <c r="C135" s="50"/>
      <c r="G135" s="56"/>
    </row>
    <row r="136" spans="1:7">
      <c r="A136" s="61"/>
      <c r="B136" s="62" t="s">
        <v>64</v>
      </c>
      <c r="C136" s="63">
        <f>AVERAGE(C131:C134)</f>
        <v>1.0488488464821422</v>
      </c>
      <c r="G136" s="56"/>
    </row>
    <row r="137" spans="1:7">
      <c r="A137" s="49"/>
      <c r="B137" s="62" t="s">
        <v>65</v>
      </c>
      <c r="C137" s="64">
        <f>STDEV(C131:C134)/C136</f>
        <v>2.4222374026101501E-2</v>
      </c>
      <c r="G137" s="56"/>
    </row>
    <row r="138" spans="1:7">
      <c r="G138" s="56"/>
    </row>
    <row r="139" spans="1:7">
      <c r="A139" s="2" t="s">
        <v>66</v>
      </c>
      <c r="D139" s="64">
        <f>C136</f>
        <v>1.0488488464821422</v>
      </c>
      <c r="G139" s="56"/>
    </row>
    <row r="140" spans="1:7">
      <c r="G140" s="56"/>
    </row>
    <row r="141" spans="1:7" ht="16.5" customHeight="1">
      <c r="A141" s="65" t="s">
        <v>67</v>
      </c>
      <c r="C141" s="65" t="s">
        <v>68</v>
      </c>
      <c r="D141" s="65"/>
      <c r="E141" s="66" t="s">
        <v>69</v>
      </c>
      <c r="F141" s="65"/>
      <c r="G141" s="56"/>
    </row>
    <row r="142" spans="1:7" ht="17.25" customHeight="1">
      <c r="A142" s="88" t="s">
        <v>86</v>
      </c>
      <c r="B142" s="69"/>
      <c r="C142" s="88" t="s">
        <v>87</v>
      </c>
      <c r="E142" s="88" t="s">
        <v>72</v>
      </c>
      <c r="G142" s="56"/>
    </row>
    <row r="143" spans="1:7">
      <c r="A143" s="89"/>
      <c r="C143" s="89"/>
      <c r="E143" s="89"/>
    </row>
  </sheetData>
  <sheetProtection formatCells="0" formatColumns="0" formatRows="0" insertColumns="0" insertRows="0" insertHyperlinks="0" deleteColumns="0" deleteRows="0" sort="0" autoFilter="0" pivotTables="0"/>
  <mergeCells count="71">
    <mergeCell ref="C122:D122"/>
    <mergeCell ref="E122:F122"/>
    <mergeCell ref="A127:C127"/>
    <mergeCell ref="A134:B134"/>
    <mergeCell ref="A135:B135"/>
    <mergeCell ref="A128:B128"/>
    <mergeCell ref="A129:B129"/>
    <mergeCell ref="A130:B130"/>
    <mergeCell ref="A131:B131"/>
    <mergeCell ref="A132:B132"/>
    <mergeCell ref="A133:B133"/>
    <mergeCell ref="A120:B120"/>
    <mergeCell ref="C120:D120"/>
    <mergeCell ref="E120:F120"/>
    <mergeCell ref="A121:B121"/>
    <mergeCell ref="C121:D121"/>
    <mergeCell ref="E121:F121"/>
    <mergeCell ref="A118:B118"/>
    <mergeCell ref="C118:D118"/>
    <mergeCell ref="E118:F118"/>
    <mergeCell ref="A119:B119"/>
    <mergeCell ref="C119:D119"/>
    <mergeCell ref="E119:F119"/>
    <mergeCell ref="A116:B116"/>
    <mergeCell ref="C116:D116"/>
    <mergeCell ref="E116:F116"/>
    <mergeCell ref="A117:B117"/>
    <mergeCell ref="C117:D117"/>
    <mergeCell ref="E117:F117"/>
    <mergeCell ref="A90:B90"/>
    <mergeCell ref="C90:D90"/>
    <mergeCell ref="E90:F90"/>
    <mergeCell ref="C91:D91"/>
    <mergeCell ref="E91:F91"/>
    <mergeCell ref="A88:B88"/>
    <mergeCell ref="C88:D88"/>
    <mergeCell ref="E88:F88"/>
    <mergeCell ref="A89:B89"/>
    <mergeCell ref="C89:D89"/>
    <mergeCell ref="E89:F89"/>
    <mergeCell ref="A86:B86"/>
    <mergeCell ref="C86:D86"/>
    <mergeCell ref="E86:F86"/>
    <mergeCell ref="A87:B87"/>
    <mergeCell ref="C87:D87"/>
    <mergeCell ref="E87:F87"/>
    <mergeCell ref="A85:B85"/>
    <mergeCell ref="C85:D85"/>
    <mergeCell ref="E85:F85"/>
    <mergeCell ref="A57:B57"/>
    <mergeCell ref="C57:D57"/>
    <mergeCell ref="E57:F57"/>
    <mergeCell ref="C58:D58"/>
    <mergeCell ref="E58:F58"/>
    <mergeCell ref="A55:B55"/>
    <mergeCell ref="C55:D55"/>
    <mergeCell ref="E55:F55"/>
    <mergeCell ref="A56:B56"/>
    <mergeCell ref="C56:D56"/>
    <mergeCell ref="E56:F56"/>
    <mergeCell ref="A53:B53"/>
    <mergeCell ref="C53:D53"/>
    <mergeCell ref="E53:F53"/>
    <mergeCell ref="A54:B54"/>
    <mergeCell ref="C54:D54"/>
    <mergeCell ref="E54:F54"/>
    <mergeCell ref="A23:B23"/>
    <mergeCell ref="C23:D23"/>
    <mergeCell ref="A52:B52"/>
    <mergeCell ref="C52:D52"/>
    <mergeCell ref="E52:F52"/>
  </mergeCells>
  <pageMargins left="0.7" right="0.7" top="0.75" bottom="0.75" header="0.3" footer="0.3"/>
  <pageSetup scale="56" orientation="portrait" r:id="rId1"/>
  <headerFooter>
    <oddFooter>&amp;L&amp;B NDQA201509309 / Microbial Assay / Download 1  /  Analyst - Eric Ngamau /  Date 27-06-2016 &amp;RPage &amp;P of &amp;N</oddFooter>
  </headerFooter>
  <rowBreaks count="1" manualBreakCount="1">
    <brk id="69" max="6" man="1"/>
  </rowBreaks>
  <colBreaks count="1" manualBreakCount="1">
    <brk id="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7"/>
  <sheetViews>
    <sheetView view="pageBreakPreview" zoomScale="75" zoomScaleNormal="85" workbookViewId="0"/>
  </sheetViews>
  <sheetFormatPr defaultRowHeight="15.75"/>
  <cols>
    <col min="1" max="1" width="31.7109375" style="2" customWidth="1"/>
    <col min="2" max="2" width="20" style="2" customWidth="1"/>
    <col min="3" max="3" width="32.7109375" style="2" customWidth="1"/>
    <col min="4" max="4" width="16.28515625" style="2" customWidth="1"/>
    <col min="5" max="5" width="29" style="2" customWidth="1"/>
    <col min="6" max="6" width="15.7109375" style="2" customWidth="1"/>
    <col min="7" max="7" width="18.42578125" style="2" customWidth="1"/>
    <col min="8" max="8" width="9.140625" style="2" customWidth="1"/>
  </cols>
  <sheetData>
    <row r="1" spans="1:7" ht="15.95" customHeight="1"/>
    <row r="2" spans="1:7" ht="15.95" customHeight="1"/>
    <row r="3" spans="1:7" ht="15.95" customHeight="1"/>
    <row r="4" spans="1:7" ht="15.95" customHeight="1"/>
    <row r="5" spans="1:7" ht="15.95" customHeight="1"/>
    <row r="6" spans="1:7" ht="15.95" customHeight="1"/>
    <row r="7" spans="1:7" ht="15.95" customHeight="1"/>
    <row r="8" spans="1:7" ht="15.95" customHeight="1"/>
    <row r="9" spans="1:7" ht="15.95" customHeight="1"/>
    <row r="10" spans="1:7" ht="15.95" customHeight="1"/>
    <row r="11" spans="1:7" ht="15.95" customHeight="1"/>
    <row r="12" spans="1:7" ht="15.95" customHeight="1"/>
    <row r="13" spans="1:7" ht="15.95" customHeight="1">
      <c r="A13" s="1" t="s">
        <v>4</v>
      </c>
      <c r="B13" s="1" t="s">
        <v>73</v>
      </c>
      <c r="G13" s="68" t="s">
        <v>74</v>
      </c>
    </row>
    <row r="14" spans="1:7" ht="15.95" customHeight="1">
      <c r="A14" s="3" t="s">
        <v>6</v>
      </c>
      <c r="B14" s="3" t="s">
        <v>75</v>
      </c>
      <c r="G14" s="58" t="s">
        <v>76</v>
      </c>
    </row>
    <row r="15" spans="1:7" ht="15.95" customHeight="1">
      <c r="A15" s="3" t="s">
        <v>8</v>
      </c>
      <c r="B15" s="4" t="s">
        <v>77</v>
      </c>
    </row>
    <row r="16" spans="1:7" ht="15.95" customHeight="1">
      <c r="A16" s="3" t="s">
        <v>10</v>
      </c>
      <c r="B16" s="5" t="s">
        <v>78</v>
      </c>
    </row>
    <row r="17" spans="1:10" ht="15.95" customHeight="1">
      <c r="A17" s="3" t="s">
        <v>12</v>
      </c>
      <c r="B17" s="2" t="s">
        <v>79</v>
      </c>
    </row>
    <row r="18" spans="1:10" ht="15.95" customHeight="1">
      <c r="A18" s="3" t="s">
        <v>13</v>
      </c>
      <c r="B18" s="6">
        <v>40303</v>
      </c>
    </row>
    <row r="19" spans="1:10" ht="15.95" customHeight="1">
      <c r="A19" s="3" t="s">
        <v>14</v>
      </c>
      <c r="B19" s="6">
        <v>40304</v>
      </c>
    </row>
    <row r="20" spans="1:10" ht="15.95" customHeight="1">
      <c r="A20" s="3"/>
      <c r="B20" s="6"/>
    </row>
    <row r="21" spans="1:10" ht="15.95" customHeight="1">
      <c r="A21" s="3" t="s">
        <v>15</v>
      </c>
      <c r="B21" s="70">
        <v>575.66999999999996</v>
      </c>
    </row>
    <row r="22" spans="1:10" ht="15.95" customHeight="1">
      <c r="A22" s="3" t="s">
        <v>16</v>
      </c>
      <c r="B22" s="70">
        <v>477.59</v>
      </c>
    </row>
    <row r="23" spans="1:10" ht="15.95" customHeight="1">
      <c r="A23" s="3" t="s">
        <v>17</v>
      </c>
      <c r="C23" s="71">
        <f>B22/B21</f>
        <v>0.82962461132245902</v>
      </c>
      <c r="D23" s="3" t="s">
        <v>18</v>
      </c>
    </row>
    <row r="24" spans="1:10" ht="15.95" customHeight="1">
      <c r="A24" s="3"/>
      <c r="C24" s="71"/>
      <c r="D24" s="3"/>
    </row>
    <row r="25" spans="1:10" ht="15.95" customHeight="1">
      <c r="A25" s="16"/>
      <c r="B25" s="46"/>
      <c r="C25" s="12"/>
      <c r="D25" s="47"/>
      <c r="E25" s="18" t="s">
        <v>19</v>
      </c>
    </row>
    <row r="26" spans="1:10" ht="15.95" customHeight="1">
      <c r="A26" s="72" t="s">
        <v>20</v>
      </c>
      <c r="B26" s="73"/>
      <c r="C26" s="72" t="s">
        <v>21</v>
      </c>
      <c r="D26" s="73"/>
      <c r="E26" s="19" t="s">
        <v>22</v>
      </c>
    </row>
    <row r="27" spans="1:10" ht="15.95" customHeight="1">
      <c r="A27" s="12" t="s">
        <v>23</v>
      </c>
      <c r="B27" s="13"/>
      <c r="C27" s="17" t="s">
        <v>24</v>
      </c>
      <c r="D27" s="48">
        <v>20.59</v>
      </c>
      <c r="E27" s="48">
        <f>D27*$C$23</f>
        <v>17.081970747129432</v>
      </c>
      <c r="F27" s="22"/>
      <c r="G27" s="22"/>
      <c r="H27" s="22"/>
    </row>
    <row r="28" spans="1:10" ht="15.95" customHeight="1">
      <c r="A28" s="7" t="s">
        <v>25</v>
      </c>
      <c r="B28" s="8" t="s">
        <v>26</v>
      </c>
      <c r="C28" s="22"/>
      <c r="D28" s="45"/>
      <c r="E28" s="45"/>
      <c r="F28" s="22"/>
      <c r="G28" s="22"/>
      <c r="H28" s="22"/>
    </row>
    <row r="29" spans="1:10" ht="15.95" customHeight="1">
      <c r="A29" s="9" t="s">
        <v>27</v>
      </c>
      <c r="B29" s="10">
        <v>99.92</v>
      </c>
      <c r="C29" s="51" t="s">
        <v>28</v>
      </c>
      <c r="D29" s="48">
        <v>21.56</v>
      </c>
      <c r="E29" s="48">
        <f>D29*$C$23</f>
        <v>17.886706620112214</v>
      </c>
      <c r="F29" s="22"/>
      <c r="G29" s="22"/>
      <c r="H29" s="22"/>
      <c r="I29" s="22"/>
      <c r="J29" s="22"/>
    </row>
    <row r="30" spans="1:10" ht="15.95" customHeight="1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ht="15.95" customHeight="1">
      <c r="A31" s="9"/>
      <c r="B31" s="11"/>
      <c r="E31" s="23"/>
      <c r="F31" s="23"/>
      <c r="G31" s="23"/>
      <c r="H31" s="22"/>
      <c r="I31" s="22"/>
      <c r="J31" s="22"/>
    </row>
    <row r="32" spans="1:10" s="22" customFormat="1" ht="15.95" customHeight="1">
      <c r="A32" s="25" t="s">
        <v>29</v>
      </c>
      <c r="B32" s="24">
        <v>5</v>
      </c>
      <c r="C32" s="23"/>
    </row>
    <row r="33" spans="1:10" s="22" customFormat="1" ht="15.95" customHeight="1">
      <c r="A33" s="15" t="s">
        <v>30</v>
      </c>
      <c r="B33" s="23"/>
      <c r="C33" s="24">
        <f>B32*40</f>
        <v>200</v>
      </c>
    </row>
    <row r="34" spans="1:10" s="22" customFormat="1" ht="15.95" customHeight="1">
      <c r="A34" s="23"/>
      <c r="B34" s="23"/>
      <c r="C34" s="23"/>
    </row>
    <row r="35" spans="1:10" ht="15.95" customHeight="1">
      <c r="A35" s="26" t="s">
        <v>31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ht="24.95" customHeight="1">
      <c r="A36" s="54" t="s">
        <v>32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ht="15.95" customHeight="1">
      <c r="A37" s="30" t="s">
        <v>33</v>
      </c>
      <c r="B37" s="39" t="s">
        <v>34</v>
      </c>
      <c r="C37" s="39" t="s">
        <v>35</v>
      </c>
      <c r="D37" s="39" t="s">
        <v>36</v>
      </c>
      <c r="E37" s="39" t="s">
        <v>37</v>
      </c>
      <c r="F37" s="39" t="s">
        <v>38</v>
      </c>
      <c r="G37" s="39" t="s">
        <v>39</v>
      </c>
      <c r="H37" s="22"/>
      <c r="I37" s="22"/>
      <c r="J37" s="22"/>
    </row>
    <row r="38" spans="1:10" ht="15.95" customHeight="1">
      <c r="A38" s="30">
        <v>1</v>
      </c>
      <c r="B38" s="21">
        <v>18.64</v>
      </c>
      <c r="C38" s="21">
        <v>19.2</v>
      </c>
      <c r="D38" s="21">
        <v>20.6</v>
      </c>
      <c r="E38" s="21">
        <v>19.440000000000001</v>
      </c>
      <c r="F38" s="21">
        <v>20.5</v>
      </c>
      <c r="G38" s="21">
        <v>21.9</v>
      </c>
      <c r="H38" s="22"/>
      <c r="I38" s="22"/>
      <c r="J38" s="22"/>
    </row>
    <row r="39" spans="1:10" ht="15.95" customHeight="1">
      <c r="A39" s="30">
        <v>2</v>
      </c>
      <c r="B39" s="21">
        <v>18.52</v>
      </c>
      <c r="C39" s="21">
        <v>19.7</v>
      </c>
      <c r="D39" s="21">
        <v>20.399999999999999</v>
      </c>
      <c r="E39" s="21">
        <v>19.22</v>
      </c>
      <c r="F39" s="21">
        <v>20.12</v>
      </c>
      <c r="G39" s="21">
        <v>21.28</v>
      </c>
      <c r="H39" s="22"/>
      <c r="I39" s="22"/>
      <c r="J39" s="22"/>
    </row>
    <row r="40" spans="1:10" ht="15.95" customHeight="1">
      <c r="A40" s="30">
        <v>3</v>
      </c>
      <c r="B40" s="21">
        <v>18.34</v>
      </c>
      <c r="C40" s="21">
        <v>19.72</v>
      </c>
      <c r="D40" s="21">
        <v>20.7</v>
      </c>
      <c r="E40" s="21">
        <v>19.22</v>
      </c>
      <c r="F40" s="21">
        <v>19.86</v>
      </c>
      <c r="G40" s="21">
        <v>21.58</v>
      </c>
      <c r="H40" s="22"/>
      <c r="I40" s="22"/>
      <c r="J40" s="22"/>
    </row>
    <row r="41" spans="1:10" ht="15.95" customHeight="1">
      <c r="A41" s="37" t="s">
        <v>40</v>
      </c>
      <c r="B41" s="41">
        <f t="shared" ref="B41:G41" si="0">AVERAGE(B38:B40)</f>
        <v>18.5</v>
      </c>
      <c r="C41" s="41">
        <f t="shared" si="0"/>
        <v>19.54</v>
      </c>
      <c r="D41" s="41">
        <f t="shared" si="0"/>
        <v>20.566666666666666</v>
      </c>
      <c r="E41" s="41">
        <f t="shared" si="0"/>
        <v>19.293333333333333</v>
      </c>
      <c r="F41" s="41">
        <f t="shared" si="0"/>
        <v>20.16</v>
      </c>
      <c r="G41" s="41">
        <f t="shared" si="0"/>
        <v>21.586666666666662</v>
      </c>
      <c r="H41" s="22"/>
      <c r="I41" s="22"/>
      <c r="J41" s="22"/>
    </row>
    <row r="42" spans="1:10" ht="24.95" customHeight="1">
      <c r="A42" s="53" t="s">
        <v>41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ht="15.95" customHeight="1">
      <c r="A43" s="30" t="s">
        <v>33</v>
      </c>
      <c r="B43" s="39" t="s">
        <v>34</v>
      </c>
      <c r="C43" s="39" t="s">
        <v>35</v>
      </c>
      <c r="D43" s="39" t="s">
        <v>36</v>
      </c>
      <c r="E43" s="39" t="s">
        <v>37</v>
      </c>
      <c r="F43" s="39" t="s">
        <v>38</v>
      </c>
      <c r="G43" s="39" t="s">
        <v>39</v>
      </c>
      <c r="H43" s="22"/>
      <c r="I43" s="22"/>
      <c r="J43" s="22"/>
    </row>
    <row r="44" spans="1:10" ht="15.95" customHeight="1">
      <c r="A44" s="30">
        <v>1</v>
      </c>
      <c r="B44" s="21">
        <v>18.04</v>
      </c>
      <c r="C44" s="21">
        <v>19.239999999999998</v>
      </c>
      <c r="D44" s="21">
        <v>20</v>
      </c>
      <c r="E44" s="21">
        <v>19.14</v>
      </c>
      <c r="F44" s="21">
        <v>20.22</v>
      </c>
      <c r="G44" s="21" t="s">
        <v>80</v>
      </c>
      <c r="H44" s="22"/>
      <c r="I44" s="22"/>
      <c r="J44" s="22"/>
    </row>
    <row r="45" spans="1:10" ht="15.95" customHeight="1">
      <c r="A45" s="30">
        <v>2</v>
      </c>
      <c r="B45" s="21">
        <v>18.059999999999999</v>
      </c>
      <c r="C45" s="21">
        <v>19.420000000000002</v>
      </c>
      <c r="D45" s="21">
        <v>20.5</v>
      </c>
      <c r="E45" s="21">
        <v>19.02</v>
      </c>
      <c r="F45" s="21">
        <v>20.100000000000001</v>
      </c>
      <c r="G45" s="21">
        <v>20.420000000000002</v>
      </c>
      <c r="H45" s="22"/>
      <c r="I45" s="22"/>
      <c r="J45" s="22"/>
    </row>
    <row r="46" spans="1:10" ht="15.95" customHeight="1">
      <c r="A46" s="30">
        <v>3</v>
      </c>
      <c r="B46" s="21">
        <v>18.18</v>
      </c>
      <c r="C46" s="21">
        <v>19.14</v>
      </c>
      <c r="D46" s="21">
        <v>19.86</v>
      </c>
      <c r="E46" s="21">
        <v>19.54</v>
      </c>
      <c r="F46" s="21">
        <v>20.32</v>
      </c>
      <c r="G46" s="21">
        <v>21.4</v>
      </c>
      <c r="H46" s="22"/>
      <c r="I46" s="22"/>
      <c r="J46" s="22"/>
    </row>
    <row r="47" spans="1:10" ht="15.95" customHeight="1">
      <c r="A47" s="36" t="s">
        <v>40</v>
      </c>
      <c r="B47" s="40">
        <f t="shared" ref="B47:G47" si="1">AVERAGE(B44:B46)</f>
        <v>18.09333333333333</v>
      </c>
      <c r="C47" s="40">
        <f t="shared" si="1"/>
        <v>19.266666666666666</v>
      </c>
      <c r="D47" s="40">
        <f t="shared" si="1"/>
        <v>20.12</v>
      </c>
      <c r="E47" s="40">
        <f t="shared" si="1"/>
        <v>19.233333333333331</v>
      </c>
      <c r="F47" s="40">
        <f t="shared" si="1"/>
        <v>20.213333333333335</v>
      </c>
      <c r="G47" s="41">
        <f t="shared" si="1"/>
        <v>20.91</v>
      </c>
      <c r="H47" s="22"/>
      <c r="I47" s="22"/>
      <c r="J47" s="22"/>
    </row>
    <row r="48" spans="1:10" ht="15.95" customHeight="1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ht="15.95" customHeight="1">
      <c r="A49" s="23" t="s">
        <v>42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ht="18" customHeight="1">
      <c r="A50" s="23" t="s">
        <v>43</v>
      </c>
      <c r="B50" s="52">
        <f>$E$27/25*15/25</f>
        <v>0.40996729793110637</v>
      </c>
      <c r="C50" s="23" t="s">
        <v>44</v>
      </c>
      <c r="D50" s="52">
        <f>$E$29/25*15/25</f>
        <v>0.42928095888269313</v>
      </c>
      <c r="E50" s="23"/>
      <c r="F50" s="23"/>
      <c r="G50" s="33"/>
      <c r="H50" s="22"/>
      <c r="I50" s="22"/>
      <c r="J50" s="22"/>
    </row>
    <row r="51" spans="1:10" ht="15.95" customHeight="1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ht="15.95" customHeight="1">
      <c r="A52" s="23" t="s">
        <v>45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ht="18" customHeight="1">
      <c r="A53" s="23" t="s">
        <v>46</v>
      </c>
      <c r="B53" s="52">
        <f>$C$33/50*10/50*15/25</f>
        <v>0.48</v>
      </c>
      <c r="C53" s="23"/>
      <c r="D53" s="42"/>
      <c r="E53" s="43"/>
      <c r="F53" s="23"/>
      <c r="G53" s="33"/>
      <c r="H53" s="22"/>
      <c r="I53" s="22"/>
      <c r="J53" s="22"/>
    </row>
    <row r="54" spans="1:10" ht="15.95" customHeight="1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ht="18" customHeight="1">
      <c r="A55" s="74" t="s">
        <v>47</v>
      </c>
      <c r="B55" s="74"/>
      <c r="C55" s="74" t="s">
        <v>32</v>
      </c>
      <c r="D55" s="74"/>
      <c r="E55" s="74" t="s">
        <v>48</v>
      </c>
      <c r="F55" s="74"/>
      <c r="G55" s="33"/>
      <c r="H55" s="22"/>
      <c r="I55" s="22"/>
      <c r="J55" s="22"/>
    </row>
    <row r="56" spans="1:10" ht="24.95" customHeight="1">
      <c r="A56" s="75" t="s">
        <v>49</v>
      </c>
      <c r="B56" s="75"/>
      <c r="C56" s="76">
        <f>1/4*((D41+G41)-(B41+E41))</f>
        <v>1.0899999999999981</v>
      </c>
      <c r="D56" s="76"/>
      <c r="E56" s="76">
        <f>1/4*((D47+G47)-(E47+B47))</f>
        <v>0.92583333333333506</v>
      </c>
      <c r="F56" s="76"/>
      <c r="G56" s="33"/>
      <c r="H56" s="22"/>
      <c r="I56" s="22"/>
      <c r="J56" s="22"/>
    </row>
    <row r="57" spans="1:10" ht="24.95" customHeight="1">
      <c r="A57" s="75" t="s">
        <v>50</v>
      </c>
      <c r="B57" s="75"/>
      <c r="C57" s="76">
        <f>1/3*((E41+F41+G41)-(B41+C41+D41))</f>
        <v>0.81111111111110756</v>
      </c>
      <c r="D57" s="76"/>
      <c r="E57" s="76">
        <f>1/3*((E47+F47+G47)-(B47+C47+D47))</f>
        <v>0.95888888888888835</v>
      </c>
      <c r="F57" s="76"/>
      <c r="G57" s="33"/>
      <c r="H57" s="22"/>
      <c r="I57" s="22"/>
      <c r="J57" s="22"/>
    </row>
    <row r="58" spans="1:10" ht="24.95" customHeight="1">
      <c r="A58" s="75" t="s">
        <v>51</v>
      </c>
      <c r="B58" s="75"/>
      <c r="C58" s="76">
        <f>C56/LOG10(2)</f>
        <v>3.6209016234272187</v>
      </c>
      <c r="D58" s="76"/>
      <c r="E58" s="76">
        <f>E56/LOG10(2)</f>
        <v>3.0755517611832222</v>
      </c>
      <c r="F58" s="76"/>
      <c r="G58" s="33"/>
      <c r="H58" s="22"/>
      <c r="I58" s="22"/>
      <c r="J58" s="22"/>
    </row>
    <row r="59" spans="1:10" ht="24.95" customHeight="1">
      <c r="A59" s="75" t="s">
        <v>52</v>
      </c>
      <c r="B59" s="75"/>
      <c r="C59" s="76">
        <f>C57/C58</f>
        <v>0.22400804978053587</v>
      </c>
      <c r="D59" s="76"/>
      <c r="E59" s="76">
        <f>E57/E58</f>
        <v>0.31177784129374753</v>
      </c>
      <c r="F59" s="76"/>
      <c r="G59" s="33"/>
      <c r="H59" s="22"/>
      <c r="I59" s="22"/>
      <c r="J59" s="22"/>
    </row>
    <row r="60" spans="1:10" ht="24.95" customHeight="1">
      <c r="A60" s="75" t="s">
        <v>53</v>
      </c>
      <c r="B60" s="75"/>
      <c r="C60" s="75">
        <f>POWER(10,C59)</f>
        <v>1.6749739218906603</v>
      </c>
      <c r="D60" s="75"/>
      <c r="E60" s="75">
        <f>POWER(10,E59)</f>
        <v>2.0501131970291313</v>
      </c>
      <c r="F60" s="75"/>
      <c r="G60" s="33"/>
      <c r="H60" s="22"/>
      <c r="I60" s="22"/>
      <c r="J60" s="22"/>
    </row>
    <row r="61" spans="1:10" ht="24.95" customHeight="1">
      <c r="A61" s="44" t="s">
        <v>54</v>
      </c>
      <c r="B61" s="44"/>
      <c r="C61" s="77">
        <f>C60*B50/B53</f>
        <v>1.4305927767970459</v>
      </c>
      <c r="D61" s="77"/>
      <c r="E61" s="77">
        <f>E60*D50/B53</f>
        <v>1.8334886646640189</v>
      </c>
      <c r="F61" s="77"/>
      <c r="G61" s="33"/>
      <c r="H61" s="22"/>
      <c r="I61" s="22"/>
      <c r="J61" s="22"/>
    </row>
    <row r="62" spans="1:10" ht="24.95" customHeight="1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ht="15.95" customHeight="1">
      <c r="A63" s="25" t="s">
        <v>55</v>
      </c>
      <c r="B63" s="24">
        <v>5</v>
      </c>
      <c r="C63" s="23"/>
      <c r="D63" s="22"/>
      <c r="E63" s="22"/>
      <c r="F63" s="22"/>
      <c r="G63" s="22"/>
      <c r="H63" s="22"/>
      <c r="I63" s="22"/>
      <c r="J63" s="22"/>
    </row>
    <row r="64" spans="1:10" ht="15.95" customHeight="1">
      <c r="A64" s="15" t="s">
        <v>30</v>
      </c>
      <c r="B64" s="23"/>
      <c r="C64" s="24">
        <f>B63*40</f>
        <v>200</v>
      </c>
      <c r="D64" s="22"/>
      <c r="E64" s="22"/>
      <c r="F64" s="22"/>
      <c r="G64" s="22"/>
      <c r="H64" s="22"/>
      <c r="I64" s="22"/>
      <c r="J64" s="22"/>
    </row>
    <row r="65" spans="1:10" ht="15.95" customHeight="1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ht="15.95" customHeight="1">
      <c r="A66" s="26" t="s">
        <v>31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ht="15.95" customHeight="1">
      <c r="A67" s="54" t="s">
        <v>56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ht="15.95" customHeight="1">
      <c r="A68" s="30" t="s">
        <v>33</v>
      </c>
      <c r="B68" s="39" t="s">
        <v>34</v>
      </c>
      <c r="C68" s="39" t="s">
        <v>35</v>
      </c>
      <c r="D68" s="39" t="s">
        <v>36</v>
      </c>
      <c r="E68" s="39" t="s">
        <v>37</v>
      </c>
      <c r="F68" s="39" t="s">
        <v>38</v>
      </c>
      <c r="G68" s="39" t="s">
        <v>39</v>
      </c>
      <c r="H68" s="22"/>
      <c r="I68" s="22"/>
      <c r="J68" s="22"/>
    </row>
    <row r="69" spans="1:10" ht="15.95" customHeight="1">
      <c r="A69" s="30">
        <v>1</v>
      </c>
      <c r="B69" s="21">
        <v>18.64</v>
      </c>
      <c r="C69" s="21">
        <v>19.66</v>
      </c>
      <c r="D69" s="21">
        <v>20.62</v>
      </c>
      <c r="E69" s="21">
        <v>19.72</v>
      </c>
      <c r="F69" s="21">
        <v>20.3</v>
      </c>
      <c r="G69" s="21">
        <v>21.52</v>
      </c>
      <c r="H69" s="22"/>
      <c r="I69" s="22"/>
      <c r="J69" s="22"/>
    </row>
    <row r="70" spans="1:10" ht="15.95" customHeight="1">
      <c r="A70" s="30">
        <v>2</v>
      </c>
      <c r="B70" s="21">
        <v>18.46</v>
      </c>
      <c r="C70" s="21">
        <v>19.12</v>
      </c>
      <c r="D70" s="21">
        <v>20.5</v>
      </c>
      <c r="E70" s="21">
        <v>19.02</v>
      </c>
      <c r="F70" s="21">
        <v>20.100000000000001</v>
      </c>
      <c r="G70" s="21">
        <v>20.64</v>
      </c>
      <c r="H70" s="22"/>
      <c r="I70" s="22"/>
      <c r="J70" s="22"/>
    </row>
    <row r="71" spans="1:10" ht="15.95" customHeight="1">
      <c r="A71" s="30">
        <v>3</v>
      </c>
      <c r="B71" s="21">
        <v>18.239999999999998</v>
      </c>
      <c r="C71" s="21">
        <v>19.64</v>
      </c>
      <c r="D71" s="21">
        <v>20.2</v>
      </c>
      <c r="E71" s="21">
        <v>19.22</v>
      </c>
      <c r="F71" s="21">
        <v>20.22</v>
      </c>
      <c r="G71" s="21">
        <v>21.2</v>
      </c>
      <c r="H71" s="22"/>
      <c r="I71" s="22"/>
      <c r="J71" s="22"/>
    </row>
    <row r="72" spans="1:10" ht="15.95" customHeight="1">
      <c r="A72" s="37" t="s">
        <v>40</v>
      </c>
      <c r="B72" s="41">
        <f t="shared" ref="B72:G72" si="2">AVERAGE(B69:B71)</f>
        <v>18.446666666666669</v>
      </c>
      <c r="C72" s="41">
        <f t="shared" si="2"/>
        <v>19.473333333333333</v>
      </c>
      <c r="D72" s="41">
        <f t="shared" si="2"/>
        <v>20.440000000000001</v>
      </c>
      <c r="E72" s="41">
        <f t="shared" si="2"/>
        <v>19.319999999999997</v>
      </c>
      <c r="F72" s="41">
        <f t="shared" si="2"/>
        <v>20.206666666666667</v>
      </c>
      <c r="G72" s="41">
        <f t="shared" si="2"/>
        <v>21.12</v>
      </c>
      <c r="H72" s="22"/>
      <c r="I72" s="22"/>
      <c r="J72" s="22"/>
    </row>
    <row r="73" spans="1:10" ht="15.95" customHeight="1">
      <c r="A73" s="53" t="s">
        <v>57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ht="15.95" customHeight="1">
      <c r="A74" s="30" t="s">
        <v>33</v>
      </c>
      <c r="B74" s="39" t="s">
        <v>34</v>
      </c>
      <c r="C74" s="39" t="s">
        <v>35</v>
      </c>
      <c r="D74" s="39" t="s">
        <v>36</v>
      </c>
      <c r="E74" s="39" t="s">
        <v>37</v>
      </c>
      <c r="F74" s="39" t="s">
        <v>38</v>
      </c>
      <c r="G74" s="39" t="s">
        <v>39</v>
      </c>
      <c r="H74" s="22"/>
      <c r="I74" s="22"/>
      <c r="J74" s="22"/>
    </row>
    <row r="75" spans="1:10" ht="15.95" customHeight="1">
      <c r="A75" s="30">
        <v>1</v>
      </c>
      <c r="B75" s="21">
        <v>18.52</v>
      </c>
      <c r="C75" s="21">
        <v>19.62</v>
      </c>
      <c r="D75" s="21">
        <v>19.98</v>
      </c>
      <c r="E75" s="21">
        <v>19.28</v>
      </c>
      <c r="F75" s="21">
        <v>20</v>
      </c>
      <c r="G75" s="21">
        <v>21.32</v>
      </c>
      <c r="H75" s="22"/>
      <c r="I75" s="22"/>
      <c r="J75" s="22"/>
    </row>
    <row r="76" spans="1:10" ht="15.95" customHeight="1">
      <c r="A76" s="30">
        <v>2</v>
      </c>
      <c r="B76" s="21">
        <v>18.62</v>
      </c>
      <c r="C76" s="21">
        <v>19.2</v>
      </c>
      <c r="D76" s="21">
        <v>19.940000000000001</v>
      </c>
      <c r="E76" s="21">
        <v>19.420000000000002</v>
      </c>
      <c r="F76" s="21">
        <v>19.98</v>
      </c>
      <c r="G76" s="21">
        <v>21.5</v>
      </c>
      <c r="H76" s="22"/>
      <c r="I76" s="22"/>
      <c r="J76" s="22"/>
    </row>
    <row r="77" spans="1:10" ht="15.95" customHeight="1">
      <c r="A77" s="30">
        <v>3</v>
      </c>
      <c r="B77" s="21">
        <v>19.420000000000002</v>
      </c>
      <c r="C77" s="21">
        <v>19.100000000000001</v>
      </c>
      <c r="D77" s="21">
        <v>19.82</v>
      </c>
      <c r="E77" s="21">
        <v>19.14</v>
      </c>
      <c r="F77" s="21">
        <v>20.8</v>
      </c>
      <c r="G77" s="21">
        <v>21.58</v>
      </c>
      <c r="H77" s="22"/>
      <c r="I77" s="22"/>
      <c r="J77" s="22"/>
    </row>
    <row r="78" spans="1:10" ht="16.5" customHeight="1">
      <c r="A78" s="36" t="s">
        <v>40</v>
      </c>
      <c r="B78" s="40">
        <f t="shared" ref="B78:G78" si="3">AVERAGE(B75:B77)</f>
        <v>18.853333333333335</v>
      </c>
      <c r="C78" s="40">
        <f t="shared" si="3"/>
        <v>19.306666666666668</v>
      </c>
      <c r="D78" s="40">
        <f t="shared" si="3"/>
        <v>19.913333333333334</v>
      </c>
      <c r="E78" s="40">
        <f t="shared" si="3"/>
        <v>19.28</v>
      </c>
      <c r="F78" s="40">
        <f t="shared" si="3"/>
        <v>20.260000000000002</v>
      </c>
      <c r="G78" s="40">
        <f t="shared" si="3"/>
        <v>21.466666666666669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85" t="s">
        <v>81</v>
      </c>
      <c r="B81" s="85"/>
      <c r="C81" s="85" t="s">
        <v>82</v>
      </c>
      <c r="D81" s="85"/>
      <c r="E81" s="85" t="s">
        <v>83</v>
      </c>
      <c r="F81" s="85"/>
      <c r="G81" s="57" t="s">
        <v>74</v>
      </c>
      <c r="H81" s="22"/>
      <c r="I81" s="22"/>
      <c r="J81" s="22"/>
    </row>
    <row r="82" spans="1:10">
      <c r="A82" s="86"/>
      <c r="B82" s="86"/>
      <c r="C82" s="86"/>
      <c r="D82" s="86"/>
      <c r="E82" s="86"/>
      <c r="F82" s="86"/>
      <c r="G82" s="58" t="s">
        <v>84</v>
      </c>
      <c r="H82" s="22"/>
      <c r="I82" s="22"/>
      <c r="J82" s="22"/>
    </row>
    <row r="83" spans="1:10">
      <c r="A83" s="33"/>
      <c r="B83" s="33"/>
      <c r="C83" s="33"/>
      <c r="D83" s="33"/>
      <c r="E83" s="33"/>
      <c r="F83" s="33"/>
      <c r="G83" s="33"/>
      <c r="H83" s="22"/>
      <c r="I83" s="22"/>
      <c r="J83" s="22"/>
    </row>
    <row r="84" spans="1:10">
      <c r="A84" s="23" t="s">
        <v>42</v>
      </c>
      <c r="B84" s="23"/>
      <c r="C84" s="23"/>
      <c r="D84" s="23"/>
      <c r="E84" s="23"/>
      <c r="F84" s="23"/>
      <c r="G84" s="33"/>
      <c r="H84" s="22"/>
      <c r="I84" s="22"/>
      <c r="J84" s="22"/>
    </row>
    <row r="85" spans="1:10" ht="16.5" customHeight="1">
      <c r="A85" s="23" t="s">
        <v>43</v>
      </c>
      <c r="B85" s="52">
        <f>$E$27/25*15/25</f>
        <v>0.40996729793110637</v>
      </c>
      <c r="C85" s="23" t="s">
        <v>44</v>
      </c>
      <c r="D85" s="52">
        <f>$E$29/25*15/25</f>
        <v>0.42928095888269313</v>
      </c>
      <c r="E85" s="23"/>
      <c r="F85" s="23"/>
      <c r="G85" s="33"/>
      <c r="H85" s="22"/>
      <c r="I85" s="22"/>
      <c r="J85" s="22"/>
    </row>
    <row r="86" spans="1:10">
      <c r="A86" s="23"/>
      <c r="B86" s="38"/>
      <c r="C86" s="23"/>
      <c r="D86" s="38"/>
      <c r="E86" s="23"/>
      <c r="F86" s="23"/>
      <c r="G86" s="33"/>
      <c r="H86" s="22"/>
      <c r="I86" s="22"/>
      <c r="J86" s="22"/>
    </row>
    <row r="87" spans="1:10">
      <c r="A87" s="23" t="s">
        <v>45</v>
      </c>
      <c r="B87" s="23"/>
      <c r="C87" s="23"/>
      <c r="D87" s="42"/>
      <c r="E87" s="42"/>
      <c r="F87" s="55"/>
      <c r="G87" s="33"/>
      <c r="H87" s="22"/>
      <c r="I87" s="22"/>
      <c r="J87" s="22"/>
    </row>
    <row r="88" spans="1:10" ht="16.5" customHeight="1">
      <c r="A88" s="23" t="s">
        <v>46</v>
      </c>
      <c r="B88" s="52">
        <f>$C$33/50*10/50*15/25</f>
        <v>0.48</v>
      </c>
      <c r="C88" s="23"/>
      <c r="D88" s="42"/>
      <c r="E88" s="43"/>
      <c r="F88" s="23"/>
      <c r="G88" s="33"/>
      <c r="H88" s="22"/>
      <c r="I88" s="22"/>
      <c r="J88" s="22"/>
    </row>
    <row r="89" spans="1:10">
      <c r="A89" s="23"/>
      <c r="B89" s="38"/>
      <c r="C89" s="23"/>
      <c r="D89" s="23"/>
      <c r="E89" s="23"/>
      <c r="F89" s="23"/>
      <c r="G89" s="33"/>
      <c r="H89" s="35"/>
      <c r="I89" s="22"/>
      <c r="J89" s="22"/>
    </row>
    <row r="90" spans="1:10" ht="16.5" customHeight="1">
      <c r="A90" s="74" t="s">
        <v>47</v>
      </c>
      <c r="B90" s="74"/>
      <c r="C90" s="74" t="s">
        <v>56</v>
      </c>
      <c r="D90" s="74"/>
      <c r="E90" s="74" t="s">
        <v>57</v>
      </c>
      <c r="F90" s="74"/>
      <c r="G90" s="33"/>
      <c r="H90" s="34"/>
      <c r="I90" s="22"/>
      <c r="J90" s="22"/>
    </row>
    <row r="91" spans="1:10" ht="18.75" customHeight="1">
      <c r="A91" s="75" t="s">
        <v>49</v>
      </c>
      <c r="B91" s="75"/>
      <c r="C91" s="76">
        <f>1/4*((D72+G72)-(B72+E72))</f>
        <v>0.94833333333333414</v>
      </c>
      <c r="D91" s="76"/>
      <c r="E91" s="76">
        <f>1/4*((D78+G78)-(E78+B78))</f>
        <v>0.81166666666666565</v>
      </c>
      <c r="F91" s="76"/>
      <c r="G91" s="33"/>
      <c r="H91" s="34"/>
      <c r="I91" s="22"/>
      <c r="J91" s="22"/>
    </row>
    <row r="92" spans="1:10" ht="18.75" customHeight="1">
      <c r="A92" s="75" t="s">
        <v>50</v>
      </c>
      <c r="B92" s="75"/>
      <c r="C92" s="76">
        <f>1/3*((E72+F72+G72)-(B72+C72+D72))</f>
        <v>0.76222222222222058</v>
      </c>
      <c r="D92" s="76"/>
      <c r="E92" s="76">
        <f>1/3*((E78+F78+G78)-(B78+C78+D78))</f>
        <v>0.97777777777777897</v>
      </c>
      <c r="F92" s="76"/>
      <c r="G92" s="33"/>
      <c r="H92" s="34"/>
      <c r="I92" s="22"/>
      <c r="J92" s="22"/>
    </row>
    <row r="93" spans="1:10">
      <c r="A93" s="75" t="s">
        <v>51</v>
      </c>
      <c r="B93" s="75"/>
      <c r="C93" s="76">
        <f>C91/LOG10(2)</f>
        <v>3.1502951433181847</v>
      </c>
      <c r="D93" s="76"/>
      <c r="E93" s="76">
        <f>E91/LOG10(2)</f>
        <v>2.6962983036835722</v>
      </c>
      <c r="F93" s="76"/>
      <c r="G93" s="33"/>
      <c r="H93" s="22"/>
      <c r="I93" s="22"/>
      <c r="J93" s="22"/>
    </row>
    <row r="94" spans="1:10">
      <c r="A94" s="75" t="s">
        <v>52</v>
      </c>
      <c r="B94" s="75"/>
      <c r="C94" s="76">
        <f>C92/C93</f>
        <v>0.24195263857702456</v>
      </c>
      <c r="D94" s="76"/>
      <c r="E94" s="76">
        <f>E92/E93</f>
        <v>0.36263709265476268</v>
      </c>
      <c r="F94" s="76"/>
      <c r="G94" s="33"/>
      <c r="H94" s="22"/>
      <c r="I94" s="22"/>
      <c r="J94" s="22"/>
    </row>
    <row r="95" spans="1:10">
      <c r="A95" s="75" t="s">
        <v>53</v>
      </c>
      <c r="B95" s="75"/>
      <c r="C95" s="75">
        <f>POWER(10,C94)</f>
        <v>1.7456317749246941</v>
      </c>
      <c r="D95" s="75"/>
      <c r="E95" s="75">
        <f>POWER(10,E94)</f>
        <v>2.304820418141647</v>
      </c>
      <c r="F95" s="75"/>
      <c r="G95" s="33"/>
      <c r="H95" s="22"/>
      <c r="I95" s="22"/>
      <c r="J95" s="22"/>
    </row>
    <row r="96" spans="1:10" ht="16.5" customHeight="1">
      <c r="A96" s="44" t="s">
        <v>54</v>
      </c>
      <c r="B96" s="44"/>
      <c r="C96" s="77">
        <f>C95*B85/B88</f>
        <v>1.4909415457261628</v>
      </c>
      <c r="D96" s="77"/>
      <c r="E96" s="77">
        <f>E95*D85/B88</f>
        <v>2.0612823315671998</v>
      </c>
      <c r="F96" s="77"/>
      <c r="G96" s="33"/>
      <c r="H96" s="22"/>
      <c r="I96" s="22"/>
      <c r="J96" s="22"/>
    </row>
    <row r="97" spans="1:10">
      <c r="A97" s="22"/>
      <c r="B97" s="23"/>
      <c r="C97" s="23"/>
      <c r="D97" s="23"/>
      <c r="E97" s="23"/>
      <c r="F97" s="23"/>
      <c r="G97" s="33"/>
      <c r="H97" s="22"/>
      <c r="I97" s="22"/>
      <c r="J97" s="22"/>
    </row>
    <row r="98" spans="1:10" ht="16.5" customHeight="1">
      <c r="A98" s="25" t="s">
        <v>58</v>
      </c>
      <c r="B98" s="24">
        <v>5</v>
      </c>
      <c r="C98" s="23"/>
      <c r="D98" s="22"/>
      <c r="E98" s="22"/>
      <c r="F98" s="22"/>
      <c r="G98" s="22"/>
      <c r="H98" s="22"/>
      <c r="I98" s="22"/>
      <c r="J98" s="22"/>
    </row>
    <row r="99" spans="1:10" ht="16.5" customHeight="1">
      <c r="A99" s="15" t="s">
        <v>30</v>
      </c>
      <c r="B99" s="23"/>
      <c r="C99" s="24">
        <f>B98*40</f>
        <v>200</v>
      </c>
      <c r="D99" s="22"/>
      <c r="E99" s="22"/>
      <c r="F99" s="22"/>
      <c r="G99" s="22"/>
    </row>
    <row r="100" spans="1:10">
      <c r="A100" s="23"/>
      <c r="B100" s="23"/>
      <c r="C100" s="23"/>
      <c r="D100" s="22"/>
      <c r="E100" s="22"/>
      <c r="F100" s="22"/>
      <c r="G100" s="22"/>
    </row>
    <row r="101" spans="1:10" ht="16.5" customHeight="1">
      <c r="A101" s="26" t="s">
        <v>31</v>
      </c>
      <c r="B101" s="27"/>
      <c r="C101" s="27"/>
      <c r="D101" s="27"/>
      <c r="E101" s="27"/>
      <c r="F101" s="27"/>
      <c r="G101" s="27"/>
    </row>
    <row r="102" spans="1:10" ht="16.5" customHeight="1">
      <c r="A102" s="54" t="s">
        <v>59</v>
      </c>
      <c r="B102" s="28"/>
      <c r="C102" s="28"/>
      <c r="D102" s="28"/>
      <c r="E102" s="28"/>
      <c r="F102" s="28"/>
      <c r="G102" s="29"/>
    </row>
    <row r="103" spans="1:10" ht="19.5" customHeight="1">
      <c r="A103" s="30" t="s">
        <v>33</v>
      </c>
      <c r="B103" s="39" t="s">
        <v>34</v>
      </c>
      <c r="C103" s="39" t="s">
        <v>35</v>
      </c>
      <c r="D103" s="39" t="s">
        <v>36</v>
      </c>
      <c r="E103" s="39" t="s">
        <v>37</v>
      </c>
      <c r="F103" s="39" t="s">
        <v>38</v>
      </c>
      <c r="G103" s="39" t="s">
        <v>39</v>
      </c>
    </row>
    <row r="104" spans="1:10">
      <c r="A104" s="30">
        <v>1</v>
      </c>
      <c r="B104" s="21">
        <v>18.739999999999998</v>
      </c>
      <c r="C104" s="21">
        <v>19.12</v>
      </c>
      <c r="D104" s="21">
        <v>20.100000000000001</v>
      </c>
      <c r="E104" s="21">
        <v>19.02</v>
      </c>
      <c r="F104" s="21">
        <v>20.420000000000002</v>
      </c>
      <c r="G104" s="21">
        <v>20.38</v>
      </c>
    </row>
    <row r="105" spans="1:10">
      <c r="A105" s="30">
        <v>2</v>
      </c>
      <c r="B105" s="21">
        <v>18.3</v>
      </c>
      <c r="C105" s="21">
        <v>19.2</v>
      </c>
      <c r="D105" s="21">
        <v>20.02</v>
      </c>
      <c r="E105" s="21">
        <v>19.440000000000001</v>
      </c>
      <c r="F105" s="21">
        <v>20.3</v>
      </c>
      <c r="G105" s="21">
        <v>20.6</v>
      </c>
    </row>
    <row r="106" spans="1:10">
      <c r="A106" s="30">
        <v>3</v>
      </c>
      <c r="B106" s="21">
        <v>18.52</v>
      </c>
      <c r="C106" s="21">
        <v>19.420000000000002</v>
      </c>
      <c r="D106" s="21">
        <v>19.82</v>
      </c>
      <c r="E106" s="21">
        <v>19.04</v>
      </c>
      <c r="F106" s="21">
        <v>19.82</v>
      </c>
      <c r="G106" s="21">
        <v>20.96</v>
      </c>
    </row>
    <row r="107" spans="1:10" ht="16.5" customHeight="1">
      <c r="A107" s="37" t="s">
        <v>40</v>
      </c>
      <c r="B107" s="41">
        <f t="shared" ref="B107:G107" si="4">AVERAGE(B104:B106)</f>
        <v>18.52</v>
      </c>
      <c r="C107" s="41">
        <f t="shared" si="4"/>
        <v>19.246666666666666</v>
      </c>
      <c r="D107" s="41">
        <f t="shared" si="4"/>
        <v>19.98</v>
      </c>
      <c r="E107" s="41">
        <f t="shared" si="4"/>
        <v>19.166666666666668</v>
      </c>
      <c r="F107" s="41">
        <f t="shared" si="4"/>
        <v>20.18</v>
      </c>
      <c r="G107" s="41">
        <f t="shared" si="4"/>
        <v>20.646666666666668</v>
      </c>
    </row>
    <row r="108" spans="1:10" ht="16.5" customHeight="1">
      <c r="A108" s="53" t="s">
        <v>60</v>
      </c>
      <c r="B108" s="31"/>
      <c r="C108" s="31"/>
      <c r="D108" s="31"/>
      <c r="E108" s="31"/>
      <c r="F108" s="31"/>
      <c r="G108" s="32"/>
    </row>
    <row r="109" spans="1:10" ht="19.5" customHeight="1">
      <c r="A109" s="30" t="s">
        <v>33</v>
      </c>
      <c r="B109" s="39" t="s">
        <v>34</v>
      </c>
      <c r="C109" s="39" t="s">
        <v>35</v>
      </c>
      <c r="D109" s="39" t="s">
        <v>36</v>
      </c>
      <c r="E109" s="39" t="s">
        <v>37</v>
      </c>
      <c r="F109" s="39" t="s">
        <v>38</v>
      </c>
      <c r="G109" s="39" t="s">
        <v>39</v>
      </c>
    </row>
    <row r="110" spans="1:10">
      <c r="A110" s="30">
        <v>1</v>
      </c>
      <c r="B110" s="21">
        <v>18.100000000000001</v>
      </c>
      <c r="C110" s="21">
        <v>19.059999999999999</v>
      </c>
      <c r="D110" s="21">
        <v>19.5</v>
      </c>
      <c r="E110" s="21">
        <v>19.22</v>
      </c>
      <c r="F110" s="21">
        <v>20.18</v>
      </c>
      <c r="G110" s="21">
        <v>21.68</v>
      </c>
    </row>
    <row r="111" spans="1:10" ht="15.75" customHeight="1">
      <c r="A111" s="30">
        <v>2</v>
      </c>
      <c r="B111" s="21">
        <v>18.2</v>
      </c>
      <c r="C111" s="21">
        <v>19.02</v>
      </c>
      <c r="D111" s="21">
        <v>19.7</v>
      </c>
      <c r="E111" s="21">
        <v>19.100000000000001</v>
      </c>
      <c r="F111" s="21">
        <v>20.5</v>
      </c>
      <c r="G111" s="21">
        <v>21.1</v>
      </c>
    </row>
    <row r="112" spans="1:10">
      <c r="A112" s="30">
        <v>3</v>
      </c>
      <c r="B112" s="21">
        <v>18.34</v>
      </c>
      <c r="C112" s="21">
        <v>19.04</v>
      </c>
      <c r="D112" s="21">
        <v>20.2</v>
      </c>
      <c r="E112" s="21">
        <v>19.22</v>
      </c>
      <c r="F112" s="21">
        <v>20.28</v>
      </c>
      <c r="G112" s="21">
        <v>21.32</v>
      </c>
    </row>
    <row r="113" spans="1:7" ht="16.5" customHeight="1">
      <c r="A113" s="36" t="s">
        <v>40</v>
      </c>
      <c r="B113" s="40">
        <f t="shared" ref="B113:G113" si="5">AVERAGE(B110:B112)</f>
        <v>18.213333333333335</v>
      </c>
      <c r="C113" s="40">
        <f t="shared" si="5"/>
        <v>19.04</v>
      </c>
      <c r="D113" s="40">
        <f t="shared" si="5"/>
        <v>19.8</v>
      </c>
      <c r="E113" s="40">
        <f t="shared" si="5"/>
        <v>19.18</v>
      </c>
      <c r="F113" s="40">
        <f t="shared" si="5"/>
        <v>20.32</v>
      </c>
      <c r="G113" s="40">
        <f t="shared" si="5"/>
        <v>21.366666666666664</v>
      </c>
    </row>
    <row r="114" spans="1:7">
      <c r="A114" s="33"/>
      <c r="B114" s="33"/>
      <c r="C114" s="33"/>
      <c r="D114" s="33"/>
      <c r="E114" s="33"/>
      <c r="F114" s="33"/>
      <c r="G114" s="33"/>
    </row>
    <row r="115" spans="1:7">
      <c r="A115" s="23" t="s">
        <v>42</v>
      </c>
      <c r="B115" s="23"/>
      <c r="C115" s="23"/>
      <c r="D115" s="23"/>
      <c r="E115" s="23"/>
      <c r="F115" s="23"/>
      <c r="G115" s="33"/>
    </row>
    <row r="116" spans="1:7" ht="16.5" customHeight="1">
      <c r="A116" s="23" t="s">
        <v>43</v>
      </c>
      <c r="B116" s="52">
        <f>$E$27/25*15/25</f>
        <v>0.40996729793110637</v>
      </c>
      <c r="C116" s="23" t="s">
        <v>44</v>
      </c>
      <c r="D116" s="52">
        <f>$E$29/25*15/25</f>
        <v>0.42928095888269313</v>
      </c>
      <c r="E116" s="23"/>
      <c r="F116" s="23"/>
      <c r="G116" s="33"/>
    </row>
    <row r="117" spans="1:7">
      <c r="A117" s="23"/>
      <c r="B117" s="38"/>
      <c r="C117" s="23"/>
      <c r="D117" s="38"/>
      <c r="E117" s="23"/>
      <c r="F117" s="23"/>
      <c r="G117" s="33"/>
    </row>
    <row r="118" spans="1:7">
      <c r="A118" s="23" t="s">
        <v>45</v>
      </c>
      <c r="B118" s="23"/>
      <c r="C118" s="23"/>
      <c r="D118" s="42"/>
      <c r="E118" s="42"/>
      <c r="F118" s="55"/>
      <c r="G118" s="33"/>
    </row>
    <row r="119" spans="1:7" ht="16.5" customHeight="1">
      <c r="A119" s="23" t="s">
        <v>46</v>
      </c>
      <c r="B119" s="52">
        <f>$C$33/50*10/50*15/25</f>
        <v>0.48</v>
      </c>
      <c r="C119" s="23"/>
      <c r="D119" s="42"/>
      <c r="E119" s="43"/>
      <c r="F119" s="42"/>
      <c r="G119" s="33"/>
    </row>
    <row r="120" spans="1:7">
      <c r="A120" s="23"/>
      <c r="B120" s="38"/>
      <c r="C120" s="23"/>
      <c r="D120" s="23"/>
      <c r="E120" s="23"/>
      <c r="F120" s="23"/>
      <c r="G120" s="33"/>
    </row>
    <row r="121" spans="1:7" ht="16.5" customHeight="1">
      <c r="A121" s="74" t="s">
        <v>47</v>
      </c>
      <c r="B121" s="74"/>
      <c r="C121" s="74" t="s">
        <v>61</v>
      </c>
      <c r="D121" s="74"/>
      <c r="E121" s="74" t="s">
        <v>60</v>
      </c>
      <c r="F121" s="74"/>
      <c r="G121" s="33"/>
    </row>
    <row r="122" spans="1:7" ht="18.75" customHeight="1">
      <c r="A122" s="75" t="s">
        <v>49</v>
      </c>
      <c r="B122" s="75"/>
      <c r="C122" s="76">
        <f>1/4*((D107+G107)-(B107+E107))</f>
        <v>0.73499999999999943</v>
      </c>
      <c r="D122" s="76"/>
      <c r="E122" s="76">
        <f>1/4*((D113+G113)-(E113+B113))</f>
        <v>0.94333333333333336</v>
      </c>
      <c r="F122" s="76"/>
      <c r="G122" s="33"/>
    </row>
    <row r="123" spans="1:7" ht="18.75" customHeight="1">
      <c r="A123" s="75" t="s">
        <v>50</v>
      </c>
      <c r="B123" s="75"/>
      <c r="C123" s="76">
        <f>1/3*((E107+F107+G107)-(B107+C107+D107))</f>
        <v>0.74888888888888749</v>
      </c>
      <c r="D123" s="76"/>
      <c r="E123" s="76">
        <f>1/3*((E113+F113+G113)-(B113+C113+D113))</f>
        <v>1.2711111111111109</v>
      </c>
      <c r="F123" s="76"/>
      <c r="G123" s="33"/>
    </row>
    <row r="124" spans="1:7">
      <c r="A124" s="75" t="s">
        <v>51</v>
      </c>
      <c r="B124" s="75"/>
      <c r="C124" s="76">
        <f>C122/LOG10(2)</f>
        <v>2.4416171497422092</v>
      </c>
      <c r="D124" s="76"/>
      <c r="E124" s="76">
        <f>E122/LOG10(2)</f>
        <v>3.1336855028437451</v>
      </c>
      <c r="F124" s="76"/>
      <c r="G124" s="33"/>
    </row>
    <row r="125" spans="1:7">
      <c r="A125" s="75" t="s">
        <v>52</v>
      </c>
      <c r="B125" s="75"/>
      <c r="C125" s="76">
        <f>C123/C124</f>
        <v>0.30671839316330024</v>
      </c>
      <c r="D125" s="76"/>
      <c r="E125" s="76">
        <f>E123/E124</f>
        <v>0.40562816848008765</v>
      </c>
      <c r="F125" s="76"/>
      <c r="G125" s="33"/>
    </row>
    <row r="126" spans="1:7">
      <c r="A126" s="75" t="s">
        <v>53</v>
      </c>
      <c r="B126" s="75"/>
      <c r="C126" s="75">
        <f>POWER(10,C125)</f>
        <v>2.0263683481620309</v>
      </c>
      <c r="D126" s="75"/>
      <c r="E126" s="75">
        <f>POWER(10,E125)</f>
        <v>2.5446506566560938</v>
      </c>
      <c r="F126" s="75"/>
      <c r="G126" s="33"/>
    </row>
    <row r="127" spans="1:7" ht="16.5" customHeight="1">
      <c r="A127" s="44" t="s">
        <v>54</v>
      </c>
      <c r="B127" s="44"/>
      <c r="C127" s="77">
        <f>C126*B116/B119</f>
        <v>1.73071824231064</v>
      </c>
      <c r="D127" s="77"/>
      <c r="E127" s="77">
        <f>E126*D116/B119</f>
        <v>2.2757709873141723</v>
      </c>
      <c r="F127" s="77"/>
      <c r="G127" s="33"/>
    </row>
    <row r="128" spans="1:7">
      <c r="A128" s="56"/>
      <c r="B128" s="56"/>
      <c r="C128" s="56"/>
      <c r="D128" s="56"/>
      <c r="E128" s="56"/>
      <c r="F128" s="56"/>
      <c r="G128" s="56"/>
    </row>
    <row r="129" spans="1:7">
      <c r="A129" s="56"/>
      <c r="B129" s="56"/>
      <c r="C129" s="56"/>
      <c r="D129" s="56"/>
      <c r="E129" s="56"/>
      <c r="F129" s="56"/>
      <c r="G129" s="56"/>
    </row>
    <row r="130" spans="1:7">
      <c r="G130" s="56"/>
    </row>
    <row r="131" spans="1:7">
      <c r="G131" s="56"/>
    </row>
    <row r="132" spans="1:7" ht="16.5" customHeight="1">
      <c r="A132" s="78" t="s">
        <v>62</v>
      </c>
      <c r="B132" s="78"/>
      <c r="C132" s="78"/>
      <c r="G132" s="56"/>
    </row>
    <row r="133" spans="1:7" ht="16.5" customHeight="1">
      <c r="A133" s="83"/>
      <c r="B133" s="84"/>
      <c r="C133" s="59" t="s">
        <v>63</v>
      </c>
      <c r="G133" s="56"/>
    </row>
    <row r="134" spans="1:7" ht="16.5" customHeight="1">
      <c r="A134" s="79" t="s">
        <v>32</v>
      </c>
      <c r="B134" s="80"/>
      <c r="C134" s="60">
        <f>NDQA201003139!C61</f>
        <v>1.4305927767970459</v>
      </c>
      <c r="G134" s="56"/>
    </row>
    <row r="135" spans="1:7" ht="16.5" customHeight="1">
      <c r="A135" s="79" t="s">
        <v>48</v>
      </c>
      <c r="B135" s="80"/>
      <c r="C135" s="60">
        <f>NDQA201003139!E61</f>
        <v>1.8334886646640189</v>
      </c>
      <c r="G135" s="56"/>
    </row>
    <row r="136" spans="1:7" ht="16.5" customHeight="1">
      <c r="A136" s="79" t="s">
        <v>56</v>
      </c>
      <c r="B136" s="80"/>
      <c r="C136" s="60">
        <f>C96</f>
        <v>1.4909415457261628</v>
      </c>
      <c r="G136" s="56"/>
    </row>
    <row r="137" spans="1:7" ht="16.5" customHeight="1">
      <c r="A137" s="79" t="s">
        <v>57</v>
      </c>
      <c r="B137" s="80"/>
      <c r="C137" s="60">
        <f>E96</f>
        <v>2.0612823315671998</v>
      </c>
      <c r="G137" s="56"/>
    </row>
    <row r="138" spans="1:7" ht="16.5" customHeight="1">
      <c r="A138" s="79" t="s">
        <v>61</v>
      </c>
      <c r="B138" s="80"/>
      <c r="C138" s="60">
        <f>C127</f>
        <v>1.73071824231064</v>
      </c>
      <c r="G138" s="56"/>
    </row>
    <row r="139" spans="1:7" ht="16.5" customHeight="1">
      <c r="A139" s="79" t="s">
        <v>60</v>
      </c>
      <c r="B139" s="80"/>
      <c r="C139" s="60">
        <f>E127</f>
        <v>2.2757709873141723</v>
      </c>
      <c r="G139" s="56"/>
    </row>
    <row r="140" spans="1:7" ht="16.5" customHeight="1">
      <c r="A140" s="81"/>
      <c r="B140" s="82"/>
      <c r="C140" s="50"/>
      <c r="G140" s="56"/>
    </row>
    <row r="141" spans="1:7">
      <c r="A141" s="61"/>
      <c r="B141" s="62" t="s">
        <v>64</v>
      </c>
      <c r="C141" s="63">
        <f>AVERAGE(C134:C139)</f>
        <v>1.8037990913965398</v>
      </c>
      <c r="G141" s="56"/>
    </row>
    <row r="142" spans="1:7">
      <c r="A142" s="49"/>
      <c r="B142" s="62" t="s">
        <v>65</v>
      </c>
      <c r="C142" s="64">
        <f>STDEV(C134:C139)/C141</f>
        <v>0.18090986096631001</v>
      </c>
      <c r="G142" s="56"/>
    </row>
    <row r="143" spans="1:7">
      <c r="G143" s="56"/>
    </row>
    <row r="144" spans="1:7">
      <c r="A144" s="2" t="s">
        <v>66</v>
      </c>
      <c r="D144" s="64">
        <f>C141</f>
        <v>1.8037990913965398</v>
      </c>
      <c r="G144" s="56"/>
    </row>
    <row r="145" spans="1:7">
      <c r="G145" s="56"/>
    </row>
    <row r="146" spans="1:7" ht="16.5" customHeight="1">
      <c r="A146" s="65" t="s">
        <v>67</v>
      </c>
      <c r="C146" s="65" t="s">
        <v>68</v>
      </c>
      <c r="D146" s="65"/>
      <c r="E146" s="66" t="s">
        <v>69</v>
      </c>
      <c r="F146" s="65"/>
      <c r="G146" s="56"/>
    </row>
    <row r="147" spans="1:7" ht="17.25" customHeight="1">
      <c r="A147" s="67" t="s">
        <v>70</v>
      </c>
      <c r="B147" s="69"/>
      <c r="C147" s="67" t="s">
        <v>71</v>
      </c>
      <c r="E147" s="67" t="s">
        <v>72</v>
      </c>
      <c r="G147" s="56"/>
    </row>
  </sheetData>
  <sheetProtection formatCells="0" formatColumns="0" formatRows="0" insertColumns="0" insertRows="0" insertHyperlinks="0" deleteColumns="0" deleteRows="0" sort="0" autoFilter="0" pivotTables="0"/>
  <mergeCells count="77">
    <mergeCell ref="E127:F127"/>
    <mergeCell ref="A140:B140"/>
    <mergeCell ref="A136:B136"/>
    <mergeCell ref="A137:B137"/>
    <mergeCell ref="A138:B138"/>
    <mergeCell ref="A139:B139"/>
    <mergeCell ref="A135:B135"/>
    <mergeCell ref="A132:C132"/>
    <mergeCell ref="A133:B133"/>
    <mergeCell ref="A134:B134"/>
    <mergeCell ref="E126:F126"/>
    <mergeCell ref="A123:B123"/>
    <mergeCell ref="C123:D123"/>
    <mergeCell ref="E123:F123"/>
    <mergeCell ref="A124:B124"/>
    <mergeCell ref="C124:D124"/>
    <mergeCell ref="E124:F124"/>
    <mergeCell ref="A125:B125"/>
    <mergeCell ref="C125:D125"/>
    <mergeCell ref="E125:F125"/>
    <mergeCell ref="A126:B126"/>
    <mergeCell ref="C126:D126"/>
    <mergeCell ref="C127:D127"/>
    <mergeCell ref="A121:B121"/>
    <mergeCell ref="C121:D121"/>
    <mergeCell ref="E121:F121"/>
    <mergeCell ref="A122:B122"/>
    <mergeCell ref="C122:D122"/>
    <mergeCell ref="E122:F122"/>
    <mergeCell ref="A95:B95"/>
    <mergeCell ref="C95:D95"/>
    <mergeCell ref="E95:F95"/>
    <mergeCell ref="C96:D96"/>
    <mergeCell ref="E96:F96"/>
    <mergeCell ref="E94:F94"/>
    <mergeCell ref="A91:B91"/>
    <mergeCell ref="C91:D91"/>
    <mergeCell ref="E91:F91"/>
    <mergeCell ref="A92:B92"/>
    <mergeCell ref="C92:D92"/>
    <mergeCell ref="E92:F92"/>
    <mergeCell ref="A93:B93"/>
    <mergeCell ref="C93:D93"/>
    <mergeCell ref="E93:F93"/>
    <mergeCell ref="A94:B94"/>
    <mergeCell ref="C94:D94"/>
    <mergeCell ref="A90:B90"/>
    <mergeCell ref="C90:D90"/>
    <mergeCell ref="E90:F90"/>
    <mergeCell ref="E81:F81"/>
    <mergeCell ref="A82:B82"/>
    <mergeCell ref="C82:D82"/>
    <mergeCell ref="E82:F82"/>
    <mergeCell ref="A81:B81"/>
    <mergeCell ref="C81:D81"/>
    <mergeCell ref="A26:B26"/>
    <mergeCell ref="C55:D55"/>
    <mergeCell ref="A58:B58"/>
    <mergeCell ref="A57:B57"/>
    <mergeCell ref="C26:D26"/>
    <mergeCell ref="A55:B55"/>
    <mergeCell ref="A56:B56"/>
    <mergeCell ref="C61:D61"/>
    <mergeCell ref="E61:F61"/>
    <mergeCell ref="A59:B59"/>
    <mergeCell ref="A60:B60"/>
    <mergeCell ref="C59:D59"/>
    <mergeCell ref="E59:F59"/>
    <mergeCell ref="E57:F57"/>
    <mergeCell ref="E58:F58"/>
    <mergeCell ref="E60:F60"/>
    <mergeCell ref="C60:D60"/>
    <mergeCell ref="E55:F55"/>
    <mergeCell ref="C56:D56"/>
    <mergeCell ref="E56:F56"/>
    <mergeCell ref="C57:D57"/>
    <mergeCell ref="C58:D58"/>
  </mergeCells>
  <printOptions horizontalCentered="1"/>
  <pageMargins left="0.75" right="0.5" top="0.5" bottom="0.5" header="0.25" footer="0.25"/>
  <pageSetup scale="55" orientation="portrait" r:id="rId1"/>
  <headerFooter alignWithMargins="0"/>
  <rowBreaks count="1" manualBreakCount="1">
    <brk id="79" man="1"/>
  </rowBreaks>
  <colBreaks count="1" manualBreakCount="1">
    <brk id="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NDQA201003139</vt:lpstr>
      <vt:lpstr>component!Print_Area</vt:lpstr>
      <vt:lpstr>NDQA201003139!Print_Area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2003-03-12T11:08:53Z</dcterms:created>
  <dcterms:modified xsi:type="dcterms:W3CDTF">2016-06-27T11:52:53Z</dcterms:modified>
</cp:coreProperties>
</file>