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70" windowWidth="18855" windowHeight="11700"/>
  </bookViews>
  <sheets>
    <sheet name="component" sheetId="1" r:id="rId1"/>
  </sheets>
  <calcPr calcId="125725"/>
</workbook>
</file>

<file path=xl/calcChain.xml><?xml version="1.0" encoding="utf-8"?>
<calcChain xmlns="http://schemas.openxmlformats.org/spreadsheetml/2006/main">
  <c r="B72" i="1"/>
  <c r="B78"/>
  <c r="C132"/>
  <c r="F111"/>
  <c r="D111"/>
  <c r="B111"/>
  <c r="F105"/>
  <c r="D105"/>
  <c r="B105"/>
  <c r="F78"/>
  <c r="D78"/>
  <c r="F72"/>
  <c r="D72"/>
  <c r="C97"/>
  <c r="B117"/>
  <c r="D114"/>
  <c r="B114"/>
  <c r="D83"/>
  <c r="B83"/>
  <c r="B86"/>
  <c r="C64"/>
  <c r="B53"/>
  <c r="D50"/>
  <c r="B50"/>
  <c r="E29"/>
  <c r="E27"/>
  <c r="C33"/>
  <c r="G47"/>
  <c r="F47"/>
  <c r="D47"/>
  <c r="B47"/>
  <c r="F41"/>
  <c r="D41"/>
  <c r="B41"/>
  <c r="G111"/>
  <c r="E111"/>
  <c r="C111"/>
  <c r="G105"/>
  <c r="E105"/>
  <c r="C105"/>
  <c r="G78"/>
  <c r="E78"/>
  <c r="C78"/>
  <c r="G72"/>
  <c r="E72"/>
  <c r="C72"/>
  <c r="E47"/>
  <c r="C47"/>
  <c r="G41"/>
  <c r="E41"/>
  <c r="C41"/>
  <c r="C89" l="1"/>
  <c r="C91" s="1"/>
  <c r="E120"/>
  <c r="E122" s="1"/>
  <c r="C121"/>
  <c r="E89"/>
  <c r="E91" s="1"/>
  <c r="C120"/>
  <c r="C122" s="1"/>
  <c r="E121"/>
  <c r="E90"/>
  <c r="C90"/>
  <c r="E57"/>
  <c r="E56"/>
  <c r="E58" s="1"/>
  <c r="C57"/>
  <c r="C56"/>
  <c r="C58" s="1"/>
  <c r="E123" l="1"/>
  <c r="E124" s="1"/>
  <c r="E125" s="1"/>
  <c r="C137" s="1"/>
  <c r="C92"/>
  <c r="C93" s="1"/>
  <c r="C94" s="1"/>
  <c r="C134" s="1"/>
  <c r="E92"/>
  <c r="E93" s="1"/>
  <c r="E94" s="1"/>
  <c r="C135" s="1"/>
  <c r="C123"/>
  <c r="C124" s="1"/>
  <c r="C125" s="1"/>
  <c r="C136" s="1"/>
  <c r="E59"/>
  <c r="E60" s="1"/>
  <c r="C59"/>
  <c r="C60" s="1"/>
  <c r="C61" s="1"/>
  <c r="E61" l="1"/>
  <c r="C133" s="1"/>
  <c r="C139" s="1"/>
  <c r="C140" l="1"/>
  <c r="D142"/>
</calcChain>
</file>

<file path=xl/sharedStrings.xml><?xml version="1.0" encoding="utf-8"?>
<sst xmlns="http://schemas.openxmlformats.org/spreadsheetml/2006/main" count="153" uniqueCount="74">
  <si>
    <t>MICOBIOLOGY NO.</t>
  </si>
  <si>
    <t>BIOL/002/2015</t>
  </si>
  <si>
    <t>DATE RECEIVED</t>
  </si>
  <si>
    <t>2016-01-12 14:15:31</t>
  </si>
  <si>
    <t>Analysis Report</t>
  </si>
  <si>
    <t xml:space="preserve"> Microbial Assay</t>
  </si>
  <si>
    <t>Sample Name:</t>
  </si>
  <si>
    <t>Dawagenta</t>
  </si>
  <si>
    <t>Lab Ref No:</t>
  </si>
  <si>
    <t>NDQA201509311</t>
  </si>
  <si>
    <t>Active Ingredient:</t>
  </si>
  <si>
    <t>Label Claim:</t>
  </si>
  <si>
    <t>Date Test Set:</t>
  </si>
  <si>
    <t>Date of Results:</t>
  </si>
  <si>
    <t>20/01/2016</t>
  </si>
  <si>
    <t>Mwt Gentamicin Sulphate:</t>
  </si>
  <si>
    <t>Mwt Gentamicin Base:</t>
  </si>
  <si>
    <t>Each mg Gentamicin Sulphate is equivalent to:</t>
  </si>
  <si>
    <t>Gentamicin Base</t>
  </si>
  <si>
    <t xml:space="preserve">Equivalent to </t>
  </si>
  <si>
    <t>Standard Information:</t>
  </si>
  <si>
    <t>Standard  Weights (mg):</t>
  </si>
  <si>
    <t>Gentamicin Base (mg)</t>
  </si>
  <si>
    <t>Gentamicin Sulphate</t>
  </si>
  <si>
    <t>A</t>
  </si>
  <si>
    <t xml:space="preserve">Source: </t>
  </si>
  <si>
    <t>NQCL</t>
  </si>
  <si>
    <t>% age Potency:</t>
  </si>
  <si>
    <t>B</t>
  </si>
  <si>
    <t>Sample A Volume (mL):</t>
  </si>
  <si>
    <t>Equivalent to Gentamicin Base (mg)</t>
  </si>
  <si>
    <t>Zone Diameters (mm):</t>
  </si>
  <si>
    <t>Sample A / Standard A</t>
  </si>
  <si>
    <t>Petri Dish</t>
  </si>
  <si>
    <r>
      <t>S</t>
    </r>
    <r>
      <rPr>
        <b/>
        <vertAlign val="subscript"/>
        <sz val="12"/>
        <color rgb="FF000000"/>
        <rFont val="Book Antiqua"/>
      </rPr>
      <t>1</t>
    </r>
  </si>
  <si>
    <r>
      <t>S</t>
    </r>
    <r>
      <rPr>
        <b/>
        <vertAlign val="subscript"/>
        <sz val="12"/>
        <color rgb="FF000000"/>
        <rFont val="Book Antiqua"/>
      </rPr>
      <t>2</t>
    </r>
  </si>
  <si>
    <r>
      <t>S</t>
    </r>
    <r>
      <rPr>
        <b/>
        <vertAlign val="subscript"/>
        <sz val="12"/>
        <color rgb="FF000000"/>
        <rFont val="Book Antiqua"/>
      </rPr>
      <t>3</t>
    </r>
  </si>
  <si>
    <r>
      <t>T</t>
    </r>
    <r>
      <rPr>
        <b/>
        <vertAlign val="subscript"/>
        <sz val="12"/>
        <color rgb="FF000000"/>
        <rFont val="Book Antiqua"/>
      </rPr>
      <t>1</t>
    </r>
  </si>
  <si>
    <r>
      <t>T</t>
    </r>
    <r>
      <rPr>
        <b/>
        <vertAlign val="subscript"/>
        <sz val="12"/>
        <color rgb="FF000000"/>
        <rFont val="Book Antiqua"/>
      </rPr>
      <t>2</t>
    </r>
  </si>
  <si>
    <r>
      <t>T</t>
    </r>
    <r>
      <rPr>
        <b/>
        <vertAlign val="subscript"/>
        <sz val="12"/>
        <color rgb="FF000000"/>
        <rFont val="Book Antiqua"/>
      </rPr>
      <t>3</t>
    </r>
  </si>
  <si>
    <t>Average</t>
  </si>
  <si>
    <r>
      <t xml:space="preserve">Sample A / Standard </t>
    </r>
    <r>
      <rPr>
        <b/>
        <sz val="12"/>
        <color rgb="FF000000"/>
        <rFont val="Book Antiqua"/>
      </rPr>
      <t>B</t>
    </r>
  </si>
  <si>
    <t>Final Concentration of Gentamicin in Standard:</t>
  </si>
  <si>
    <r>
      <t xml:space="preserve">Std A Stock mg/mL </t>
    </r>
    <r>
      <rPr>
        <b/>
        <sz val="12"/>
        <color rgb="FF000000"/>
        <rFont val="Book Antiqua"/>
      </rPr>
      <t>[Std A]</t>
    </r>
  </si>
  <si>
    <r>
      <t xml:space="preserve">Std B Stock mg/mL </t>
    </r>
    <r>
      <rPr>
        <b/>
        <sz val="12"/>
        <color rgb="FF000000"/>
        <rFont val="Book Antiqua"/>
      </rPr>
      <t>[Std B]</t>
    </r>
  </si>
  <si>
    <t>Expected Concentration of Gentamicin in Sample:</t>
  </si>
  <si>
    <r>
      <t xml:space="preserve">Smp Stock mg/mL </t>
    </r>
    <r>
      <rPr>
        <b/>
        <sz val="12"/>
        <color rgb="FF000000"/>
        <rFont val="Book Antiqua"/>
      </rPr>
      <t>[Smp]</t>
    </r>
  </si>
  <si>
    <t>Formulae</t>
  </si>
  <si>
    <t>Sample A / Standard B</t>
  </si>
  <si>
    <r>
      <t>E = ¼[(S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+T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)-(S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+ T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)]</t>
    </r>
  </si>
  <si>
    <r>
      <t xml:space="preserve">F = </t>
    </r>
    <r>
      <rPr>
        <vertAlign val="superscript"/>
        <sz val="12"/>
        <color rgb="FF000000"/>
        <rFont val="Book Antiqua"/>
      </rPr>
      <t>1</t>
    </r>
    <r>
      <rPr>
        <sz val="12"/>
        <color rgb="FF000000"/>
        <rFont val="Book Antiqua"/>
      </rPr>
      <t>/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[(T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+ T</t>
    </r>
    <r>
      <rPr>
        <vertAlign val="subscript"/>
        <sz val="12"/>
        <color rgb="FF000000"/>
        <rFont val="Book Antiqua"/>
      </rPr>
      <t>2</t>
    </r>
    <r>
      <rPr>
        <sz val="12"/>
        <color rgb="FF000000"/>
        <rFont val="Book Antiqua"/>
      </rPr>
      <t>+ T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)-(S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+ S</t>
    </r>
    <r>
      <rPr>
        <vertAlign val="subscript"/>
        <sz val="12"/>
        <color rgb="FF000000"/>
        <rFont val="Book Antiqua"/>
      </rPr>
      <t>2</t>
    </r>
    <r>
      <rPr>
        <sz val="12"/>
        <color rgb="FF000000"/>
        <rFont val="Book Antiqua"/>
      </rPr>
      <t>+ S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)]</t>
    </r>
  </si>
  <si>
    <t>b = E/log Dose Ratio</t>
  </si>
  <si>
    <t>m = F/b</t>
  </si>
  <si>
    <t>Antilog m = Factor</t>
  </si>
  <si>
    <t>% Label Claim =(Factor X [Std])/[Smp] X 100</t>
  </si>
  <si>
    <t>Sample B Volume (mL):</t>
  </si>
  <si>
    <t>Sample B / Standard A</t>
  </si>
  <si>
    <t>Sample B / Standard B</t>
  </si>
  <si>
    <t>Sample C Volume (mL):</t>
  </si>
  <si>
    <t>Sample C/ Standard A</t>
  </si>
  <si>
    <t>Sample C / Standard B</t>
  </si>
  <si>
    <t>Sample C / Standard A</t>
  </si>
  <si>
    <t>SUMMARY OF RESULTS</t>
  </si>
  <si>
    <t>% Content</t>
  </si>
  <si>
    <t>AVERAGE</t>
  </si>
  <si>
    <t>RSD</t>
  </si>
  <si>
    <t>COMMENTS: The %age content of Gentamicin  in the sample is: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</si>
  <si>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</si>
  <si>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</si>
  <si>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</si>
  <si>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Director</t>
  </si>
  <si>
    <t>Each  2ml contains 80mg of Gentamicin</t>
  </si>
  <si>
    <t>ERIC</t>
  </si>
  <si>
    <t>HEAD, BAU</t>
  </si>
</sst>
</file>

<file path=xl/styles.xml><?xml version="1.0" encoding="utf-8"?>
<styleSheet xmlns="http://schemas.openxmlformats.org/spreadsheetml/2006/main">
  <numFmts count="7">
    <numFmt numFmtId="164" formatCode="dd\-mmm\-yy"/>
    <numFmt numFmtId="165" formatCode="0.0000"/>
    <numFmt numFmtId="166" formatCode="0.000000000"/>
    <numFmt numFmtId="167" formatCode="0.00000000"/>
    <numFmt numFmtId="168" formatCode="0.0000\ &quot;mg&quot;\ "/>
    <numFmt numFmtId="169" formatCode="0.000000"/>
    <numFmt numFmtId="170" formatCode="0.0%"/>
  </numFmts>
  <fonts count="9">
    <font>
      <sz val="10"/>
      <color rgb="FF000000"/>
      <name val="Arial"/>
    </font>
    <font>
      <b/>
      <u/>
      <sz val="12"/>
      <color rgb="FF000000"/>
      <name val="Book Antiqua"/>
    </font>
    <font>
      <sz val="12"/>
      <color rgb="FF000000"/>
      <name val="Book Antiqua"/>
    </font>
    <font>
      <b/>
      <sz val="12"/>
      <color rgb="FF000000"/>
      <name val="Book Antiqua"/>
    </font>
    <font>
      <sz val="10"/>
      <color rgb="FF000000"/>
      <name val="Book Antiqua"/>
    </font>
    <font>
      <b/>
      <vertAlign val="subscript"/>
      <sz val="12"/>
      <color rgb="FF000000"/>
      <name val="Book Antiqua"/>
    </font>
    <font>
      <vertAlign val="subscript"/>
      <sz val="12"/>
      <color rgb="FF000000"/>
      <name val="Book Antiqua"/>
    </font>
    <font>
      <vertAlign val="superscript"/>
      <sz val="12"/>
      <color rgb="FF000000"/>
      <name val="Book Antiqua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C0C0C0"/>
        <bgColor rgb="FFFFFFFF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9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164" fontId="2" fillId="2" borderId="0" xfId="0" applyNumberFormat="1" applyFont="1" applyFill="1" applyAlignment="1">
      <alignment horizontal="left"/>
    </xf>
    <xf numFmtId="0" fontId="2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3" fillId="2" borderId="3" xfId="0" applyFont="1" applyFill="1" applyBorder="1"/>
    <xf numFmtId="0" fontId="2" fillId="2" borderId="6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2" fillId="2" borderId="7" xfId="0" applyNumberFormat="1" applyFont="1" applyFill="1" applyBorder="1" applyAlignment="1">
      <alignment horizontal="center" vertical="top"/>
    </xf>
    <xf numFmtId="0" fontId="2" fillId="2" borderId="0" xfId="0" applyFont="1" applyFill="1"/>
    <xf numFmtId="0" fontId="2" fillId="2" borderId="0" xfId="0" applyFont="1" applyFill="1" applyAlignment="1">
      <alignment vertical="top"/>
    </xf>
    <xf numFmtId="2" fontId="2" fillId="2" borderId="0" xfId="0" applyNumberFormat="1" applyFont="1" applyFill="1" applyAlignment="1">
      <alignment horizontal="center" vertical="top"/>
    </xf>
    <xf numFmtId="0" fontId="3" fillId="2" borderId="0" xfId="0" applyFont="1" applyFill="1" applyAlignment="1">
      <alignment vertical="top"/>
    </xf>
    <xf numFmtId="0" fontId="3" fillId="2" borderId="5" xfId="0" applyFont="1" applyFill="1" applyBorder="1" applyAlignment="1">
      <alignment horizontal="left" vertical="top"/>
    </xf>
    <xf numFmtId="0" fontId="3" fillId="2" borderId="8" xfId="0" applyFont="1" applyFill="1" applyBorder="1" applyAlignment="1">
      <alignment horizontal="center" vertical="top"/>
    </xf>
    <xf numFmtId="0" fontId="3" fillId="2" borderId="8" xfId="0" applyFont="1" applyFill="1" applyBorder="1" applyAlignment="1">
      <alignment horizontal="left" vertical="top" indent="4"/>
    </xf>
    <xf numFmtId="0" fontId="3" fillId="2" borderId="7" xfId="0" applyFont="1" applyFill="1" applyBorder="1" applyAlignment="1">
      <alignment horizontal="left" vertical="top" indent="4"/>
    </xf>
    <xf numFmtId="0" fontId="2" fillId="2" borderId="9" xfId="0" applyFont="1" applyFill="1" applyBorder="1" applyAlignment="1">
      <alignment horizontal="center" vertical="top"/>
    </xf>
    <xf numFmtId="0" fontId="3" fillId="2" borderId="8" xfId="0" applyFont="1" applyFill="1" applyBorder="1" applyAlignment="1">
      <alignment vertical="top"/>
    </xf>
    <xf numFmtId="0" fontId="3" fillId="2" borderId="7" xfId="0" applyFont="1" applyFill="1" applyBorder="1" applyAlignment="1">
      <alignment vertical="top"/>
    </xf>
    <xf numFmtId="0" fontId="2" fillId="2" borderId="0" xfId="0" applyFont="1" applyFill="1"/>
    <xf numFmtId="2" fontId="2" fillId="2" borderId="0" xfId="0" applyNumberFormat="1" applyFont="1" applyFill="1"/>
    <xf numFmtId="0" fontId="2" fillId="2" borderId="0" xfId="0" applyFont="1" applyFill="1" applyAlignment="1">
      <alignment horizontal="right"/>
    </xf>
    <xf numFmtId="0" fontId="3" fillId="2" borderId="9" xfId="0" applyFont="1" applyFill="1" applyBorder="1" applyAlignment="1">
      <alignment horizontal="center" vertical="top"/>
    </xf>
    <xf numFmtId="0" fontId="3" fillId="2" borderId="10" xfId="0" applyFont="1" applyFill="1" applyBorder="1" applyAlignment="1">
      <alignment horizontal="center" vertical="top"/>
    </xf>
    <xf numFmtId="165" fontId="2" fillId="2" borderId="0" xfId="0" applyNumberFormat="1" applyFont="1" applyFill="1" applyAlignment="1">
      <alignment horizontal="center" vertical="top"/>
    </xf>
    <xf numFmtId="0" fontId="3" fillId="2" borderId="7" xfId="0" applyFont="1" applyFill="1" applyBorder="1" applyAlignment="1">
      <alignment horizontal="center" vertical="top"/>
    </xf>
    <xf numFmtId="2" fontId="3" fillId="2" borderId="7" xfId="0" applyNumberFormat="1" applyFont="1" applyFill="1" applyBorder="1" applyAlignment="1">
      <alignment horizontal="center" vertical="top"/>
    </xf>
    <xf numFmtId="2" fontId="3" fillId="2" borderId="10" xfId="0" applyNumberFormat="1" applyFont="1" applyFill="1" applyBorder="1" applyAlignment="1">
      <alignment horizontal="center" vertical="top"/>
    </xf>
    <xf numFmtId="2" fontId="2" fillId="2" borderId="0" xfId="0" applyNumberFormat="1" applyFont="1" applyFill="1" applyAlignment="1">
      <alignment vertical="top"/>
    </xf>
    <xf numFmtId="166" fontId="2" fillId="2" borderId="0" xfId="0" applyNumberFormat="1" applyFont="1" applyFill="1" applyAlignment="1">
      <alignment vertical="top"/>
    </xf>
    <xf numFmtId="0" fontId="2" fillId="2" borderId="10" xfId="0" applyFont="1" applyFill="1" applyBorder="1" applyAlignment="1">
      <alignment vertical="center"/>
    </xf>
    <xf numFmtId="0" fontId="2" fillId="2" borderId="2" xfId="0" applyFont="1" applyFill="1" applyBorder="1"/>
    <xf numFmtId="164" fontId="2" fillId="2" borderId="4" xfId="0" applyNumberFormat="1" applyFont="1" applyFill="1" applyBorder="1" applyAlignment="1">
      <alignment horizontal="left"/>
    </xf>
    <xf numFmtId="0" fontId="2" fillId="2" borderId="4" xfId="0" applyFont="1" applyFill="1" applyBorder="1"/>
    <xf numFmtId="2" fontId="2" fillId="2" borderId="4" xfId="0" applyNumberFormat="1" applyFont="1" applyFill="1" applyBorder="1" applyAlignment="1">
      <alignment horizontal="center"/>
    </xf>
    <xf numFmtId="0" fontId="2" fillId="2" borderId="5" xfId="0" applyFont="1" applyFill="1" applyBorder="1"/>
    <xf numFmtId="0" fontId="2" fillId="2" borderId="7" xfId="0" applyFont="1" applyFill="1" applyBorder="1"/>
    <xf numFmtId="2" fontId="2" fillId="2" borderId="3" xfId="0" applyNumberFormat="1" applyFont="1" applyFill="1" applyBorder="1" applyAlignment="1">
      <alignment horizontal="center"/>
    </xf>
    <xf numFmtId="165" fontId="3" fillId="2" borderId="0" xfId="0" applyNumberFormat="1" applyFont="1" applyFill="1" applyAlignment="1">
      <alignment horizontal="center" vertical="top"/>
    </xf>
    <xf numFmtId="0" fontId="3" fillId="2" borderId="5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vertical="center"/>
    </xf>
    <xf numFmtId="167" fontId="2" fillId="2" borderId="0" xfId="0" applyNumberFormat="1" applyFont="1" applyFill="1" applyAlignment="1">
      <alignment vertical="top"/>
    </xf>
    <xf numFmtId="0" fontId="4" fillId="2" borderId="0" xfId="0" applyFont="1" applyFill="1"/>
    <xf numFmtId="0" fontId="4" fillId="2" borderId="9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/>
    </xf>
    <xf numFmtId="10" fontId="2" fillId="2" borderId="10" xfId="0" applyNumberFormat="1" applyFont="1" applyFill="1" applyBorder="1" applyAlignment="1">
      <alignment horizontal="center"/>
    </xf>
    <xf numFmtId="0" fontId="2" fillId="2" borderId="1" xfId="0" applyFont="1" applyFill="1" applyBorder="1"/>
    <xf numFmtId="0" fontId="2" fillId="2" borderId="10" xfId="0" applyFont="1" applyFill="1" applyBorder="1"/>
    <xf numFmtId="10" fontId="2" fillId="3" borderId="9" xfId="0" applyNumberFormat="1" applyFont="1" applyFill="1" applyBorder="1" applyAlignment="1">
      <alignment horizontal="center"/>
    </xf>
    <xf numFmtId="10" fontId="2" fillId="3" borderId="10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3" borderId="1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8" fontId="3" fillId="2" borderId="0" xfId="0" applyNumberFormat="1" applyFont="1" applyFill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top"/>
    </xf>
    <xf numFmtId="0" fontId="2" fillId="2" borderId="10" xfId="0" applyFont="1" applyFill="1" applyBorder="1" applyAlignment="1">
      <alignment horizontal="center" vertical="center"/>
    </xf>
    <xf numFmtId="169" fontId="2" fillId="2" borderId="10" xfId="0" applyNumberFormat="1" applyFont="1" applyFill="1" applyBorder="1" applyAlignment="1">
      <alignment horizontal="center" vertical="center"/>
    </xf>
    <xf numFmtId="10" fontId="3" fillId="2" borderId="10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 vertical="top"/>
    </xf>
    <xf numFmtId="0" fontId="3" fillId="2" borderId="12" xfId="0" applyFont="1" applyFill="1" applyBorder="1" applyAlignment="1">
      <alignment horizontal="center" vertical="top"/>
    </xf>
    <xf numFmtId="0" fontId="3" fillId="2" borderId="3" xfId="0" applyFont="1" applyFill="1" applyBorder="1" applyAlignment="1">
      <alignment horizontal="center" vertical="top"/>
    </xf>
    <xf numFmtId="0" fontId="3" fillId="2" borderId="6" xfId="0" applyFont="1" applyFill="1" applyBorder="1" applyAlignment="1">
      <alignment horizontal="center" vertical="top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170" fontId="3" fillId="2" borderId="2" xfId="1" applyNumberFormat="1" applyFont="1" applyFill="1" applyBorder="1" applyAlignment="1">
      <alignment horizontal="center"/>
    </xf>
    <xf numFmtId="2" fontId="2" fillId="2" borderId="15" xfId="0" applyNumberFormat="1" applyFont="1" applyFill="1" applyBorder="1" applyAlignment="1">
      <alignment horizontal="center"/>
    </xf>
    <xf numFmtId="0" fontId="2" fillId="2" borderId="16" xfId="0" applyFont="1" applyFill="1" applyBorder="1"/>
    <xf numFmtId="0" fontId="2" fillId="2" borderId="17" xfId="0" applyFont="1" applyFill="1" applyBorder="1"/>
    <xf numFmtId="0" fontId="2" fillId="2" borderId="0" xfId="0" applyFont="1" applyFill="1" applyAlignment="1">
      <alignment horizontal="center" vertical="top"/>
    </xf>
    <xf numFmtId="0" fontId="3" fillId="2" borderId="0" xfId="0" applyFont="1" applyFill="1" applyBorder="1" applyAlignment="1">
      <alignment horizontal="center"/>
    </xf>
    <xf numFmtId="0" fontId="2" fillId="2" borderId="0" xfId="0" applyFont="1" applyFill="1" applyBorder="1"/>
    <xf numFmtId="0" fontId="2" fillId="2" borderId="18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934700" cy="2143125"/>
    <xdr:pic>
      <xdr:nvPicPr>
        <xdr:cNvPr id="0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7"/>
  <sheetViews>
    <sheetView tabSelected="1" workbookViewId="0">
      <selection activeCell="B73" sqref="B73"/>
    </sheetView>
  </sheetViews>
  <sheetFormatPr defaultRowHeight="15.75"/>
  <cols>
    <col min="1" max="1" width="31.7109375" style="2" customWidth="1"/>
    <col min="2" max="2" width="20" style="2" customWidth="1"/>
    <col min="3" max="3" width="32.7109375" style="2" customWidth="1"/>
    <col min="4" max="4" width="16.28515625" style="2" customWidth="1"/>
    <col min="5" max="5" width="29" style="2" customWidth="1"/>
    <col min="6" max="6" width="15.7109375" style="2" customWidth="1"/>
    <col min="7" max="7" width="18.42578125" style="2" customWidth="1"/>
    <col min="8" max="8" width="9.140625" style="2" customWidth="1"/>
  </cols>
  <sheetData>
    <row r="1" spans="1:7" ht="15.95" customHeight="1"/>
    <row r="2" spans="1:7" ht="15.95" customHeight="1"/>
    <row r="3" spans="1:7" ht="15.95" customHeight="1"/>
    <row r="4" spans="1:7" ht="15.95" customHeight="1"/>
    <row r="5" spans="1:7" ht="15.95" customHeight="1"/>
    <row r="6" spans="1:7" ht="15.95" customHeight="1"/>
    <row r="7" spans="1:7" ht="15.95" customHeight="1"/>
    <row r="8" spans="1:7" ht="15.95" customHeight="1"/>
    <row r="9" spans="1:7" ht="15.95" customHeight="1"/>
    <row r="10" spans="1:7" ht="15.95" customHeight="1"/>
    <row r="11" spans="1:7" ht="15.95" customHeight="1"/>
    <row r="12" spans="1:7" ht="15.95" customHeight="1">
      <c r="A12" s="2" t="s">
        <v>0</v>
      </c>
      <c r="B12" s="2" t="s">
        <v>1</v>
      </c>
      <c r="C12" s="2" t="s">
        <v>2</v>
      </c>
      <c r="D12" s="2" t="s">
        <v>3</v>
      </c>
    </row>
    <row r="13" spans="1:7" ht="15.95" customHeight="1">
      <c r="A13" s="1" t="s">
        <v>4</v>
      </c>
      <c r="B13" s="1" t="s">
        <v>5</v>
      </c>
      <c r="G13" s="65"/>
    </row>
    <row r="14" spans="1:7" ht="15.95" customHeight="1">
      <c r="A14" s="3" t="s">
        <v>6</v>
      </c>
      <c r="B14" s="3" t="s">
        <v>7</v>
      </c>
      <c r="G14" s="56"/>
    </row>
    <row r="15" spans="1:7" ht="15.95" customHeight="1">
      <c r="A15" s="3" t="s">
        <v>8</v>
      </c>
      <c r="B15" s="4" t="s">
        <v>9</v>
      </c>
    </row>
    <row r="16" spans="1:7" ht="15.95" customHeight="1">
      <c r="A16" s="3" t="s">
        <v>10</v>
      </c>
      <c r="B16" s="5" t="s">
        <v>23</v>
      </c>
    </row>
    <row r="17" spans="1:10" ht="15.95" customHeight="1">
      <c r="A17" s="3" t="s">
        <v>11</v>
      </c>
      <c r="B17" s="32" t="s">
        <v>71</v>
      </c>
    </row>
    <row r="18" spans="1:10" ht="15.95" customHeight="1">
      <c r="A18" s="3" t="s">
        <v>12</v>
      </c>
      <c r="B18" s="6">
        <v>42388</v>
      </c>
    </row>
    <row r="19" spans="1:10" ht="15.95" customHeight="1">
      <c r="A19" s="3" t="s">
        <v>13</v>
      </c>
      <c r="B19" s="6" t="s">
        <v>14</v>
      </c>
    </row>
    <row r="20" spans="1:10" ht="15.95" customHeight="1">
      <c r="A20" s="3"/>
      <c r="B20" s="6"/>
    </row>
    <row r="21" spans="1:10" ht="15.95" customHeight="1">
      <c r="A21" s="3" t="s">
        <v>15</v>
      </c>
      <c r="B21" s="67"/>
    </row>
    <row r="22" spans="1:10" ht="15.95" customHeight="1">
      <c r="A22" s="3" t="s">
        <v>16</v>
      </c>
      <c r="B22" s="67"/>
    </row>
    <row r="23" spans="1:10" ht="15.95" customHeight="1">
      <c r="A23" s="3" t="s">
        <v>17</v>
      </c>
      <c r="C23" s="68">
        <v>0.69699999999999995</v>
      </c>
      <c r="D23" s="3" t="s">
        <v>18</v>
      </c>
    </row>
    <row r="24" spans="1:10" ht="15.95" customHeight="1">
      <c r="A24" s="3"/>
      <c r="C24" s="68"/>
      <c r="D24" s="3"/>
    </row>
    <row r="25" spans="1:10" ht="15.95" customHeight="1">
      <c r="A25" s="15"/>
      <c r="B25" s="45"/>
      <c r="C25" s="11"/>
      <c r="D25" s="46"/>
      <c r="E25" s="17" t="s">
        <v>19</v>
      </c>
    </row>
    <row r="26" spans="1:10" ht="15.95" customHeight="1">
      <c r="A26" s="69" t="s">
        <v>20</v>
      </c>
      <c r="B26" s="70"/>
      <c r="C26" s="69" t="s">
        <v>21</v>
      </c>
      <c r="D26" s="70"/>
      <c r="E26" s="18" t="s">
        <v>22</v>
      </c>
    </row>
    <row r="27" spans="1:10" ht="15.95" customHeight="1">
      <c r="A27" s="11" t="s">
        <v>23</v>
      </c>
      <c r="B27" s="12"/>
      <c r="C27" s="16" t="s">
        <v>24</v>
      </c>
      <c r="D27" s="83">
        <v>34.46</v>
      </c>
      <c r="E27" s="47">
        <f>D27*B29</f>
        <v>24.018619999999999</v>
      </c>
      <c r="F27" s="21"/>
      <c r="G27" s="21"/>
      <c r="H27" s="21"/>
    </row>
    <row r="28" spans="1:10" ht="15.95" customHeight="1">
      <c r="A28" s="7" t="s">
        <v>25</v>
      </c>
      <c r="B28" s="8" t="s">
        <v>26</v>
      </c>
      <c r="C28" s="21"/>
      <c r="D28" s="84"/>
      <c r="E28" s="44"/>
      <c r="F28" s="21"/>
      <c r="G28" s="21"/>
      <c r="H28" s="21"/>
    </row>
    <row r="29" spans="1:10" ht="15.95" customHeight="1">
      <c r="A29" s="9" t="s">
        <v>27</v>
      </c>
      <c r="B29" s="82">
        <v>0.69699999999999995</v>
      </c>
      <c r="C29" s="50" t="s">
        <v>28</v>
      </c>
      <c r="D29" s="83">
        <v>34.200000000000003</v>
      </c>
      <c r="E29" s="47">
        <f>D29*B29</f>
        <v>23.837399999999999</v>
      </c>
      <c r="F29" s="21"/>
      <c r="G29" s="21"/>
      <c r="H29" s="21"/>
      <c r="I29" s="21"/>
      <c r="J29" s="21"/>
    </row>
    <row r="30" spans="1:10" ht="15.95" customHeight="1">
      <c r="A30" s="13"/>
      <c r="B30" s="19"/>
      <c r="C30" s="48"/>
      <c r="D30" s="85"/>
      <c r="E30" s="49"/>
      <c r="F30" s="22"/>
      <c r="G30" s="22"/>
      <c r="H30" s="21"/>
      <c r="I30" s="21"/>
      <c r="J30" s="21"/>
    </row>
    <row r="31" spans="1:10" ht="15.95" customHeight="1">
      <c r="A31" s="9"/>
      <c r="B31" s="10"/>
      <c r="E31" s="22"/>
      <c r="F31" s="22"/>
      <c r="G31" s="22"/>
      <c r="H31" s="21"/>
      <c r="I31" s="21"/>
      <c r="J31" s="21"/>
    </row>
    <row r="32" spans="1:10" s="21" customFormat="1" ht="15.95" customHeight="1">
      <c r="A32" s="24" t="s">
        <v>29</v>
      </c>
      <c r="C32" s="23">
        <v>3</v>
      </c>
    </row>
    <row r="33" spans="1:10" s="21" customFormat="1" ht="15.95" customHeight="1">
      <c r="A33" s="14" t="s">
        <v>30</v>
      </c>
      <c r="C33" s="86">
        <f>C32*80/2</f>
        <v>120</v>
      </c>
    </row>
    <row r="34" spans="1:10" s="21" customFormat="1" ht="15.95" customHeight="1">
      <c r="A34" s="22"/>
      <c r="B34" s="22"/>
      <c r="C34" s="22"/>
    </row>
    <row r="35" spans="1:10" ht="15.95" customHeight="1">
      <c r="A35" s="25" t="s">
        <v>31</v>
      </c>
      <c r="B35" s="26"/>
      <c r="C35" s="26"/>
      <c r="D35" s="26"/>
      <c r="E35" s="26"/>
      <c r="F35" s="26"/>
      <c r="G35" s="26"/>
      <c r="H35" s="21"/>
      <c r="I35" s="21"/>
      <c r="J35" s="21"/>
    </row>
    <row r="36" spans="1:10" ht="24.95" customHeight="1">
      <c r="A36" s="53" t="s">
        <v>32</v>
      </c>
      <c r="B36" s="27"/>
      <c r="C36" s="27"/>
      <c r="D36" s="27"/>
      <c r="E36" s="27"/>
      <c r="F36" s="27"/>
      <c r="G36" s="28"/>
      <c r="H36" s="21"/>
      <c r="I36" s="21"/>
      <c r="J36" s="21"/>
    </row>
    <row r="37" spans="1:10" ht="15.95" customHeight="1">
      <c r="A37" s="29" t="s">
        <v>33</v>
      </c>
      <c r="B37" s="38" t="s">
        <v>34</v>
      </c>
      <c r="C37" s="38" t="s">
        <v>35</v>
      </c>
      <c r="D37" s="38" t="s">
        <v>36</v>
      </c>
      <c r="E37" s="38" t="s">
        <v>37</v>
      </c>
      <c r="F37" s="38" t="s">
        <v>38</v>
      </c>
      <c r="G37" s="38" t="s">
        <v>39</v>
      </c>
      <c r="H37" s="21"/>
      <c r="I37" s="21"/>
      <c r="J37" s="21"/>
    </row>
    <row r="38" spans="1:10" ht="15.95" customHeight="1">
      <c r="A38" s="29">
        <v>1</v>
      </c>
      <c r="B38" s="20">
        <v>14.1</v>
      </c>
      <c r="C38" s="20">
        <v>15.1</v>
      </c>
      <c r="D38" s="20">
        <v>16.350000000000001</v>
      </c>
      <c r="E38" s="20">
        <v>14.4</v>
      </c>
      <c r="F38" s="20">
        <v>15.5</v>
      </c>
      <c r="G38" s="20">
        <v>16.350000000000001</v>
      </c>
      <c r="H38" s="21"/>
      <c r="I38" s="21"/>
      <c r="J38" s="21"/>
    </row>
    <row r="39" spans="1:10" ht="15.95" customHeight="1">
      <c r="A39" s="29">
        <v>2</v>
      </c>
      <c r="B39" s="20">
        <v>14.4</v>
      </c>
      <c r="C39" s="20">
        <v>15.3</v>
      </c>
      <c r="D39" s="20">
        <v>16.350000000000001</v>
      </c>
      <c r="E39" s="20">
        <v>14.3</v>
      </c>
      <c r="F39" s="20">
        <v>15.1</v>
      </c>
      <c r="G39" s="20">
        <v>16.399999999999999</v>
      </c>
      <c r="H39" s="21"/>
      <c r="I39" s="21"/>
      <c r="J39" s="21"/>
    </row>
    <row r="40" spans="1:10" ht="15.95" customHeight="1">
      <c r="A40" s="29">
        <v>3</v>
      </c>
      <c r="B40" s="20">
        <v>14.15</v>
      </c>
      <c r="C40" s="20">
        <v>15.05</v>
      </c>
      <c r="D40" s="20">
        <v>16.350000000000001</v>
      </c>
      <c r="E40" s="20">
        <v>14.6</v>
      </c>
      <c r="F40" s="20">
        <v>15.5</v>
      </c>
      <c r="G40" s="20">
        <v>16.350000000000001</v>
      </c>
      <c r="H40" s="21"/>
      <c r="I40" s="21"/>
      <c r="J40" s="21"/>
    </row>
    <row r="41" spans="1:10" ht="15.95" customHeight="1">
      <c r="A41" s="36" t="s">
        <v>40</v>
      </c>
      <c r="B41" s="40">
        <f>AVERAGE(B38:B40)</f>
        <v>14.216666666666667</v>
      </c>
      <c r="C41" s="40">
        <f t="shared" ref="C41:G41" si="0">AVERAGE(C38:C40)</f>
        <v>15.15</v>
      </c>
      <c r="D41" s="40">
        <f>AVERAGE(D38:D40)</f>
        <v>16.350000000000001</v>
      </c>
      <c r="E41" s="40">
        <f t="shared" si="0"/>
        <v>14.433333333333335</v>
      </c>
      <c r="F41" s="40">
        <f>AVERAGE(F38:F40)</f>
        <v>15.366666666666667</v>
      </c>
      <c r="G41" s="40">
        <f t="shared" si="0"/>
        <v>16.366666666666667</v>
      </c>
      <c r="H41" s="21"/>
      <c r="I41" s="21"/>
      <c r="J41" s="21"/>
    </row>
    <row r="42" spans="1:10" ht="24.95" customHeight="1">
      <c r="A42" s="52" t="s">
        <v>41</v>
      </c>
      <c r="B42" s="30"/>
      <c r="C42" s="30"/>
      <c r="D42" s="30"/>
      <c r="E42" s="30"/>
      <c r="F42" s="30"/>
      <c r="G42" s="31"/>
      <c r="H42" s="21"/>
      <c r="I42" s="21"/>
      <c r="J42" s="21"/>
    </row>
    <row r="43" spans="1:10" ht="15.95" customHeight="1">
      <c r="A43" s="29" t="s">
        <v>33</v>
      </c>
      <c r="B43" s="38" t="s">
        <v>34</v>
      </c>
      <c r="C43" s="38" t="s">
        <v>35</v>
      </c>
      <c r="D43" s="38" t="s">
        <v>36</v>
      </c>
      <c r="E43" s="38" t="s">
        <v>37</v>
      </c>
      <c r="F43" s="38" t="s">
        <v>38</v>
      </c>
      <c r="G43" s="38" t="s">
        <v>39</v>
      </c>
      <c r="H43" s="21"/>
      <c r="I43" s="21"/>
      <c r="J43" s="21"/>
    </row>
    <row r="44" spans="1:10" ht="15.95" customHeight="1">
      <c r="A44" s="29">
        <v>1</v>
      </c>
      <c r="B44" s="20">
        <v>14.45</v>
      </c>
      <c r="C44" s="20">
        <v>15.4</v>
      </c>
      <c r="D44" s="20">
        <v>16.2</v>
      </c>
      <c r="E44" s="20">
        <v>14.4</v>
      </c>
      <c r="F44" s="20">
        <v>15.4</v>
      </c>
      <c r="G44" s="20">
        <v>16.45</v>
      </c>
      <c r="H44" s="21"/>
      <c r="I44" s="21"/>
      <c r="J44" s="21"/>
    </row>
    <row r="45" spans="1:10" ht="15.95" customHeight="1">
      <c r="A45" s="29">
        <v>2</v>
      </c>
      <c r="B45" s="20">
        <v>14.25</v>
      </c>
      <c r="C45" s="20">
        <v>15.4</v>
      </c>
      <c r="D45" s="20">
        <v>16.5</v>
      </c>
      <c r="E45" s="20">
        <v>14.4</v>
      </c>
      <c r="F45" s="20">
        <v>15.35</v>
      </c>
      <c r="G45" s="20">
        <v>16.3</v>
      </c>
      <c r="H45" s="21"/>
      <c r="I45" s="21"/>
      <c r="J45" s="21"/>
    </row>
    <row r="46" spans="1:10" ht="15.95" customHeight="1">
      <c r="A46" s="29">
        <v>3</v>
      </c>
      <c r="B46" s="20">
        <v>14.15</v>
      </c>
      <c r="C46" s="20">
        <v>15.45</v>
      </c>
      <c r="D46" s="20">
        <v>16.350000000000001</v>
      </c>
      <c r="E46" s="20">
        <v>14.45</v>
      </c>
      <c r="F46" s="20">
        <v>15.5</v>
      </c>
      <c r="G46" s="20">
        <v>16.5</v>
      </c>
      <c r="H46" s="21"/>
      <c r="I46" s="21"/>
      <c r="J46" s="21"/>
    </row>
    <row r="47" spans="1:10" ht="15.95" customHeight="1">
      <c r="A47" s="35" t="s">
        <v>40</v>
      </c>
      <c r="B47" s="39">
        <f>AVERAGE(B44:B46)</f>
        <v>14.283333333333333</v>
      </c>
      <c r="C47" s="39">
        <f t="shared" ref="C47:E47" si="1">AVERAGE(C44:C46)</f>
        <v>15.416666666666666</v>
      </c>
      <c r="D47" s="39">
        <f>AVERAGE(D44:D46)</f>
        <v>16.350000000000001</v>
      </c>
      <c r="E47" s="39">
        <f t="shared" si="1"/>
        <v>14.416666666666666</v>
      </c>
      <c r="F47" s="39">
        <f>AVERAGE(F44:F46)</f>
        <v>15.416666666666666</v>
      </c>
      <c r="G47" s="40">
        <f>AVERAGE(G44:G46)</f>
        <v>16.416666666666668</v>
      </c>
      <c r="H47" s="21"/>
      <c r="I47" s="21"/>
      <c r="J47" s="21"/>
    </row>
    <row r="48" spans="1:10" ht="15.95" customHeight="1">
      <c r="A48" s="32"/>
      <c r="B48" s="32"/>
      <c r="C48" s="32"/>
      <c r="D48" s="32"/>
      <c r="E48" s="32"/>
      <c r="F48" s="32"/>
      <c r="G48" s="32"/>
      <c r="H48" s="21"/>
      <c r="I48" s="21"/>
      <c r="J48" s="21"/>
    </row>
    <row r="49" spans="1:10" ht="15.95" customHeight="1">
      <c r="A49" s="22" t="s">
        <v>42</v>
      </c>
      <c r="B49" s="22"/>
      <c r="C49" s="22"/>
      <c r="D49" s="22"/>
      <c r="E49" s="22"/>
      <c r="F49" s="22"/>
      <c r="G49" s="32"/>
      <c r="H49" s="21"/>
      <c r="I49" s="21"/>
      <c r="J49" s="21"/>
    </row>
    <row r="50" spans="1:10" ht="18" customHeight="1">
      <c r="A50" s="22" t="s">
        <v>43</v>
      </c>
      <c r="B50" s="51">
        <f>$E$27/20*10/25</f>
        <v>0.48037239999999998</v>
      </c>
      <c r="C50" s="22" t="s">
        <v>44</v>
      </c>
      <c r="D50" s="51">
        <f>$E$29/20*10/25</f>
        <v>0.47674799999999995</v>
      </c>
      <c r="E50" s="22"/>
      <c r="F50" s="22"/>
      <c r="G50" s="32"/>
      <c r="H50" s="21"/>
      <c r="I50" s="21"/>
      <c r="J50" s="21"/>
    </row>
    <row r="51" spans="1:10" ht="15.95" customHeight="1">
      <c r="A51" s="22"/>
      <c r="B51" s="37"/>
      <c r="C51" s="22"/>
      <c r="D51" s="37"/>
      <c r="E51" s="22"/>
      <c r="F51" s="22"/>
      <c r="G51" s="32"/>
      <c r="H51" s="21"/>
      <c r="I51" s="21"/>
      <c r="J51" s="21"/>
    </row>
    <row r="52" spans="1:10" ht="15.95" customHeight="1">
      <c r="A52" s="22" t="s">
        <v>45</v>
      </c>
      <c r="B52" s="22"/>
      <c r="C52" s="22"/>
      <c r="D52" s="41"/>
      <c r="E52" s="41"/>
      <c r="F52" s="54"/>
      <c r="G52" s="32"/>
      <c r="H52" s="21"/>
      <c r="I52" s="21"/>
      <c r="J52" s="21"/>
    </row>
    <row r="53" spans="1:10" ht="18" customHeight="1">
      <c r="A53" s="22" t="s">
        <v>46</v>
      </c>
      <c r="B53" s="51">
        <f>$C$33/100*10/25</f>
        <v>0.48</v>
      </c>
      <c r="C53" s="22"/>
      <c r="D53" s="41"/>
      <c r="E53" s="42"/>
      <c r="F53" s="22"/>
      <c r="G53" s="32"/>
      <c r="H53" s="21"/>
      <c r="I53" s="21"/>
      <c r="J53" s="21"/>
    </row>
    <row r="54" spans="1:10" ht="15.95" customHeight="1">
      <c r="A54" s="22"/>
      <c r="B54" s="37"/>
      <c r="C54" s="22"/>
      <c r="D54" s="22"/>
      <c r="E54" s="22"/>
      <c r="F54" s="22"/>
      <c r="G54" s="32"/>
      <c r="H54" s="21"/>
      <c r="I54" s="21"/>
      <c r="J54" s="21"/>
    </row>
    <row r="55" spans="1:10" ht="18" customHeight="1">
      <c r="A55" s="71" t="s">
        <v>47</v>
      </c>
      <c r="B55" s="71"/>
      <c r="C55" s="71" t="s">
        <v>32</v>
      </c>
      <c r="D55" s="71"/>
      <c r="E55" s="71" t="s">
        <v>48</v>
      </c>
      <c r="F55" s="71"/>
      <c r="G55" s="32"/>
      <c r="H55" s="21"/>
      <c r="I55" s="21"/>
      <c r="J55" s="21"/>
    </row>
    <row r="56" spans="1:10" ht="24.95" customHeight="1">
      <c r="A56" s="72" t="s">
        <v>49</v>
      </c>
      <c r="B56" s="72"/>
      <c r="C56" s="73">
        <f>1/4*((D41+G41)-(B41+E41))</f>
        <v>1.0166666666666666</v>
      </c>
      <c r="D56" s="73"/>
      <c r="E56" s="73">
        <f>1/4*((D47+G47)-(E47+B47))</f>
        <v>1.0166666666666666</v>
      </c>
      <c r="F56" s="73"/>
      <c r="G56" s="32"/>
      <c r="H56" s="21"/>
      <c r="I56" s="21"/>
      <c r="J56" s="21"/>
    </row>
    <row r="57" spans="1:10" ht="24.95" customHeight="1">
      <c r="A57" s="72" t="s">
        <v>50</v>
      </c>
      <c r="B57" s="72"/>
      <c r="C57" s="73">
        <f>1/3*((E41+F41+G41)-(B41+C41+D41))</f>
        <v>0.15000000000000094</v>
      </c>
      <c r="D57" s="73"/>
      <c r="E57" s="73">
        <f>1/3*((E47+F47+G47)-(B47+C47+D47))</f>
        <v>6.6666666666667609E-2</v>
      </c>
      <c r="F57" s="73"/>
      <c r="G57" s="32"/>
      <c r="H57" s="21"/>
      <c r="I57" s="21"/>
      <c r="J57" s="21"/>
    </row>
    <row r="58" spans="1:10" ht="24.95" customHeight="1">
      <c r="A58" s="72" t="s">
        <v>51</v>
      </c>
      <c r="B58" s="72"/>
      <c r="C58" s="73">
        <f>C56/LOG10(2)</f>
        <v>3.3772935631354848</v>
      </c>
      <c r="D58" s="73"/>
      <c r="E58" s="73">
        <f>E56/LOG10(2)</f>
        <v>3.3772935631354848</v>
      </c>
      <c r="F58" s="73"/>
      <c r="G58" s="32"/>
      <c r="H58" s="21"/>
      <c r="I58" s="21"/>
      <c r="J58" s="21"/>
    </row>
    <row r="59" spans="1:10" ht="24.95" customHeight="1">
      <c r="A59" s="72" t="s">
        <v>52</v>
      </c>
      <c r="B59" s="72"/>
      <c r="C59" s="73">
        <f>C57/C58</f>
        <v>4.441426165534177E-2</v>
      </c>
      <c r="D59" s="73"/>
      <c r="E59" s="73">
        <f>E57/E58</f>
        <v>1.973967184681872E-2</v>
      </c>
      <c r="F59" s="73"/>
      <c r="G59" s="32"/>
      <c r="H59" s="21"/>
      <c r="I59" s="21"/>
      <c r="J59" s="21"/>
    </row>
    <row r="60" spans="1:10" ht="24.95" customHeight="1">
      <c r="A60" s="72" t="s">
        <v>53</v>
      </c>
      <c r="B60" s="72"/>
      <c r="C60" s="72">
        <f>POWER(10,C59)</f>
        <v>1.1076798658116085</v>
      </c>
      <c r="D60" s="72"/>
      <c r="E60" s="72">
        <f>POWER(10,E59)</f>
        <v>1.0465010582539458</v>
      </c>
      <c r="F60" s="72"/>
      <c r="G60" s="32"/>
      <c r="H60" s="21"/>
      <c r="I60" s="21"/>
      <c r="J60" s="21"/>
    </row>
    <row r="61" spans="1:10" ht="24.95" customHeight="1">
      <c r="A61" s="43" t="s">
        <v>54</v>
      </c>
      <c r="B61" s="43"/>
      <c r="C61" s="74">
        <f>C60*B50/B53</f>
        <v>1.1085392407741674</v>
      </c>
      <c r="D61" s="74"/>
      <c r="E61" s="74">
        <f>E60*D50/B53</f>
        <v>1.0394110135842751</v>
      </c>
      <c r="F61" s="74"/>
      <c r="G61" s="32"/>
      <c r="H61" s="21"/>
      <c r="I61" s="21"/>
      <c r="J61" s="21"/>
    </row>
    <row r="62" spans="1:10" ht="24.95" customHeight="1">
      <c r="A62" s="21"/>
      <c r="B62" s="22"/>
      <c r="C62" s="22"/>
      <c r="D62" s="22"/>
      <c r="E62" s="22"/>
      <c r="F62" s="22"/>
      <c r="G62" s="32"/>
      <c r="H62" s="21"/>
      <c r="I62" s="21"/>
      <c r="J62" s="21"/>
    </row>
    <row r="63" spans="1:10" ht="15.95" customHeight="1">
      <c r="A63" s="24" t="s">
        <v>55</v>
      </c>
      <c r="B63" s="23"/>
      <c r="C63" s="23">
        <v>3</v>
      </c>
      <c r="D63" s="21"/>
      <c r="E63" s="21"/>
      <c r="F63" s="21"/>
      <c r="G63" s="21"/>
      <c r="H63" s="21"/>
      <c r="I63" s="21"/>
      <c r="J63" s="21"/>
    </row>
    <row r="64" spans="1:10" ht="15.95" customHeight="1">
      <c r="A64" s="14" t="s">
        <v>30</v>
      </c>
      <c r="B64" s="22"/>
      <c r="C64" s="86">
        <f>C63*80/2</f>
        <v>120</v>
      </c>
      <c r="D64" s="21"/>
      <c r="E64" s="21"/>
      <c r="F64" s="21"/>
      <c r="G64" s="21"/>
      <c r="H64" s="21"/>
      <c r="I64" s="21"/>
      <c r="J64" s="21"/>
    </row>
    <row r="65" spans="1:10" ht="15.95" customHeight="1">
      <c r="A65" s="22"/>
      <c r="B65" s="22"/>
      <c r="C65" s="22"/>
      <c r="D65" s="21"/>
      <c r="E65" s="21"/>
      <c r="F65" s="21"/>
      <c r="G65" s="21"/>
      <c r="H65" s="21"/>
      <c r="I65" s="21"/>
      <c r="J65" s="21"/>
    </row>
    <row r="66" spans="1:10" ht="15.95" customHeight="1">
      <c r="A66" s="25" t="s">
        <v>31</v>
      </c>
      <c r="B66" s="26"/>
      <c r="C66" s="26"/>
      <c r="D66" s="26"/>
      <c r="E66" s="26"/>
      <c r="F66" s="26"/>
      <c r="G66" s="26"/>
      <c r="H66" s="21"/>
      <c r="I66" s="21"/>
      <c r="J66" s="21"/>
    </row>
    <row r="67" spans="1:10" ht="15.95" customHeight="1">
      <c r="A67" s="53" t="s">
        <v>56</v>
      </c>
      <c r="B67" s="27"/>
      <c r="C67" s="27"/>
      <c r="D67" s="27"/>
      <c r="E67" s="27"/>
      <c r="F67" s="27"/>
      <c r="G67" s="28"/>
      <c r="H67" s="21"/>
      <c r="I67" s="21"/>
      <c r="J67" s="21"/>
    </row>
    <row r="68" spans="1:10" ht="15.95" customHeight="1">
      <c r="A68" s="29" t="s">
        <v>33</v>
      </c>
      <c r="B68" s="38" t="s">
        <v>34</v>
      </c>
      <c r="C68" s="38" t="s">
        <v>35</v>
      </c>
      <c r="D68" s="38" t="s">
        <v>36</v>
      </c>
      <c r="E68" s="38" t="s">
        <v>37</v>
      </c>
      <c r="F68" s="38" t="s">
        <v>38</v>
      </c>
      <c r="G68" s="38" t="s">
        <v>39</v>
      </c>
      <c r="H68" s="21"/>
      <c r="I68" s="21"/>
      <c r="J68" s="21"/>
    </row>
    <row r="69" spans="1:10" ht="15.95" customHeight="1">
      <c r="A69" s="29">
        <v>1</v>
      </c>
      <c r="B69" s="20">
        <v>14.15</v>
      </c>
      <c r="C69" s="20">
        <v>15</v>
      </c>
      <c r="D69" s="20">
        <v>16.3</v>
      </c>
      <c r="E69" s="20">
        <v>14.3</v>
      </c>
      <c r="F69" s="20">
        <v>15.4</v>
      </c>
      <c r="G69" s="20">
        <v>16.100000000000001</v>
      </c>
      <c r="H69" s="21"/>
      <c r="I69" s="21"/>
      <c r="J69" s="21"/>
    </row>
    <row r="70" spans="1:10" ht="15.95" customHeight="1">
      <c r="A70" s="29">
        <v>2</v>
      </c>
      <c r="B70" s="20">
        <v>13.9</v>
      </c>
      <c r="C70" s="20">
        <v>15.25</v>
      </c>
      <c r="D70" s="20">
        <v>16.3</v>
      </c>
      <c r="E70" s="20">
        <v>14.3</v>
      </c>
      <c r="F70" s="20">
        <v>15.45</v>
      </c>
      <c r="G70" s="20">
        <v>16.350000000000001</v>
      </c>
      <c r="H70" s="21"/>
      <c r="I70" s="21"/>
      <c r="J70" s="21"/>
    </row>
    <row r="71" spans="1:10" ht="15.95" customHeight="1">
      <c r="A71" s="29">
        <v>3</v>
      </c>
      <c r="B71" s="20">
        <v>14.15</v>
      </c>
      <c r="C71" s="20">
        <v>15.25</v>
      </c>
      <c r="D71" s="20">
        <v>16.25</v>
      </c>
      <c r="E71" s="20">
        <v>14.35</v>
      </c>
      <c r="F71" s="20">
        <v>15.25</v>
      </c>
      <c r="G71" s="20">
        <v>16.25</v>
      </c>
      <c r="H71" s="21"/>
      <c r="I71" s="21"/>
      <c r="J71" s="21"/>
    </row>
    <row r="72" spans="1:10" ht="15.95" customHeight="1">
      <c r="A72" s="36" t="s">
        <v>40</v>
      </c>
      <c r="B72" s="40">
        <f>AVERAGE(B69:B71)</f>
        <v>14.066666666666668</v>
      </c>
      <c r="C72" s="40">
        <f t="shared" ref="B72:G72" si="2">AVERAGE(C69:C71)</f>
        <v>15.166666666666666</v>
      </c>
      <c r="D72" s="40">
        <f>AVERAGE(D69:D71)</f>
        <v>16.283333333333335</v>
      </c>
      <c r="E72" s="40">
        <f t="shared" si="2"/>
        <v>14.316666666666668</v>
      </c>
      <c r="F72" s="40">
        <f>AVERAGE(F69:F71)</f>
        <v>15.366666666666667</v>
      </c>
      <c r="G72" s="40">
        <f t="shared" si="2"/>
        <v>16.233333333333334</v>
      </c>
      <c r="H72" s="21"/>
      <c r="I72" s="21"/>
      <c r="J72" s="21"/>
    </row>
    <row r="73" spans="1:10" ht="15.95" customHeight="1">
      <c r="A73" s="52" t="s">
        <v>57</v>
      </c>
      <c r="B73" s="30"/>
      <c r="C73" s="30"/>
      <c r="D73" s="30"/>
      <c r="E73" s="30"/>
      <c r="F73" s="30"/>
      <c r="G73" s="31"/>
      <c r="H73" s="21"/>
      <c r="I73" s="21"/>
      <c r="J73" s="21"/>
    </row>
    <row r="74" spans="1:10" ht="15.95" customHeight="1">
      <c r="A74" s="29" t="s">
        <v>33</v>
      </c>
      <c r="B74" s="38" t="s">
        <v>34</v>
      </c>
      <c r="C74" s="38" t="s">
        <v>35</v>
      </c>
      <c r="D74" s="38" t="s">
        <v>36</v>
      </c>
      <c r="E74" s="38" t="s">
        <v>37</v>
      </c>
      <c r="F74" s="38" t="s">
        <v>38</v>
      </c>
      <c r="G74" s="38" t="s">
        <v>39</v>
      </c>
      <c r="H74" s="21"/>
      <c r="I74" s="21"/>
      <c r="J74" s="21"/>
    </row>
    <row r="75" spans="1:10" ht="15.95" customHeight="1">
      <c r="A75" s="29">
        <v>1</v>
      </c>
      <c r="B75" s="20">
        <v>14.1</v>
      </c>
      <c r="C75" s="20">
        <v>15.3</v>
      </c>
      <c r="D75" s="20">
        <v>16.350000000000001</v>
      </c>
      <c r="E75" s="20">
        <v>14.4</v>
      </c>
      <c r="F75" s="20">
        <v>15.4</v>
      </c>
      <c r="G75" s="20">
        <v>16.25</v>
      </c>
      <c r="H75" s="21"/>
      <c r="I75" s="21"/>
      <c r="J75" s="21"/>
    </row>
    <row r="76" spans="1:10" ht="15.95" customHeight="1">
      <c r="A76" s="29">
        <v>2</v>
      </c>
      <c r="B76" s="20">
        <v>14.3</v>
      </c>
      <c r="C76" s="20">
        <v>15.25</v>
      </c>
      <c r="D76" s="20">
        <v>16.350000000000001</v>
      </c>
      <c r="E76" s="20">
        <v>14.4</v>
      </c>
      <c r="F76" s="20">
        <v>15.4</v>
      </c>
      <c r="G76" s="20">
        <v>16.350000000000001</v>
      </c>
      <c r="H76" s="21"/>
      <c r="I76" s="21"/>
      <c r="J76" s="21"/>
    </row>
    <row r="77" spans="1:10" ht="15.95" customHeight="1">
      <c r="A77" s="29">
        <v>3</v>
      </c>
      <c r="B77" s="20">
        <v>14.2</v>
      </c>
      <c r="C77" s="20">
        <v>15.35</v>
      </c>
      <c r="D77" s="20">
        <v>16.399999999999999</v>
      </c>
      <c r="E77" s="20">
        <v>14.35</v>
      </c>
      <c r="F77" s="20">
        <v>15.4</v>
      </c>
      <c r="G77" s="20">
        <v>16.399999999999999</v>
      </c>
      <c r="H77" s="21"/>
      <c r="I77" s="21"/>
      <c r="J77" s="21"/>
    </row>
    <row r="78" spans="1:10" ht="16.5" customHeight="1">
      <c r="A78" s="35" t="s">
        <v>40</v>
      </c>
      <c r="B78" s="39">
        <f>AVERAGE(B75:B77)</f>
        <v>14.199999999999998</v>
      </c>
      <c r="C78" s="39">
        <f t="shared" ref="B78:G78" si="3">AVERAGE(C75:C77)</f>
        <v>15.299999999999999</v>
      </c>
      <c r="D78" s="39">
        <f>AVERAGE(D75:D77)</f>
        <v>16.366666666666667</v>
      </c>
      <c r="E78" s="39">
        <f t="shared" si="3"/>
        <v>14.383333333333333</v>
      </c>
      <c r="F78" s="39">
        <f>AVERAGE(F75:F77)</f>
        <v>15.4</v>
      </c>
      <c r="G78" s="39">
        <f t="shared" si="3"/>
        <v>16.333333333333332</v>
      </c>
      <c r="H78" s="21"/>
      <c r="I78" s="21"/>
      <c r="J78" s="21"/>
    </row>
    <row r="79" spans="1:10">
      <c r="A79" s="32"/>
      <c r="B79" s="32"/>
      <c r="C79" s="32"/>
      <c r="D79" s="32"/>
      <c r="E79" s="32"/>
      <c r="F79" s="32"/>
      <c r="G79" s="32"/>
      <c r="H79" s="21"/>
      <c r="I79" s="21"/>
      <c r="J79" s="21"/>
    </row>
    <row r="80" spans="1:10">
      <c r="A80" s="32"/>
      <c r="B80" s="32"/>
      <c r="C80" s="32"/>
      <c r="D80" s="32"/>
      <c r="E80" s="32"/>
      <c r="F80" s="32"/>
      <c r="G80" s="32"/>
      <c r="H80" s="21"/>
      <c r="I80" s="21"/>
      <c r="J80" s="21"/>
    </row>
    <row r="81" spans="1:10">
      <c r="A81" s="32"/>
      <c r="B81" s="32"/>
      <c r="C81" s="32"/>
      <c r="D81" s="32"/>
      <c r="E81" s="32"/>
      <c r="F81" s="32"/>
      <c r="G81" s="32"/>
      <c r="H81" s="21"/>
      <c r="I81" s="21"/>
      <c r="J81" s="21"/>
    </row>
    <row r="82" spans="1:10">
      <c r="A82" s="22" t="s">
        <v>42</v>
      </c>
      <c r="B82" s="22"/>
      <c r="C82" s="22"/>
      <c r="D82" s="22"/>
      <c r="E82" s="22"/>
      <c r="F82" s="22"/>
      <c r="G82" s="32"/>
      <c r="H82" s="21"/>
      <c r="I82" s="21"/>
      <c r="J82" s="21"/>
    </row>
    <row r="83" spans="1:10" ht="16.5" customHeight="1">
      <c r="A83" s="22" t="s">
        <v>43</v>
      </c>
      <c r="B83" s="51">
        <f>B50</f>
        <v>0.48037239999999998</v>
      </c>
      <c r="C83" s="22" t="s">
        <v>44</v>
      </c>
      <c r="D83" s="51">
        <f>D50</f>
        <v>0.47674799999999995</v>
      </c>
      <c r="E83" s="22"/>
      <c r="F83" s="22"/>
      <c r="G83" s="32"/>
      <c r="H83" s="21"/>
      <c r="I83" s="21"/>
      <c r="J83" s="21"/>
    </row>
    <row r="84" spans="1:10">
      <c r="A84" s="22"/>
      <c r="B84" s="37"/>
      <c r="C84" s="22"/>
      <c r="D84" s="37"/>
      <c r="E84" s="22"/>
      <c r="F84" s="22"/>
      <c r="G84" s="32"/>
      <c r="H84" s="21"/>
      <c r="I84" s="21"/>
      <c r="J84" s="21"/>
    </row>
    <row r="85" spans="1:10">
      <c r="A85" s="22" t="s">
        <v>45</v>
      </c>
      <c r="B85" s="22"/>
      <c r="C85" s="22"/>
      <c r="D85" s="41"/>
      <c r="E85" s="41"/>
      <c r="F85" s="54"/>
      <c r="G85" s="32"/>
      <c r="H85" s="21"/>
      <c r="I85" s="21"/>
      <c r="J85" s="21"/>
    </row>
    <row r="86" spans="1:10" ht="16.5" customHeight="1">
      <c r="A86" s="22" t="s">
        <v>46</v>
      </c>
      <c r="B86" s="51">
        <f>B53</f>
        <v>0.48</v>
      </c>
      <c r="C86" s="22"/>
      <c r="D86" s="41"/>
      <c r="E86" s="42"/>
      <c r="F86" s="22"/>
      <c r="G86" s="32"/>
      <c r="H86" s="21"/>
      <c r="I86" s="21"/>
      <c r="J86" s="21"/>
    </row>
    <row r="87" spans="1:10">
      <c r="A87" s="22"/>
      <c r="B87" s="37"/>
      <c r="C87" s="22"/>
      <c r="D87" s="22"/>
      <c r="E87" s="22"/>
      <c r="F87" s="22"/>
      <c r="G87" s="32"/>
      <c r="H87" s="34"/>
      <c r="I87" s="21"/>
      <c r="J87" s="21"/>
    </row>
    <row r="88" spans="1:10" ht="16.5" customHeight="1">
      <c r="A88" s="71" t="s">
        <v>47</v>
      </c>
      <c r="B88" s="71"/>
      <c r="C88" s="71" t="s">
        <v>56</v>
      </c>
      <c r="D88" s="71"/>
      <c r="E88" s="71" t="s">
        <v>57</v>
      </c>
      <c r="F88" s="71"/>
      <c r="G88" s="32"/>
      <c r="H88" s="33"/>
      <c r="I88" s="21"/>
      <c r="J88" s="21"/>
    </row>
    <row r="89" spans="1:10" ht="18.75" customHeight="1">
      <c r="A89" s="72" t="s">
        <v>49</v>
      </c>
      <c r="B89" s="72"/>
      <c r="C89" s="73">
        <f>1/4*((D72+G72)-(B72+E72))</f>
        <v>1.0333333333333323</v>
      </c>
      <c r="D89" s="73"/>
      <c r="E89" s="73">
        <f>1/4*((D78+G78)-(E78+B78))</f>
        <v>1.0291666666666686</v>
      </c>
      <c r="F89" s="73"/>
      <c r="G89" s="32"/>
      <c r="H89" s="33"/>
      <c r="I89" s="21"/>
      <c r="J89" s="21"/>
    </row>
    <row r="90" spans="1:10" ht="18.75" customHeight="1">
      <c r="A90" s="72" t="s">
        <v>50</v>
      </c>
      <c r="B90" s="72"/>
      <c r="C90" s="73">
        <f>1/3*((E72+F72+G72)-(B72+C72+D72))</f>
        <v>0.13333333333333522</v>
      </c>
      <c r="D90" s="73"/>
      <c r="E90" s="73">
        <f>1/3*((E78+F78+G78)-(B78+C78+D78))</f>
        <v>8.3333333333333329E-2</v>
      </c>
      <c r="F90" s="73"/>
      <c r="G90" s="32"/>
      <c r="H90" s="33"/>
      <c r="I90" s="21"/>
      <c r="J90" s="21"/>
    </row>
    <row r="91" spans="1:10">
      <c r="A91" s="72" t="s">
        <v>51</v>
      </c>
      <c r="B91" s="72"/>
      <c r="C91" s="73">
        <f>C89/LOG10(2)</f>
        <v>3.4326590313836043</v>
      </c>
      <c r="D91" s="73"/>
      <c r="E91" s="73">
        <f>E89/LOG10(2)</f>
        <v>3.4188176643215833</v>
      </c>
      <c r="F91" s="73"/>
      <c r="G91" s="32"/>
      <c r="H91" s="21"/>
      <c r="I91" s="21"/>
      <c r="J91" s="21"/>
    </row>
    <row r="92" spans="1:10">
      <c r="A92" s="72" t="s">
        <v>52</v>
      </c>
      <c r="B92" s="72"/>
      <c r="C92" s="73">
        <f>C90/C91</f>
        <v>3.8842580085675579E-2</v>
      </c>
      <c r="D92" s="73"/>
      <c r="E92" s="73">
        <f>E90/E91</f>
        <v>2.4374898434330414E-2</v>
      </c>
      <c r="F92" s="73"/>
      <c r="G92" s="32"/>
      <c r="H92" s="21"/>
      <c r="I92" s="21"/>
      <c r="J92" s="21"/>
    </row>
    <row r="93" spans="1:10">
      <c r="A93" s="72" t="s">
        <v>53</v>
      </c>
      <c r="B93" s="72"/>
      <c r="C93" s="72">
        <f>POWER(10,C92)</f>
        <v>1.0935599087586123</v>
      </c>
      <c r="D93" s="72"/>
      <c r="E93" s="72">
        <f>POWER(10,E92)</f>
        <v>1.0577301855241801</v>
      </c>
      <c r="F93" s="72"/>
      <c r="G93" s="32"/>
      <c r="H93" s="21"/>
      <c r="I93" s="21"/>
      <c r="J93" s="21"/>
    </row>
    <row r="94" spans="1:10" ht="16.5" customHeight="1">
      <c r="A94" s="43" t="s">
        <v>54</v>
      </c>
      <c r="B94" s="43"/>
      <c r="C94" s="74">
        <f>C93*B83/B86</f>
        <v>1.0944083289878241</v>
      </c>
      <c r="D94" s="74"/>
      <c r="E94" s="74">
        <f>E93*D83/B86</f>
        <v>1.0505640635172537</v>
      </c>
      <c r="F94" s="74"/>
      <c r="G94" s="32"/>
      <c r="H94" s="21"/>
      <c r="I94" s="21"/>
      <c r="J94" s="21"/>
    </row>
    <row r="95" spans="1:10">
      <c r="A95" s="21"/>
      <c r="B95" s="22"/>
      <c r="C95" s="22"/>
      <c r="D95" s="22"/>
      <c r="E95" s="22"/>
      <c r="F95" s="22"/>
      <c r="G95" s="32"/>
      <c r="H95" s="21"/>
      <c r="I95" s="21"/>
      <c r="J95" s="21"/>
    </row>
    <row r="96" spans="1:10" ht="16.5" customHeight="1">
      <c r="A96" s="24" t="s">
        <v>58</v>
      </c>
      <c r="B96" s="23"/>
      <c r="C96" s="23">
        <v>3</v>
      </c>
      <c r="D96" s="21"/>
      <c r="E96" s="21"/>
      <c r="F96" s="21"/>
      <c r="G96" s="21"/>
      <c r="H96" s="21"/>
      <c r="I96" s="21"/>
      <c r="J96" s="21"/>
    </row>
    <row r="97" spans="1:7" ht="16.5" customHeight="1">
      <c r="A97" s="14" t="s">
        <v>30</v>
      </c>
      <c r="B97" s="22"/>
      <c r="C97" s="86">
        <f>C96*80/2</f>
        <v>120</v>
      </c>
      <c r="D97" s="21"/>
      <c r="E97" s="21"/>
      <c r="F97" s="21"/>
      <c r="G97" s="21"/>
    </row>
    <row r="98" spans="1:7">
      <c r="A98" s="22"/>
      <c r="B98" s="22"/>
      <c r="C98" s="22"/>
      <c r="D98" s="21"/>
      <c r="E98" s="21"/>
      <c r="F98" s="21"/>
      <c r="G98" s="21"/>
    </row>
    <row r="99" spans="1:7" ht="16.5" customHeight="1">
      <c r="A99" s="25" t="s">
        <v>31</v>
      </c>
      <c r="B99" s="26"/>
      <c r="C99" s="26"/>
      <c r="D99" s="26"/>
      <c r="E99" s="26"/>
      <c r="F99" s="26"/>
      <c r="G99" s="26"/>
    </row>
    <row r="100" spans="1:7" ht="16.5" customHeight="1">
      <c r="A100" s="53" t="s">
        <v>59</v>
      </c>
      <c r="B100" s="27"/>
      <c r="C100" s="27"/>
      <c r="D100" s="27"/>
      <c r="E100" s="27"/>
      <c r="F100" s="27"/>
      <c r="G100" s="28"/>
    </row>
    <row r="101" spans="1:7" ht="19.5" customHeight="1">
      <c r="A101" s="29" t="s">
        <v>33</v>
      </c>
      <c r="B101" s="38" t="s">
        <v>34</v>
      </c>
      <c r="C101" s="38" t="s">
        <v>35</v>
      </c>
      <c r="D101" s="38" t="s">
        <v>36</v>
      </c>
      <c r="E101" s="38" t="s">
        <v>37</v>
      </c>
      <c r="F101" s="38" t="s">
        <v>38</v>
      </c>
      <c r="G101" s="38" t="s">
        <v>39</v>
      </c>
    </row>
    <row r="102" spans="1:7">
      <c r="A102" s="29">
        <v>1</v>
      </c>
      <c r="B102" s="20">
        <v>14.24</v>
      </c>
      <c r="C102" s="20">
        <v>15.4</v>
      </c>
      <c r="D102" s="20">
        <v>16.2</v>
      </c>
      <c r="E102" s="20">
        <v>14.25</v>
      </c>
      <c r="F102" s="20">
        <v>15.35</v>
      </c>
      <c r="G102" s="20">
        <v>16.350000000000001</v>
      </c>
    </row>
    <row r="103" spans="1:7">
      <c r="A103" s="29">
        <v>2</v>
      </c>
      <c r="B103" s="20">
        <v>14.05</v>
      </c>
      <c r="C103" s="20">
        <v>15</v>
      </c>
      <c r="D103" s="20">
        <v>16</v>
      </c>
      <c r="E103" s="20">
        <v>14.15</v>
      </c>
      <c r="F103" s="20">
        <v>15.05</v>
      </c>
      <c r="G103" s="20">
        <v>16.100000000000001</v>
      </c>
    </row>
    <row r="104" spans="1:7">
      <c r="A104" s="29">
        <v>3</v>
      </c>
      <c r="B104" s="20">
        <v>13.9</v>
      </c>
      <c r="C104" s="20">
        <v>15.3</v>
      </c>
      <c r="D104" s="20">
        <v>16.3</v>
      </c>
      <c r="E104" s="20">
        <v>14.4</v>
      </c>
      <c r="F104" s="20">
        <v>15.35</v>
      </c>
      <c r="G104" s="20">
        <v>16.350000000000001</v>
      </c>
    </row>
    <row r="105" spans="1:7" ht="16.5" customHeight="1">
      <c r="A105" s="36" t="s">
        <v>40</v>
      </c>
      <c r="B105" s="40">
        <f>AVERAGE(B102:B104)</f>
        <v>14.063333333333333</v>
      </c>
      <c r="C105" s="40">
        <f t="shared" ref="B105:G105" si="4">AVERAGE(C102:C104)</f>
        <v>15.233333333333334</v>
      </c>
      <c r="D105" s="40">
        <f>AVERAGE(D102:D104)</f>
        <v>16.166666666666668</v>
      </c>
      <c r="E105" s="40">
        <f t="shared" si="4"/>
        <v>14.266666666666666</v>
      </c>
      <c r="F105" s="40">
        <f>AVERAGE(F102:F104)</f>
        <v>15.25</v>
      </c>
      <c r="G105" s="40">
        <f t="shared" si="4"/>
        <v>16.266666666666669</v>
      </c>
    </row>
    <row r="106" spans="1:7" ht="16.5" customHeight="1">
      <c r="A106" s="52" t="s">
        <v>60</v>
      </c>
      <c r="B106" s="30"/>
      <c r="C106" s="30"/>
      <c r="D106" s="30"/>
      <c r="E106" s="30"/>
      <c r="F106" s="30"/>
      <c r="G106" s="31"/>
    </row>
    <row r="107" spans="1:7" ht="19.5" customHeight="1">
      <c r="A107" s="29" t="s">
        <v>33</v>
      </c>
      <c r="B107" s="38" t="s">
        <v>34</v>
      </c>
      <c r="C107" s="38" t="s">
        <v>35</v>
      </c>
      <c r="D107" s="38" t="s">
        <v>36</v>
      </c>
      <c r="E107" s="38" t="s">
        <v>37</v>
      </c>
      <c r="F107" s="38" t="s">
        <v>38</v>
      </c>
      <c r="G107" s="38" t="s">
        <v>39</v>
      </c>
    </row>
    <row r="108" spans="1:7">
      <c r="A108" s="29">
        <v>1</v>
      </c>
      <c r="B108" s="20">
        <v>14.25</v>
      </c>
      <c r="C108" s="20">
        <v>15.1</v>
      </c>
      <c r="D108" s="20">
        <v>16.350000000000001</v>
      </c>
      <c r="E108" s="20">
        <v>14.35</v>
      </c>
      <c r="F108" s="20">
        <v>15.25</v>
      </c>
      <c r="G108" s="20">
        <v>16.25</v>
      </c>
    </row>
    <row r="109" spans="1:7" ht="15.75" customHeight="1">
      <c r="A109" s="29">
        <v>2</v>
      </c>
      <c r="B109" s="20">
        <v>13.8</v>
      </c>
      <c r="C109" s="20">
        <v>15</v>
      </c>
      <c r="D109" s="20">
        <v>16.25</v>
      </c>
      <c r="E109" s="20">
        <v>14.3</v>
      </c>
      <c r="F109" s="20">
        <v>15.25</v>
      </c>
      <c r="G109" s="20">
        <v>16.25</v>
      </c>
    </row>
    <row r="110" spans="1:7">
      <c r="A110" s="29">
        <v>3</v>
      </c>
      <c r="B110" s="20">
        <v>14.35</v>
      </c>
      <c r="C110" s="20">
        <v>15.3</v>
      </c>
      <c r="D110" s="20">
        <v>16.3</v>
      </c>
      <c r="E110" s="20">
        <v>14.35</v>
      </c>
      <c r="F110" s="20">
        <v>15.25</v>
      </c>
      <c r="G110" s="20">
        <v>16.3</v>
      </c>
    </row>
    <row r="111" spans="1:7" ht="16.5" customHeight="1">
      <c r="A111" s="35" t="s">
        <v>40</v>
      </c>
      <c r="B111" s="39">
        <f>AVERAGE(B108:B110)</f>
        <v>14.133333333333333</v>
      </c>
      <c r="C111" s="39">
        <f t="shared" ref="B111:G111" si="5">AVERAGE(C108:C110)</f>
        <v>15.133333333333335</v>
      </c>
      <c r="D111" s="39">
        <f>AVERAGE(D108:D110)</f>
        <v>16.3</v>
      </c>
      <c r="E111" s="39">
        <f t="shared" si="5"/>
        <v>14.333333333333334</v>
      </c>
      <c r="F111" s="39">
        <f>AVERAGE(F108:F110)</f>
        <v>15.25</v>
      </c>
      <c r="G111" s="39">
        <f t="shared" si="5"/>
        <v>16.266666666666666</v>
      </c>
    </row>
    <row r="112" spans="1:7">
      <c r="A112" s="32"/>
      <c r="B112" s="32"/>
      <c r="C112" s="32"/>
      <c r="D112" s="32"/>
      <c r="E112" s="32"/>
      <c r="F112" s="32"/>
      <c r="G112" s="32"/>
    </row>
    <row r="113" spans="1:7">
      <c r="A113" s="22" t="s">
        <v>42</v>
      </c>
      <c r="B113" s="22"/>
      <c r="C113" s="22"/>
      <c r="D113" s="22"/>
      <c r="E113" s="22"/>
      <c r="F113" s="22"/>
      <c r="G113" s="32"/>
    </row>
    <row r="114" spans="1:7" ht="16.5" customHeight="1">
      <c r="A114" s="22" t="s">
        <v>43</v>
      </c>
      <c r="B114" s="51">
        <f>B83</f>
        <v>0.48037239999999998</v>
      </c>
      <c r="C114" s="22" t="s">
        <v>44</v>
      </c>
      <c r="D114" s="51">
        <f>D83</f>
        <v>0.47674799999999995</v>
      </c>
      <c r="E114" s="22"/>
      <c r="F114" s="22"/>
      <c r="G114" s="32"/>
    </row>
    <row r="115" spans="1:7">
      <c r="A115" s="22"/>
      <c r="B115" s="37"/>
      <c r="C115" s="22"/>
      <c r="D115" s="37"/>
      <c r="E115" s="22"/>
      <c r="F115" s="22"/>
      <c r="G115" s="32"/>
    </row>
    <row r="116" spans="1:7">
      <c r="A116" s="22" t="s">
        <v>45</v>
      </c>
      <c r="B116" s="22"/>
      <c r="C116" s="22"/>
      <c r="D116" s="41"/>
      <c r="E116" s="41"/>
      <c r="F116" s="54"/>
      <c r="G116" s="32"/>
    </row>
    <row r="117" spans="1:7" ht="16.5" customHeight="1">
      <c r="A117" s="22" t="s">
        <v>46</v>
      </c>
      <c r="B117" s="51">
        <f>B86</f>
        <v>0.48</v>
      </c>
      <c r="C117" s="22"/>
      <c r="D117" s="41"/>
      <c r="E117" s="42"/>
      <c r="F117" s="41"/>
      <c r="G117" s="32"/>
    </row>
    <row r="118" spans="1:7">
      <c r="A118" s="22"/>
      <c r="B118" s="37"/>
      <c r="C118" s="22"/>
      <c r="D118" s="22"/>
      <c r="E118" s="22"/>
      <c r="F118" s="22"/>
      <c r="G118" s="32"/>
    </row>
    <row r="119" spans="1:7" ht="16.5" customHeight="1">
      <c r="A119" s="71" t="s">
        <v>47</v>
      </c>
      <c r="B119" s="71"/>
      <c r="C119" s="71" t="s">
        <v>61</v>
      </c>
      <c r="D119" s="71"/>
      <c r="E119" s="71" t="s">
        <v>60</v>
      </c>
      <c r="F119" s="71"/>
      <c r="G119" s="32"/>
    </row>
    <row r="120" spans="1:7" ht="18.75" customHeight="1">
      <c r="A120" s="72" t="s">
        <v>49</v>
      </c>
      <c r="B120" s="72"/>
      <c r="C120" s="73">
        <f>1/4*((D105+G105)-(B105+E105))</f>
        <v>1.0258333333333347</v>
      </c>
      <c r="D120" s="73"/>
      <c r="E120" s="73">
        <f>1/4*((D111+G111)-(E111+B111))</f>
        <v>1.0249999999999986</v>
      </c>
      <c r="F120" s="73"/>
      <c r="G120" s="32"/>
    </row>
    <row r="121" spans="1:7" ht="18.75" customHeight="1">
      <c r="A121" s="72" t="s">
        <v>50</v>
      </c>
      <c r="B121" s="72"/>
      <c r="C121" s="73">
        <f>1/3*((E105+F105+G105)-(B105+C105+D105))</f>
        <v>0.10666666666666438</v>
      </c>
      <c r="D121" s="73"/>
      <c r="E121" s="73">
        <f>1/3*((E111+F111+G111)-(B111+C111+D111))</f>
        <v>9.4444444444446177E-2</v>
      </c>
      <c r="F121" s="73"/>
      <c r="G121" s="32"/>
    </row>
    <row r="122" spans="1:7">
      <c r="A122" s="72" t="s">
        <v>51</v>
      </c>
      <c r="B122" s="72"/>
      <c r="C122" s="73">
        <f>C120/LOG10(2)</f>
        <v>3.4077445706719569</v>
      </c>
      <c r="D122" s="73"/>
      <c r="E122" s="73">
        <f>E120/LOG10(2)</f>
        <v>3.4049762972595419</v>
      </c>
      <c r="F122" s="73"/>
      <c r="G122" s="32"/>
    </row>
    <row r="123" spans="1:7">
      <c r="A123" s="72" t="s">
        <v>52</v>
      </c>
      <c r="B123" s="72"/>
      <c r="C123" s="73">
        <f>C121/C122</f>
        <v>3.1301250564572475E-2</v>
      </c>
      <c r="D123" s="73"/>
      <c r="E123" s="73">
        <f>E121/E122</f>
        <v>2.7737181172291497E-2</v>
      </c>
      <c r="F123" s="73"/>
      <c r="G123" s="32"/>
    </row>
    <row r="124" spans="1:7">
      <c r="A124" s="72" t="s">
        <v>53</v>
      </c>
      <c r="B124" s="72"/>
      <c r="C124" s="72">
        <f>POWER(10,C123)</f>
        <v>1.0747346489693834</v>
      </c>
      <c r="D124" s="72"/>
      <c r="E124" s="72">
        <f>POWER(10,E123)</f>
        <v>1.0659508522919405</v>
      </c>
      <c r="F124" s="72"/>
      <c r="G124" s="32"/>
    </row>
    <row r="125" spans="1:7" ht="16.5" customHeight="1">
      <c r="A125" s="43" t="s">
        <v>54</v>
      </c>
      <c r="B125" s="43"/>
      <c r="C125" s="74">
        <f>C124*B114/B117</f>
        <v>1.0755684639345422</v>
      </c>
      <c r="D125" s="74"/>
      <c r="E125" s="74">
        <f>E124*D114/B117</f>
        <v>1.0587290352676626</v>
      </c>
      <c r="F125" s="74"/>
      <c r="G125" s="32"/>
    </row>
    <row r="126" spans="1:7">
      <c r="A126" s="55"/>
      <c r="B126" s="55"/>
      <c r="C126" s="55"/>
      <c r="D126" s="55"/>
      <c r="E126" s="55"/>
      <c r="F126" s="55"/>
      <c r="G126" s="55"/>
    </row>
    <row r="127" spans="1:7">
      <c r="A127" s="55"/>
      <c r="B127" s="55"/>
      <c r="C127" s="55"/>
      <c r="D127" s="55"/>
      <c r="E127" s="55"/>
      <c r="F127" s="55"/>
      <c r="G127" s="55"/>
    </row>
    <row r="128" spans="1:7">
      <c r="G128" s="55"/>
    </row>
    <row r="129" spans="1:7">
      <c r="G129" s="55"/>
    </row>
    <row r="130" spans="1:7" ht="16.5" customHeight="1">
      <c r="A130" s="75" t="s">
        <v>62</v>
      </c>
      <c r="B130" s="75"/>
      <c r="C130" s="75"/>
      <c r="G130" s="55"/>
    </row>
    <row r="131" spans="1:7" ht="16.5" customHeight="1">
      <c r="A131" s="80"/>
      <c r="B131" s="81"/>
      <c r="C131" s="57" t="s">
        <v>63</v>
      </c>
      <c r="G131" s="55"/>
    </row>
    <row r="132" spans="1:7" ht="16.5" customHeight="1">
      <c r="A132" s="76" t="s">
        <v>32</v>
      </c>
      <c r="B132" s="77"/>
      <c r="C132" s="58">
        <f>C61</f>
        <v>1.1085392407741674</v>
      </c>
      <c r="G132" s="55"/>
    </row>
    <row r="133" spans="1:7" ht="16.5" customHeight="1">
      <c r="A133" s="76" t="s">
        <v>48</v>
      </c>
      <c r="B133" s="77"/>
      <c r="C133" s="58">
        <f>E61</f>
        <v>1.0394110135842751</v>
      </c>
      <c r="G133" s="55"/>
    </row>
    <row r="134" spans="1:7" ht="16.5" customHeight="1">
      <c r="A134" s="76" t="s">
        <v>56</v>
      </c>
      <c r="B134" s="77"/>
      <c r="C134" s="58">
        <f>C94</f>
        <v>1.0944083289878241</v>
      </c>
      <c r="G134" s="55"/>
    </row>
    <row r="135" spans="1:7" ht="16.5" customHeight="1">
      <c r="A135" s="76" t="s">
        <v>57</v>
      </c>
      <c r="B135" s="77"/>
      <c r="C135" s="58">
        <f>E94</f>
        <v>1.0505640635172537</v>
      </c>
      <c r="G135" s="55"/>
    </row>
    <row r="136" spans="1:7" ht="16.5" customHeight="1">
      <c r="A136" s="76" t="s">
        <v>61</v>
      </c>
      <c r="B136" s="77"/>
      <c r="C136" s="58">
        <f>C125</f>
        <v>1.0755684639345422</v>
      </c>
      <c r="G136" s="55"/>
    </row>
    <row r="137" spans="1:7" ht="16.5" customHeight="1">
      <c r="A137" s="76" t="s">
        <v>60</v>
      </c>
      <c r="B137" s="77"/>
      <c r="C137" s="58">
        <f>E125</f>
        <v>1.0587290352676626</v>
      </c>
      <c r="G137" s="55"/>
    </row>
    <row r="138" spans="1:7" ht="16.5" customHeight="1">
      <c r="A138" s="78"/>
      <c r="B138" s="79"/>
      <c r="C138" s="49"/>
      <c r="G138" s="55"/>
    </row>
    <row r="139" spans="1:7">
      <c r="A139" s="59"/>
      <c r="B139" s="60" t="s">
        <v>64</v>
      </c>
      <c r="C139" s="61">
        <f>AVERAGE(C132:C137)</f>
        <v>1.0712033576776208</v>
      </c>
      <c r="G139" s="55"/>
    </row>
    <row r="140" spans="1:7">
      <c r="A140" s="48"/>
      <c r="B140" s="60" t="s">
        <v>65</v>
      </c>
      <c r="C140" s="62">
        <f>STDEV(C132:C137)/C139</f>
        <v>2.4853058370291073E-2</v>
      </c>
      <c r="G140" s="55"/>
    </row>
    <row r="141" spans="1:7">
      <c r="G141" s="55"/>
    </row>
    <row r="142" spans="1:7">
      <c r="A142" s="2" t="s">
        <v>66</v>
      </c>
      <c r="D142" s="62">
        <f>C139</f>
        <v>1.0712033576776208</v>
      </c>
      <c r="G142" s="55"/>
    </row>
    <row r="143" spans="1:7">
      <c r="G143" s="55"/>
    </row>
    <row r="144" spans="1:7" ht="16.5" customHeight="1">
      <c r="A144" s="63" t="s">
        <v>67</v>
      </c>
      <c r="C144" s="63" t="s">
        <v>68</v>
      </c>
      <c r="D144" s="63"/>
      <c r="E144" s="64" t="s">
        <v>69</v>
      </c>
      <c r="F144" s="63"/>
      <c r="G144" s="55"/>
    </row>
    <row r="145" spans="1:7" ht="17.25" customHeight="1">
      <c r="A145" s="87" t="s">
        <v>72</v>
      </c>
      <c r="B145" s="66"/>
      <c r="C145" s="87" t="s">
        <v>73</v>
      </c>
      <c r="E145" s="87" t="s">
        <v>70</v>
      </c>
      <c r="G145" s="55"/>
    </row>
    <row r="146" spans="1:7">
      <c r="A146" s="88"/>
      <c r="C146" s="88"/>
      <c r="E146" s="88"/>
    </row>
    <row r="147" spans="1:7">
      <c r="A147" s="89"/>
      <c r="C147" s="89"/>
      <c r="E147" s="89"/>
    </row>
  </sheetData>
  <sheetProtection formatCells="0" formatColumns="0" formatRows="0" insertColumns="0" insertRows="0" insertHyperlinks="0" deleteColumns="0" deleteRows="0" sort="0" autoFilter="0" pivotTables="0"/>
  <mergeCells count="71">
    <mergeCell ref="C125:D125"/>
    <mergeCell ref="E125:F125"/>
    <mergeCell ref="A130:C130"/>
    <mergeCell ref="A137:B137"/>
    <mergeCell ref="A138:B138"/>
    <mergeCell ref="A131:B131"/>
    <mergeCell ref="A132:B132"/>
    <mergeCell ref="A133:B133"/>
    <mergeCell ref="A134:B134"/>
    <mergeCell ref="A135:B135"/>
    <mergeCell ref="A136:B136"/>
    <mergeCell ref="A123:B123"/>
    <mergeCell ref="C123:D123"/>
    <mergeCell ref="E123:F123"/>
    <mergeCell ref="A124:B124"/>
    <mergeCell ref="C124:D124"/>
    <mergeCell ref="E124:F124"/>
    <mergeCell ref="A121:B121"/>
    <mergeCell ref="C121:D121"/>
    <mergeCell ref="E121:F121"/>
    <mergeCell ref="A122:B122"/>
    <mergeCell ref="C122:D122"/>
    <mergeCell ref="E122:F122"/>
    <mergeCell ref="A119:B119"/>
    <mergeCell ref="C119:D119"/>
    <mergeCell ref="E119:F119"/>
    <mergeCell ref="A120:B120"/>
    <mergeCell ref="C120:D120"/>
    <mergeCell ref="E120:F120"/>
    <mergeCell ref="A93:B93"/>
    <mergeCell ref="C93:D93"/>
    <mergeCell ref="E93:F93"/>
    <mergeCell ref="C94:D94"/>
    <mergeCell ref="E94:F94"/>
    <mergeCell ref="A91:B91"/>
    <mergeCell ref="C91:D91"/>
    <mergeCell ref="E91:F91"/>
    <mergeCell ref="A92:B92"/>
    <mergeCell ref="C92:D92"/>
    <mergeCell ref="E92:F92"/>
    <mergeCell ref="A89:B89"/>
    <mergeCell ref="C89:D89"/>
    <mergeCell ref="E89:F89"/>
    <mergeCell ref="A90:B90"/>
    <mergeCell ref="C90:D90"/>
    <mergeCell ref="E90:F90"/>
    <mergeCell ref="A88:B88"/>
    <mergeCell ref="C88:D88"/>
    <mergeCell ref="E88:F88"/>
    <mergeCell ref="A60:B60"/>
    <mergeCell ref="C60:D60"/>
    <mergeCell ref="E60:F60"/>
    <mergeCell ref="C61:D61"/>
    <mergeCell ref="E61:F61"/>
    <mergeCell ref="A58:B58"/>
    <mergeCell ref="C58:D58"/>
    <mergeCell ref="E58:F58"/>
    <mergeCell ref="A59:B59"/>
    <mergeCell ref="C59:D59"/>
    <mergeCell ref="E59:F59"/>
    <mergeCell ref="A56:B56"/>
    <mergeCell ref="C56:D56"/>
    <mergeCell ref="E56:F56"/>
    <mergeCell ref="A57:B57"/>
    <mergeCell ref="C57:D57"/>
    <mergeCell ref="E57:F57"/>
    <mergeCell ref="A26:B26"/>
    <mergeCell ref="C26:D26"/>
    <mergeCell ref="A55:B55"/>
    <mergeCell ref="C55:D55"/>
    <mergeCell ref="E55:F55"/>
  </mergeCells>
  <pageMargins left="0.7" right="0.7" top="0.75" bottom="0.75" header="0.3" footer="0.3"/>
  <headerFooter>
    <oddFooter>&amp;L&amp;B NDQA201509311 / Microbial Assay / Download 1  /  Analyst - Eric Ngamau /  Date 20-01-2016 &amp;RPage &amp;P of 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2003-03-12T11:08:53Z</dcterms:created>
  <dcterms:modified xsi:type="dcterms:W3CDTF">2016-01-20T10:44:06Z</dcterms:modified>
</cp:coreProperties>
</file>