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70" windowWidth="15015" windowHeight="11700"/>
  </bookViews>
  <sheets>
    <sheet name="NDQA201509313" sheetId="1" r:id="rId1"/>
  </sheets>
  <definedNames>
    <definedName name="_xlnm.Print_Area" localSheetId="0">NDQA201509313!$A$1:$G$147</definedName>
  </definedNames>
  <calcPr calcId="144525"/>
</workbook>
</file>

<file path=xl/calcChain.xml><?xml version="1.0" encoding="utf-8"?>
<calcChain xmlns="http://schemas.openxmlformats.org/spreadsheetml/2006/main">
  <c r="C140" i="1" l="1"/>
  <c r="C139" i="1"/>
  <c r="D114" i="1"/>
  <c r="B114" i="1"/>
  <c r="D83" i="1"/>
  <c r="B83" i="1"/>
  <c r="D50" i="1"/>
  <c r="E61" i="1" s="1"/>
  <c r="B50" i="1"/>
  <c r="C61" i="1" s="1"/>
  <c r="G47" i="1"/>
  <c r="G41" i="1"/>
  <c r="B41" i="1"/>
  <c r="C41" i="1"/>
  <c r="D41" i="1"/>
  <c r="F47" i="1"/>
  <c r="E41" i="1"/>
  <c r="F41" i="1"/>
  <c r="C111" i="1"/>
  <c r="F111" i="1"/>
  <c r="G105" i="1"/>
  <c r="D105" i="1"/>
  <c r="B105" i="1"/>
  <c r="C97" i="1"/>
  <c r="C64" i="1"/>
  <c r="B117" i="1"/>
  <c r="C47" i="1"/>
  <c r="C33" i="1"/>
  <c r="B86" i="1" s="1"/>
  <c r="E29" i="1"/>
  <c r="E27" i="1"/>
  <c r="G111" i="1"/>
  <c r="E111" i="1"/>
  <c r="D111" i="1"/>
  <c r="B111" i="1"/>
  <c r="F105" i="1"/>
  <c r="E105" i="1"/>
  <c r="C105" i="1"/>
  <c r="G78" i="1"/>
  <c r="F78" i="1"/>
  <c r="E78" i="1"/>
  <c r="D78" i="1"/>
  <c r="C78" i="1"/>
  <c r="B78" i="1"/>
  <c r="G72" i="1"/>
  <c r="F72" i="1"/>
  <c r="E72" i="1"/>
  <c r="D72" i="1"/>
  <c r="C72" i="1"/>
  <c r="B72" i="1"/>
  <c r="E47" i="1"/>
  <c r="D47" i="1"/>
  <c r="B47" i="1"/>
  <c r="B53" i="1" l="1"/>
  <c r="E120" i="1"/>
  <c r="E122" i="1" s="1"/>
  <c r="E121" i="1"/>
  <c r="C121" i="1"/>
  <c r="E90" i="1"/>
  <c r="E89" i="1"/>
  <c r="E91" i="1" s="1"/>
  <c r="C89" i="1"/>
  <c r="C91" i="1" s="1"/>
  <c r="E56" i="1"/>
  <c r="E58" i="1" s="1"/>
  <c r="E57" i="1"/>
  <c r="C56" i="1"/>
  <c r="C58" i="1" s="1"/>
  <c r="C57" i="1"/>
  <c r="C120" i="1"/>
  <c r="C122" i="1" s="1"/>
  <c r="C90" i="1"/>
  <c r="E123" i="1" l="1"/>
  <c r="E124" i="1" s="1"/>
  <c r="E125" i="1" s="1"/>
  <c r="C137" i="1" s="1"/>
  <c r="C123" i="1"/>
  <c r="C124" i="1" s="1"/>
  <c r="C125" i="1" s="1"/>
  <c r="C136" i="1" s="1"/>
  <c r="E92" i="1"/>
  <c r="E93" i="1" s="1"/>
  <c r="E94" i="1" s="1"/>
  <c r="C135" i="1" s="1"/>
  <c r="C92" i="1"/>
  <c r="C93" i="1" s="1"/>
  <c r="C94" i="1" s="1"/>
  <c r="C134" i="1" s="1"/>
  <c r="E59" i="1"/>
  <c r="E60" i="1" s="1"/>
  <c r="C133" i="1" s="1"/>
  <c r="C59" i="1"/>
  <c r="C60" i="1" s="1"/>
  <c r="C132" i="1" s="1"/>
  <c r="D142" i="1" l="1"/>
</calcChain>
</file>

<file path=xl/sharedStrings.xml><?xml version="1.0" encoding="utf-8"?>
<sst xmlns="http://schemas.openxmlformats.org/spreadsheetml/2006/main" count="154" uniqueCount="76">
  <si>
    <t>MICOBIOLOGY NO.</t>
  </si>
  <si>
    <t>BIOL/002/2015</t>
  </si>
  <si>
    <t>DATE RECEIVED</t>
  </si>
  <si>
    <t>2016-01-12 14:18:24</t>
  </si>
  <si>
    <t>Analysis Report</t>
  </si>
  <si>
    <t>Gentamycin Microbial Assay</t>
  </si>
  <si>
    <t>Sample Name:</t>
  </si>
  <si>
    <t>Caregenta-80</t>
  </si>
  <si>
    <t>Lab Ref No:</t>
  </si>
  <si>
    <t>NDQA201509313</t>
  </si>
  <si>
    <t>Active Ingredient:</t>
  </si>
  <si>
    <t>Gentamycin</t>
  </si>
  <si>
    <t>Label Claim:</t>
  </si>
  <si>
    <t>Each  ml contains mg of Each ampoule contains 80mg Gentamycin</t>
  </si>
  <si>
    <t>Date Test Set:</t>
  </si>
  <si>
    <t>02/02/2016</t>
  </si>
  <si>
    <t>Date of Results:</t>
  </si>
  <si>
    <t>03/02/2016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</si>
  <si>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</si>
  <si>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</si>
  <si>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</si>
  <si>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</si>
  <si>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</si>
  <si>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</si>
  <si>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</si>
  <si>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</si>
  <si>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</si>
  <si>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</si>
  <si>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</si>
  <si>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</si>
  <si>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</si>
  <si>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</si>
  <si>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</si>
  <si>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</si>
  <si>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</si>
  <si>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</si>
  <si>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</si>
  <si>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</si>
  <si>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</si>
  <si>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</si>
  <si>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</si>
  <si>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</si>
  <si>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</si>
  <si>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</si>
  <si>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</si>
  <si>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t>Final Concentration of Gentamicin in Standard:</t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</si>
  <si>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</si>
  <si>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</si>
  <si>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t>Expected Concentration of Gentamicin in Sample:</t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</si>
  <si>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</si>
  <si>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</si>
  <si>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</si>
  <si>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</si>
  <si>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</si>
  <si>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</si>
  <si>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</si>
  <si>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</si>
  <si>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</si>
  <si>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</si>
  <si>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</si>
  <si>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</si>
  <si>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</si>
  <si>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</si>
  <si>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</si>
  <si>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</si>
  <si>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</si>
  <si>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</si>
  <si>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</si>
  <si>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</si>
  <si>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</si>
  <si>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</si>
  <si>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</si>
  <si>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</si>
  <si>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ERIC</t>
  </si>
  <si>
    <t>Head, BAU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</si>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</sst>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11" x14ac:knownFonts="1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  <font>
      <b/>
      <sz val="12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2" borderId="5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left" vertical="top" indent="4"/>
    </xf>
    <xf numFmtId="0" fontId="3" fillId="2" borderId="7" xfId="0" applyFont="1" applyFill="1" applyBorder="1" applyAlignment="1">
      <alignment horizontal="left" vertical="top" indent="4"/>
    </xf>
    <xf numFmtId="0" fontId="2" fillId="2" borderId="9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2" fillId="2" borderId="0" xfId="0" applyFont="1" applyFill="1"/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2" fontId="3" fillId="2" borderId="7" xfId="0" applyNumberFormat="1" applyFont="1" applyFill="1" applyBorder="1" applyAlignment="1">
      <alignment horizontal="center" vertical="top"/>
    </xf>
    <xf numFmtId="2" fontId="3" fillId="2" borderId="10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vertical="top"/>
    </xf>
    <xf numFmtId="166" fontId="2" fillId="2" borderId="0" xfId="0" applyNumberFormat="1" applyFont="1" applyFill="1" applyAlignment="1">
      <alignment vertical="top"/>
    </xf>
    <xf numFmtId="0" fontId="2" fillId="2" borderId="10" xfId="0" applyFont="1" applyFill="1" applyBorder="1" applyAlignment="1">
      <alignment vertical="center"/>
    </xf>
    <xf numFmtId="0" fontId="2" fillId="2" borderId="2" xfId="0" applyFont="1" applyFill="1" applyBorder="1"/>
    <xf numFmtId="164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/>
    <xf numFmtId="2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 vertical="top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7" fontId="2" fillId="2" borderId="0" xfId="0" applyNumberFormat="1" applyFont="1" applyFill="1" applyAlignment="1">
      <alignment vertical="top"/>
    </xf>
    <xf numFmtId="0" fontId="4" fillId="2" borderId="0" xfId="0" applyFont="1" applyFill="1"/>
    <xf numFmtId="0" fontId="4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10" fontId="2" fillId="2" borderId="1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0" xfId="0" applyFont="1" applyFill="1" applyBorder="1"/>
    <xf numFmtId="10" fontId="2" fillId="3" borderId="9" xfId="0" applyNumberFormat="1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top"/>
    </xf>
    <xf numFmtId="10" fontId="2" fillId="4" borderId="10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10" fontId="3" fillId="2" borderId="10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abSelected="1" view="pageBreakPreview" topLeftCell="A124" zoomScale="60" zoomScaleNormal="100" workbookViewId="0">
      <selection activeCell="A151" sqref="A151"/>
    </sheetView>
  </sheetViews>
  <sheetFormatPr defaultRowHeight="15.75" x14ac:dyDescent="0.2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 x14ac:dyDescent="0.25"/>
    <row r="2" spans="1:7" ht="15.95" customHeight="1" x14ac:dyDescent="0.25"/>
    <row r="3" spans="1:7" ht="15.95" customHeight="1" x14ac:dyDescent="0.25"/>
    <row r="4" spans="1:7" ht="15.95" customHeight="1" x14ac:dyDescent="0.25"/>
    <row r="5" spans="1:7" ht="15.95" customHeight="1" x14ac:dyDescent="0.25"/>
    <row r="6" spans="1:7" ht="15.95" customHeight="1" x14ac:dyDescent="0.25"/>
    <row r="7" spans="1:7" ht="15.95" customHeight="1" x14ac:dyDescent="0.25"/>
    <row r="8" spans="1:7" ht="15.95" customHeight="1" x14ac:dyDescent="0.25"/>
    <row r="9" spans="1:7" ht="15.95" customHeight="1" x14ac:dyDescent="0.25"/>
    <row r="10" spans="1:7" ht="15.95" customHeight="1" x14ac:dyDescent="0.25"/>
    <row r="11" spans="1:7" ht="15.95" customHeight="1" x14ac:dyDescent="0.25"/>
    <row r="12" spans="1:7" ht="15.95" customHeight="1" x14ac:dyDescent="0.25">
      <c r="A12" s="2" t="s">
        <v>0</v>
      </c>
      <c r="B12" s="2" t="s">
        <v>1</v>
      </c>
      <c r="C12" s="2" t="s">
        <v>2</v>
      </c>
      <c r="D12" s="2" t="s">
        <v>3</v>
      </c>
    </row>
    <row r="13" spans="1:7" ht="15.95" customHeight="1" x14ac:dyDescent="0.3">
      <c r="A13" s="1" t="s">
        <v>4</v>
      </c>
      <c r="B13" s="1" t="s">
        <v>5</v>
      </c>
      <c r="G13" s="67"/>
    </row>
    <row r="14" spans="1:7" ht="15.95" customHeight="1" x14ac:dyDescent="0.3">
      <c r="A14" s="3" t="s">
        <v>6</v>
      </c>
      <c r="B14" s="3" t="s">
        <v>7</v>
      </c>
      <c r="G14" s="57"/>
    </row>
    <row r="15" spans="1:7" ht="15.95" customHeight="1" x14ac:dyDescent="0.3">
      <c r="A15" s="3" t="s">
        <v>8</v>
      </c>
      <c r="B15" s="4" t="s">
        <v>9</v>
      </c>
    </row>
    <row r="16" spans="1:7" ht="15.95" customHeight="1" x14ac:dyDescent="0.3">
      <c r="A16" s="3" t="s">
        <v>10</v>
      </c>
      <c r="B16" s="5" t="s">
        <v>11</v>
      </c>
    </row>
    <row r="17" spans="1:10" ht="15.95" customHeight="1" x14ac:dyDescent="0.3">
      <c r="A17" s="3" t="s">
        <v>12</v>
      </c>
      <c r="B17" s="2" t="s">
        <v>13</v>
      </c>
    </row>
    <row r="18" spans="1:10" ht="15.95" customHeight="1" x14ac:dyDescent="0.3">
      <c r="A18" s="3" t="s">
        <v>14</v>
      </c>
      <c r="B18" s="6" t="s">
        <v>15</v>
      </c>
    </row>
    <row r="19" spans="1:10" ht="15.95" customHeight="1" x14ac:dyDescent="0.3">
      <c r="A19" s="3" t="s">
        <v>16</v>
      </c>
      <c r="B19" s="6" t="s">
        <v>17</v>
      </c>
    </row>
    <row r="20" spans="1:10" ht="15.95" customHeight="1" x14ac:dyDescent="0.3">
      <c r="A20" s="3"/>
      <c r="B20" s="6"/>
    </row>
    <row r="21" spans="1:10" ht="15.95" customHeight="1" x14ac:dyDescent="0.3">
      <c r="A21" s="3" t="s">
        <v>18</v>
      </c>
      <c r="B21" s="69"/>
    </row>
    <row r="22" spans="1:10" ht="15.95" customHeight="1" x14ac:dyDescent="0.3">
      <c r="A22" s="3" t="s">
        <v>19</v>
      </c>
      <c r="B22" s="69"/>
    </row>
    <row r="23" spans="1:10" ht="15.95" customHeight="1" x14ac:dyDescent="0.3">
      <c r="A23" s="3" t="s">
        <v>20</v>
      </c>
      <c r="C23" s="70">
        <v>0.69699999999999995</v>
      </c>
      <c r="D23" s="3" t="s">
        <v>21</v>
      </c>
    </row>
    <row r="24" spans="1:10" ht="15.95" customHeight="1" x14ac:dyDescent="0.3">
      <c r="A24" s="3"/>
      <c r="C24" s="70"/>
      <c r="D24" s="3"/>
    </row>
    <row r="25" spans="1:10" ht="15.95" customHeight="1" x14ac:dyDescent="0.3">
      <c r="A25" s="16"/>
      <c r="B25" s="46"/>
      <c r="C25" s="12"/>
      <c r="D25" s="47"/>
      <c r="E25" s="18" t="s">
        <v>22</v>
      </c>
    </row>
    <row r="26" spans="1:10" ht="15.95" customHeight="1" x14ac:dyDescent="0.3">
      <c r="A26" s="88" t="s">
        <v>23</v>
      </c>
      <c r="B26" s="89"/>
      <c r="C26" s="88" t="s">
        <v>24</v>
      </c>
      <c r="D26" s="89"/>
      <c r="E26" s="19" t="s">
        <v>25</v>
      </c>
    </row>
    <row r="27" spans="1:10" ht="15.95" customHeight="1" x14ac:dyDescent="0.3">
      <c r="A27" s="12" t="s">
        <v>26</v>
      </c>
      <c r="B27" s="13"/>
      <c r="C27" s="17" t="s">
        <v>27</v>
      </c>
      <c r="D27" s="48">
        <v>33.81</v>
      </c>
      <c r="E27" s="48">
        <f>D27*$C$23</f>
        <v>23.565570000000001</v>
      </c>
      <c r="F27" s="22"/>
      <c r="G27" s="22"/>
      <c r="H27" s="22"/>
    </row>
    <row r="28" spans="1:10" ht="15.95" customHeight="1" x14ac:dyDescent="0.3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ht="15.95" customHeight="1" x14ac:dyDescent="0.3">
      <c r="A29" s="9" t="s">
        <v>30</v>
      </c>
      <c r="B29" s="10"/>
      <c r="C29" s="51" t="s">
        <v>31</v>
      </c>
      <c r="D29" s="48">
        <v>34.46</v>
      </c>
      <c r="E29" s="48">
        <f>D29*$C$23</f>
        <v>24.018619999999999</v>
      </c>
      <c r="F29" s="22"/>
      <c r="G29" s="22"/>
      <c r="H29" s="22"/>
      <c r="I29" s="22"/>
      <c r="J29" s="22"/>
    </row>
    <row r="30" spans="1:10" ht="15.95" customHeight="1" x14ac:dyDescent="0.3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 x14ac:dyDescent="0.3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 x14ac:dyDescent="0.25">
      <c r="A32" s="25" t="s">
        <v>32</v>
      </c>
      <c r="B32" s="24"/>
      <c r="C32" s="71">
        <v>3</v>
      </c>
    </row>
    <row r="33" spans="1:10" s="22" customFormat="1" ht="15.95" customHeight="1" x14ac:dyDescent="0.3">
      <c r="A33" s="15" t="s">
        <v>33</v>
      </c>
      <c r="B33" s="23"/>
      <c r="C33" s="24">
        <f>C32*80/2</f>
        <v>120</v>
      </c>
    </row>
    <row r="34" spans="1:10" s="22" customFormat="1" ht="15.95" customHeight="1" x14ac:dyDescent="0.25">
      <c r="A34" s="23"/>
      <c r="B34" s="23"/>
      <c r="C34" s="23"/>
    </row>
    <row r="35" spans="1:10" ht="15.95" customHeight="1" x14ac:dyDescent="0.2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 x14ac:dyDescent="0.2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 x14ac:dyDescent="0.2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ht="15.95" customHeight="1" x14ac:dyDescent="0.25">
      <c r="A38" s="30">
        <v>1</v>
      </c>
      <c r="B38" s="21">
        <v>15.2</v>
      </c>
      <c r="C38" s="21">
        <v>16.72</v>
      </c>
      <c r="D38" s="21">
        <v>17.059999999999999</v>
      </c>
      <c r="E38" s="21">
        <v>15.52</v>
      </c>
      <c r="F38" s="21">
        <v>16.48</v>
      </c>
      <c r="G38" s="21">
        <v>17.7</v>
      </c>
      <c r="H38" s="22"/>
      <c r="I38" s="22"/>
      <c r="J38" s="22"/>
    </row>
    <row r="39" spans="1:10" ht="15.95" customHeight="1" x14ac:dyDescent="0.25">
      <c r="A39" s="30">
        <v>2</v>
      </c>
      <c r="B39" s="21">
        <v>14</v>
      </c>
      <c r="C39" s="21">
        <v>15.4</v>
      </c>
      <c r="D39" s="21">
        <v>16.52</v>
      </c>
      <c r="E39" s="21">
        <v>14.52</v>
      </c>
      <c r="F39" s="21">
        <v>15.42</v>
      </c>
      <c r="G39" s="21">
        <v>16.579999999999998</v>
      </c>
      <c r="H39" s="22"/>
      <c r="I39" s="22"/>
      <c r="J39" s="22"/>
    </row>
    <row r="40" spans="1:10" ht="15.95" customHeight="1" x14ac:dyDescent="0.25">
      <c r="A40" s="30">
        <v>3</v>
      </c>
      <c r="B40" s="21">
        <v>13.54</v>
      </c>
      <c r="C40" s="21">
        <v>14.44</v>
      </c>
      <c r="D40" s="21">
        <v>15.12</v>
      </c>
      <c r="E40" s="21">
        <v>13.4</v>
      </c>
      <c r="F40" s="21">
        <v>15.08</v>
      </c>
      <c r="G40" s="21">
        <v>15.62</v>
      </c>
      <c r="H40" s="22"/>
      <c r="I40" s="22"/>
      <c r="J40" s="22"/>
    </row>
    <row r="41" spans="1:10" ht="15.95" customHeight="1" x14ac:dyDescent="0.25">
      <c r="A41" s="37" t="s">
        <v>43</v>
      </c>
      <c r="B41" s="41">
        <f t="shared" ref="B41:G41" si="0">AVERAGE(B39:B40)</f>
        <v>13.77</v>
      </c>
      <c r="C41" s="41">
        <f t="shared" si="0"/>
        <v>14.92</v>
      </c>
      <c r="D41" s="41">
        <f t="shared" si="0"/>
        <v>15.82</v>
      </c>
      <c r="E41" s="41">
        <f t="shared" si="0"/>
        <v>13.96</v>
      </c>
      <c r="F41" s="41">
        <f t="shared" si="0"/>
        <v>15.25</v>
      </c>
      <c r="G41" s="41">
        <f t="shared" si="0"/>
        <v>16.099999999999998</v>
      </c>
      <c r="H41" s="22"/>
      <c r="I41" s="22"/>
      <c r="J41" s="22"/>
    </row>
    <row r="42" spans="1:10" ht="24.95" customHeight="1" x14ac:dyDescent="0.2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 x14ac:dyDescent="0.2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ht="15.95" customHeight="1" x14ac:dyDescent="0.25">
      <c r="A44" s="30">
        <v>1</v>
      </c>
      <c r="B44" s="21">
        <v>13.58</v>
      </c>
      <c r="C44" s="21">
        <v>14.22</v>
      </c>
      <c r="D44" s="21">
        <v>15.7</v>
      </c>
      <c r="E44" s="21">
        <v>13.72</v>
      </c>
      <c r="F44" s="21">
        <v>14.62</v>
      </c>
      <c r="G44" s="21">
        <v>16.34</v>
      </c>
      <c r="H44" s="22"/>
      <c r="I44" s="22"/>
      <c r="J44" s="22"/>
    </row>
    <row r="45" spans="1:10" ht="15.95" customHeight="1" x14ac:dyDescent="0.25">
      <c r="A45" s="30">
        <v>2</v>
      </c>
      <c r="B45" s="21">
        <v>13.54</v>
      </c>
      <c r="C45" s="21">
        <v>14.42</v>
      </c>
      <c r="D45" s="21">
        <v>16.18</v>
      </c>
      <c r="E45" s="21">
        <v>13.94</v>
      </c>
      <c r="F45" s="21">
        <v>14.92</v>
      </c>
      <c r="G45" s="21">
        <v>15.36</v>
      </c>
      <c r="H45" s="22"/>
      <c r="I45" s="22"/>
      <c r="J45" s="22"/>
    </row>
    <row r="46" spans="1:10" ht="15.95" customHeight="1" x14ac:dyDescent="0.25">
      <c r="A46" s="30">
        <v>3</v>
      </c>
      <c r="B46" s="21">
        <v>13.94</v>
      </c>
      <c r="C46" s="21">
        <v>14.92</v>
      </c>
      <c r="D46" s="21">
        <v>16.28</v>
      </c>
      <c r="E46" s="21">
        <v>13.92</v>
      </c>
      <c r="F46" s="21">
        <v>15.6</v>
      </c>
      <c r="G46" s="21">
        <v>16.079999999999998</v>
      </c>
      <c r="H46" s="22"/>
      <c r="I46" s="22"/>
      <c r="J46" s="22"/>
    </row>
    <row r="47" spans="1:10" ht="15.95" customHeight="1" x14ac:dyDescent="0.25">
      <c r="A47" s="36" t="s">
        <v>43</v>
      </c>
      <c r="B47" s="40">
        <f t="shared" ref="B47:E47" si="1">AVERAGE(B44:B46)</f>
        <v>13.686666666666666</v>
      </c>
      <c r="C47" s="40">
        <f>AVERAGE(C44:C46)</f>
        <v>14.520000000000001</v>
      </c>
      <c r="D47" s="40">
        <f t="shared" si="1"/>
        <v>16.053333333333331</v>
      </c>
      <c r="E47" s="40">
        <f t="shared" si="1"/>
        <v>13.86</v>
      </c>
      <c r="F47" s="40">
        <f>AVERAGE(F44:F45)</f>
        <v>14.77</v>
      </c>
      <c r="G47" s="41">
        <f>AVERAGE(G44:G46)</f>
        <v>15.926666666666668</v>
      </c>
      <c r="H47" s="22"/>
      <c r="I47" s="22"/>
      <c r="J47" s="22"/>
    </row>
    <row r="48" spans="1:10" ht="15.95" customHeight="1" x14ac:dyDescent="0.2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 x14ac:dyDescent="0.2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 x14ac:dyDescent="0.25">
      <c r="A50" s="23" t="s">
        <v>46</v>
      </c>
      <c r="B50" s="52">
        <f>$E$27/20*10/25</f>
        <v>0.47131140000000005</v>
      </c>
      <c r="C50" s="23" t="s">
        <v>47</v>
      </c>
      <c r="D50" s="52">
        <f>$E$29/20*10/25</f>
        <v>0.48037239999999998</v>
      </c>
      <c r="E50" s="23"/>
      <c r="F50" s="23"/>
      <c r="G50" s="33"/>
      <c r="H50" s="22"/>
      <c r="I50" s="22"/>
      <c r="J50" s="22"/>
    </row>
    <row r="51" spans="1:10" ht="15.95" customHeight="1" x14ac:dyDescent="0.2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 x14ac:dyDescent="0.2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 x14ac:dyDescent="0.25">
      <c r="A53" s="23" t="s">
        <v>49</v>
      </c>
      <c r="B53" s="52">
        <f>$C$33/100*10/25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 x14ac:dyDescent="0.2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 x14ac:dyDescent="0.25">
      <c r="A55" s="87" t="s">
        <v>50</v>
      </c>
      <c r="B55" s="87"/>
      <c r="C55" s="87" t="s">
        <v>35</v>
      </c>
      <c r="D55" s="87"/>
      <c r="E55" s="87" t="s">
        <v>51</v>
      </c>
      <c r="F55" s="87"/>
      <c r="G55" s="33"/>
      <c r="H55" s="22"/>
      <c r="I55" s="22"/>
      <c r="J55" s="22"/>
    </row>
    <row r="56" spans="1:10" ht="24.95" customHeight="1" x14ac:dyDescent="0.25">
      <c r="A56" s="85" t="s">
        <v>52</v>
      </c>
      <c r="B56" s="85"/>
      <c r="C56" s="86">
        <f>1/4*((D41+G41)-(B41+E41))</f>
        <v>1.0474999999999994</v>
      </c>
      <c r="D56" s="86"/>
      <c r="E56" s="86">
        <f>1/4*((D47+G47)-(E47+B47))</f>
        <v>1.1083333333333325</v>
      </c>
      <c r="F56" s="86"/>
      <c r="G56" s="33"/>
      <c r="H56" s="22"/>
      <c r="I56" s="22"/>
      <c r="J56" s="22"/>
    </row>
    <row r="57" spans="1:10" ht="24.95" customHeight="1" x14ac:dyDescent="0.25">
      <c r="A57" s="85" t="s">
        <v>53</v>
      </c>
      <c r="B57" s="85"/>
      <c r="C57" s="86">
        <f>1/3*((E41+F41+G41)-(B41+C41+D41))</f>
        <v>0.26666666666666805</v>
      </c>
      <c r="D57" s="86"/>
      <c r="E57" s="86">
        <f>1/3*((E47+F47+G47)-(B47+C47+D47))</f>
        <v>9.8888888888888943E-2</v>
      </c>
      <c r="F57" s="86"/>
      <c r="G57" s="33"/>
      <c r="H57" s="22"/>
      <c r="I57" s="22"/>
      <c r="J57" s="22"/>
    </row>
    <row r="58" spans="1:10" ht="24.95" customHeight="1" x14ac:dyDescent="0.25">
      <c r="A58" s="85" t="s">
        <v>54</v>
      </c>
      <c r="B58" s="85"/>
      <c r="C58" s="86">
        <f>C56/LOG10(2)</f>
        <v>3.4797196793945102</v>
      </c>
      <c r="D58" s="86"/>
      <c r="E58" s="86">
        <f>E56/LOG10(2)</f>
        <v>3.6818036385001571</v>
      </c>
      <c r="F58" s="86"/>
      <c r="G58" s="33"/>
      <c r="H58" s="22"/>
      <c r="I58" s="22"/>
      <c r="J58" s="22"/>
    </row>
    <row r="59" spans="1:10" ht="24.95" customHeight="1" x14ac:dyDescent="0.25">
      <c r="A59" s="85" t="s">
        <v>55</v>
      </c>
      <c r="B59" s="85"/>
      <c r="C59" s="86">
        <f>C57/C58</f>
        <v>7.6634525546916896E-2</v>
      </c>
      <c r="D59" s="86"/>
      <c r="E59" s="86">
        <f>E57/E58</f>
        <v>2.6858816655733697E-2</v>
      </c>
      <c r="F59" s="86"/>
      <c r="G59" s="33"/>
      <c r="H59" s="22"/>
      <c r="I59" s="22"/>
      <c r="J59" s="22"/>
    </row>
    <row r="60" spans="1:10" ht="24.95" customHeight="1" x14ac:dyDescent="0.25">
      <c r="A60" s="85" t="s">
        <v>56</v>
      </c>
      <c r="B60" s="85"/>
      <c r="C60" s="85">
        <f>POWER(10,C59)</f>
        <v>1.1929837431203136</v>
      </c>
      <c r="D60" s="85"/>
      <c r="E60" s="85">
        <f>POWER(10,E59)</f>
        <v>1.0637971357445601</v>
      </c>
      <c r="F60" s="85"/>
      <c r="G60" s="33"/>
      <c r="H60" s="22"/>
      <c r="I60" s="22"/>
      <c r="J60" s="22"/>
    </row>
    <row r="61" spans="1:10" ht="24.95" customHeight="1" x14ac:dyDescent="0.25">
      <c r="A61" s="44" t="s">
        <v>57</v>
      </c>
      <c r="B61" s="44"/>
      <c r="C61" s="77">
        <f>C60*B50/B53</f>
        <v>1.1713892461401572</v>
      </c>
      <c r="D61" s="77"/>
      <c r="E61" s="77">
        <f>E60*D50/B53</f>
        <v>1.0646224650223752</v>
      </c>
      <c r="F61" s="77"/>
      <c r="G61" s="33"/>
      <c r="H61" s="22"/>
      <c r="I61" s="22"/>
      <c r="J61" s="22"/>
    </row>
    <row r="62" spans="1:10" ht="24.95" customHeight="1" x14ac:dyDescent="0.2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 x14ac:dyDescent="0.25">
      <c r="A63" s="25" t="s">
        <v>58</v>
      </c>
      <c r="B63" s="24"/>
      <c r="C63" s="71">
        <v>3</v>
      </c>
      <c r="D63" s="22"/>
      <c r="E63" s="22"/>
      <c r="F63" s="22"/>
      <c r="G63" s="22"/>
      <c r="H63" s="22"/>
      <c r="I63" s="22"/>
      <c r="J63" s="22"/>
    </row>
    <row r="64" spans="1:10" ht="15.95" customHeight="1" x14ac:dyDescent="0.3">
      <c r="A64" s="15" t="s">
        <v>33</v>
      </c>
      <c r="B64" s="23"/>
      <c r="C64" s="24">
        <f>C63*80/2</f>
        <v>120</v>
      </c>
      <c r="D64" s="22"/>
      <c r="E64" s="22"/>
      <c r="F64" s="22"/>
      <c r="G64" s="22"/>
      <c r="H64" s="22"/>
      <c r="I64" s="22"/>
      <c r="J64" s="22"/>
    </row>
    <row r="65" spans="1:10" ht="15.95" customHeight="1" x14ac:dyDescent="0.2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 x14ac:dyDescent="0.2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 x14ac:dyDescent="0.2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 x14ac:dyDescent="0.2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ht="15.95" customHeight="1" x14ac:dyDescent="0.25">
      <c r="A69" s="30">
        <v>1</v>
      </c>
      <c r="B69" s="21">
        <v>13.44</v>
      </c>
      <c r="C69" s="21">
        <v>14.18</v>
      </c>
      <c r="D69" s="21">
        <v>15.86</v>
      </c>
      <c r="E69" s="21">
        <v>13.32</v>
      </c>
      <c r="F69" s="21">
        <v>14.46</v>
      </c>
      <c r="G69" s="21">
        <v>16.399999999999999</v>
      </c>
      <c r="H69" s="22"/>
      <c r="I69" s="22"/>
      <c r="J69" s="22"/>
    </row>
    <row r="70" spans="1:10" ht="15.95" customHeight="1" x14ac:dyDescent="0.25">
      <c r="A70" s="30">
        <v>2</v>
      </c>
      <c r="B70" s="21">
        <v>13.64</v>
      </c>
      <c r="C70" s="21">
        <v>14.22</v>
      </c>
      <c r="D70" s="21">
        <v>15.9</v>
      </c>
      <c r="E70" s="21">
        <v>13.72</v>
      </c>
      <c r="F70" s="21">
        <v>14.54</v>
      </c>
      <c r="G70" s="21">
        <v>15.74</v>
      </c>
      <c r="H70" s="22"/>
      <c r="I70" s="22"/>
      <c r="J70" s="22"/>
    </row>
    <row r="71" spans="1:10" ht="15.95" customHeight="1" x14ac:dyDescent="0.25">
      <c r="A71" s="30">
        <v>3</v>
      </c>
      <c r="B71" s="21">
        <v>13.9</v>
      </c>
      <c r="C71" s="21">
        <v>14.82</v>
      </c>
      <c r="D71" s="21">
        <v>15.74</v>
      </c>
      <c r="E71" s="21">
        <v>13.22</v>
      </c>
      <c r="F71" s="21">
        <v>14.54</v>
      </c>
      <c r="G71" s="21">
        <v>16.82</v>
      </c>
      <c r="H71" s="22"/>
      <c r="I71" s="22"/>
      <c r="J71" s="22"/>
    </row>
    <row r="72" spans="1:10" ht="15.95" customHeight="1" x14ac:dyDescent="0.25">
      <c r="A72" s="37" t="s">
        <v>43</v>
      </c>
      <c r="B72" s="41">
        <f t="shared" ref="B72:G72" si="2">AVERAGE(B69:B71)</f>
        <v>13.659999999999998</v>
      </c>
      <c r="C72" s="41">
        <f t="shared" si="2"/>
        <v>14.406666666666666</v>
      </c>
      <c r="D72" s="41">
        <f t="shared" si="2"/>
        <v>15.833333333333334</v>
      </c>
      <c r="E72" s="41">
        <f t="shared" si="2"/>
        <v>13.42</v>
      </c>
      <c r="F72" s="41">
        <f t="shared" si="2"/>
        <v>14.513333333333334</v>
      </c>
      <c r="G72" s="41">
        <f t="shared" si="2"/>
        <v>16.32</v>
      </c>
      <c r="H72" s="22"/>
      <c r="I72" s="22"/>
      <c r="J72" s="22"/>
    </row>
    <row r="73" spans="1:10" ht="15.95" customHeight="1" x14ac:dyDescent="0.2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 x14ac:dyDescent="0.2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ht="15.95" customHeight="1" x14ac:dyDescent="0.25">
      <c r="A75" s="30">
        <v>1</v>
      </c>
      <c r="B75" s="21">
        <v>13.74</v>
      </c>
      <c r="C75" s="21">
        <v>14.52</v>
      </c>
      <c r="D75" s="21">
        <v>15.12</v>
      </c>
      <c r="E75" s="21">
        <v>13.12</v>
      </c>
      <c r="F75" s="21">
        <v>14.24</v>
      </c>
      <c r="G75" s="21">
        <v>16</v>
      </c>
      <c r="H75" s="22"/>
      <c r="I75" s="22"/>
      <c r="J75" s="22"/>
    </row>
    <row r="76" spans="1:10" ht="15.95" customHeight="1" x14ac:dyDescent="0.25">
      <c r="A76" s="30">
        <v>2</v>
      </c>
      <c r="B76" s="21">
        <v>13.72</v>
      </c>
      <c r="C76" s="21">
        <v>14.58</v>
      </c>
      <c r="D76" s="21">
        <v>15.64</v>
      </c>
      <c r="E76" s="21">
        <v>13.68</v>
      </c>
      <c r="F76" s="21">
        <v>14.12</v>
      </c>
      <c r="G76" s="21">
        <v>16.54</v>
      </c>
      <c r="H76" s="22"/>
      <c r="I76" s="22"/>
      <c r="J76" s="22"/>
    </row>
    <row r="77" spans="1:10" ht="15.95" customHeight="1" x14ac:dyDescent="0.25">
      <c r="A77" s="30">
        <v>3</v>
      </c>
      <c r="B77" s="21">
        <v>13.74</v>
      </c>
      <c r="C77" s="21">
        <v>14.18</v>
      </c>
      <c r="D77" s="21">
        <v>16</v>
      </c>
      <c r="E77" s="21">
        <v>13.44</v>
      </c>
      <c r="F77" s="21">
        <v>14.74</v>
      </c>
      <c r="G77" s="21">
        <v>16.239999999999998</v>
      </c>
      <c r="H77" s="22"/>
      <c r="I77" s="22"/>
      <c r="J77" s="22"/>
    </row>
    <row r="78" spans="1:10" ht="16.5" customHeight="1" x14ac:dyDescent="0.25">
      <c r="A78" s="36" t="s">
        <v>43</v>
      </c>
      <c r="B78" s="40">
        <f t="shared" ref="B78:G78" si="3">AVERAGE(B75:B77)</f>
        <v>13.733333333333334</v>
      </c>
      <c r="C78" s="40">
        <f t="shared" si="3"/>
        <v>14.426666666666668</v>
      </c>
      <c r="D78" s="40">
        <f t="shared" si="3"/>
        <v>15.586666666666666</v>
      </c>
      <c r="E78" s="40">
        <f t="shared" si="3"/>
        <v>13.413333333333332</v>
      </c>
      <c r="F78" s="40">
        <f t="shared" si="3"/>
        <v>14.366666666666667</v>
      </c>
      <c r="G78" s="40">
        <f t="shared" si="3"/>
        <v>16.260000000000002</v>
      </c>
      <c r="H78" s="22"/>
      <c r="I78" s="22"/>
      <c r="J78" s="22"/>
    </row>
    <row r="79" spans="1:10" x14ac:dyDescent="0.25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 x14ac:dyDescent="0.25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 x14ac:dyDescent="0.25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 x14ac:dyDescent="0.25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ht="16.5" customHeight="1" x14ac:dyDescent="0.25">
      <c r="A83" s="23" t="s">
        <v>46</v>
      </c>
      <c r="B83" s="52">
        <f>$E$27/20*10/25</f>
        <v>0.47131140000000005</v>
      </c>
      <c r="C83" s="23" t="s">
        <v>47</v>
      </c>
      <c r="D83" s="52">
        <f>$E$29/20*10/25</f>
        <v>0.48037239999999998</v>
      </c>
      <c r="E83" s="23"/>
      <c r="F83" s="23"/>
      <c r="G83" s="33"/>
      <c r="H83" s="22"/>
      <c r="I83" s="22"/>
      <c r="J83" s="22"/>
    </row>
    <row r="84" spans="1:10" x14ac:dyDescent="0.25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 x14ac:dyDescent="0.25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ht="16.5" customHeight="1" x14ac:dyDescent="0.25">
      <c r="A86" s="23" t="s">
        <v>49</v>
      </c>
      <c r="B86" s="52">
        <f>$C$33/100*10/25</f>
        <v>0.48</v>
      </c>
      <c r="C86" s="23"/>
      <c r="D86" s="42"/>
      <c r="E86" s="43"/>
      <c r="F86" s="23"/>
      <c r="G86" s="33"/>
      <c r="H86" s="22"/>
      <c r="I86" s="22"/>
      <c r="J86" s="22"/>
    </row>
    <row r="87" spans="1:10" x14ac:dyDescent="0.25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ht="16.5" customHeight="1" x14ac:dyDescent="0.25">
      <c r="A88" s="87" t="s">
        <v>50</v>
      </c>
      <c r="B88" s="87"/>
      <c r="C88" s="87" t="s">
        <v>59</v>
      </c>
      <c r="D88" s="87"/>
      <c r="E88" s="87" t="s">
        <v>60</v>
      </c>
      <c r="F88" s="87"/>
      <c r="G88" s="33"/>
      <c r="H88" s="34"/>
      <c r="I88" s="22"/>
      <c r="J88" s="22"/>
    </row>
    <row r="89" spans="1:10" ht="18.75" customHeight="1" x14ac:dyDescent="0.25">
      <c r="A89" s="85" t="s">
        <v>52</v>
      </c>
      <c r="B89" s="85"/>
      <c r="C89" s="86">
        <f>1/4*((D72+G72)-(B72+E72))</f>
        <v>1.2683333333333344</v>
      </c>
      <c r="D89" s="86"/>
      <c r="E89" s="86">
        <f>1/4*((D78+G78)-(E78+B78))</f>
        <v>1.1749999999999998</v>
      </c>
      <c r="F89" s="86"/>
      <c r="G89" s="33"/>
      <c r="H89" s="34"/>
      <c r="I89" s="22"/>
      <c r="J89" s="22"/>
    </row>
    <row r="90" spans="1:10" ht="18.75" customHeight="1" x14ac:dyDescent="0.25">
      <c r="A90" s="85" t="s">
        <v>53</v>
      </c>
      <c r="B90" s="85"/>
      <c r="C90" s="86">
        <f>1/3*((E72+F72+G72)-(B72+C72+D72))</f>
        <v>0.11777777777777723</v>
      </c>
      <c r="D90" s="86"/>
      <c r="E90" s="86">
        <f>1/3*((E78+F78+G78)-(B78+C78+D78))</f>
        <v>9.7777777777778851E-2</v>
      </c>
      <c r="F90" s="86"/>
      <c r="G90" s="33"/>
      <c r="H90" s="34"/>
      <c r="I90" s="22"/>
      <c r="J90" s="22"/>
    </row>
    <row r="91" spans="1:10" x14ac:dyDescent="0.25">
      <c r="A91" s="85" t="s">
        <v>54</v>
      </c>
      <c r="B91" s="85"/>
      <c r="C91" s="86">
        <f>C89/LOG10(2)</f>
        <v>4.2133121336821411</v>
      </c>
      <c r="D91" s="86"/>
      <c r="E91" s="86">
        <f>E89/LOG10(2)</f>
        <v>3.9032655114926502</v>
      </c>
      <c r="F91" s="86"/>
      <c r="G91" s="33"/>
      <c r="H91" s="22"/>
      <c r="I91" s="22"/>
      <c r="J91" s="22"/>
    </row>
    <row r="92" spans="1:10" x14ac:dyDescent="0.25">
      <c r="A92" s="85" t="s">
        <v>55</v>
      </c>
      <c r="B92" s="85"/>
      <c r="C92" s="86">
        <f>C90/C91</f>
        <v>2.7953727148823333E-2</v>
      </c>
      <c r="D92" s="86"/>
      <c r="E92" s="86">
        <f>E90/E91</f>
        <v>2.5050250230194457E-2</v>
      </c>
      <c r="F92" s="86"/>
      <c r="G92" s="33"/>
      <c r="H92" s="22"/>
      <c r="I92" s="22"/>
      <c r="J92" s="22"/>
    </row>
    <row r="93" spans="1:10" x14ac:dyDescent="0.25">
      <c r="A93" s="85" t="s">
        <v>56</v>
      </c>
      <c r="B93" s="85"/>
      <c r="C93" s="85">
        <f>POWER(10,C92)</f>
        <v>1.0664824844781351</v>
      </c>
      <c r="D93" s="85"/>
      <c r="E93" s="85">
        <f>POWER(10,E92)</f>
        <v>1.0593762936768458</v>
      </c>
      <c r="F93" s="85"/>
      <c r="G93" s="33"/>
      <c r="H93" s="22"/>
      <c r="I93" s="22"/>
      <c r="J93" s="22"/>
    </row>
    <row r="94" spans="1:10" ht="16.5" customHeight="1" x14ac:dyDescent="0.25">
      <c r="A94" s="44" t="s">
        <v>57</v>
      </c>
      <c r="B94" s="44"/>
      <c r="C94" s="77">
        <f>C93*B83/B86</f>
        <v>1.0471778184059755</v>
      </c>
      <c r="D94" s="77"/>
      <c r="E94" s="77">
        <f>E93*D83/B86</f>
        <v>1.0601981931180233</v>
      </c>
      <c r="F94" s="77"/>
      <c r="G94" s="33"/>
      <c r="H94" s="22"/>
      <c r="I94" s="22"/>
      <c r="J94" s="22"/>
    </row>
    <row r="95" spans="1:10" x14ac:dyDescent="0.25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ht="16.5" customHeight="1" x14ac:dyDescent="0.25">
      <c r="A96" s="25" t="s">
        <v>61</v>
      </c>
      <c r="B96" s="24"/>
      <c r="C96" s="71">
        <v>3</v>
      </c>
      <c r="D96" s="22"/>
      <c r="E96" s="22"/>
      <c r="F96" s="22"/>
      <c r="G96" s="22"/>
      <c r="H96" s="22"/>
      <c r="I96" s="22"/>
      <c r="J96" s="22"/>
    </row>
    <row r="97" spans="1:7" ht="16.5" customHeight="1" x14ac:dyDescent="0.3">
      <c r="A97" s="15" t="s">
        <v>33</v>
      </c>
      <c r="B97" s="23"/>
      <c r="C97" s="24">
        <f>C96*80/2</f>
        <v>120</v>
      </c>
      <c r="D97" s="22"/>
      <c r="E97" s="22"/>
      <c r="F97" s="22"/>
      <c r="G97" s="22"/>
    </row>
    <row r="98" spans="1:7" x14ac:dyDescent="0.25">
      <c r="A98" s="23"/>
      <c r="B98" s="23"/>
      <c r="C98" s="23"/>
      <c r="D98" s="22"/>
      <c r="E98" s="22"/>
      <c r="F98" s="22"/>
      <c r="G98" s="22"/>
    </row>
    <row r="99" spans="1:7" ht="16.5" customHeight="1" x14ac:dyDescent="0.25">
      <c r="A99" s="26" t="s">
        <v>34</v>
      </c>
      <c r="B99" s="27"/>
      <c r="C99" s="27"/>
      <c r="D99" s="27"/>
      <c r="E99" s="27"/>
      <c r="F99" s="27"/>
      <c r="G99" s="27"/>
    </row>
    <row r="100" spans="1:7" ht="16.5" customHeight="1" x14ac:dyDescent="0.25">
      <c r="A100" s="54" t="s">
        <v>62</v>
      </c>
      <c r="B100" s="28"/>
      <c r="C100" s="28"/>
      <c r="D100" s="28"/>
      <c r="E100" s="28"/>
      <c r="F100" s="28"/>
      <c r="G100" s="29"/>
    </row>
    <row r="101" spans="1:7" ht="19.5" customHeight="1" x14ac:dyDescent="0.25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7" x14ac:dyDescent="0.25">
      <c r="A102" s="30">
        <v>1</v>
      </c>
      <c r="B102" s="21">
        <v>13.6</v>
      </c>
      <c r="C102" s="21">
        <v>15.1</v>
      </c>
      <c r="D102" s="21">
        <v>16.12</v>
      </c>
      <c r="E102" s="21">
        <v>13.48</v>
      </c>
      <c r="F102" s="21">
        <v>14.4</v>
      </c>
      <c r="G102" s="21">
        <v>16</v>
      </c>
    </row>
    <row r="103" spans="1:7" x14ac:dyDescent="0.25">
      <c r="A103" s="30">
        <v>2</v>
      </c>
      <c r="B103" s="21">
        <v>13.42</v>
      </c>
      <c r="C103" s="21">
        <v>14.32</v>
      </c>
      <c r="D103" s="21">
        <v>16.28</v>
      </c>
      <c r="E103" s="21">
        <v>13.86</v>
      </c>
      <c r="F103" s="21">
        <v>15</v>
      </c>
      <c r="G103" s="21">
        <v>16.079999999999998</v>
      </c>
    </row>
    <row r="104" spans="1:7" x14ac:dyDescent="0.25">
      <c r="A104" s="30">
        <v>3</v>
      </c>
      <c r="B104" s="21">
        <v>13.74</v>
      </c>
      <c r="C104" s="21">
        <v>14.42</v>
      </c>
      <c r="D104" s="21">
        <v>15.92</v>
      </c>
      <c r="E104" s="21">
        <v>13.82</v>
      </c>
      <c r="F104" s="21">
        <v>14.46</v>
      </c>
      <c r="G104" s="21">
        <v>15.86</v>
      </c>
    </row>
    <row r="105" spans="1:7" ht="16.5" customHeight="1" x14ac:dyDescent="0.25">
      <c r="A105" s="37" t="s">
        <v>43</v>
      </c>
      <c r="B105" s="41">
        <f>AVERAGE(B102:B104)</f>
        <v>13.586666666666666</v>
      </c>
      <c r="C105" s="41">
        <f t="shared" ref="C105:F105" si="4">AVERAGE(C102:C104)</f>
        <v>14.613333333333335</v>
      </c>
      <c r="D105" s="41">
        <f>AVERAGE(D102:D104)</f>
        <v>16.106666666666669</v>
      </c>
      <c r="E105" s="41">
        <f t="shared" si="4"/>
        <v>13.719999999999999</v>
      </c>
      <c r="F105" s="41">
        <f t="shared" si="4"/>
        <v>14.62</v>
      </c>
      <c r="G105" s="41">
        <f>AVERAGE(G102:G104)</f>
        <v>15.979999999999999</v>
      </c>
    </row>
    <row r="106" spans="1:7" ht="16.5" customHeight="1" x14ac:dyDescent="0.25">
      <c r="A106" s="53" t="s">
        <v>63</v>
      </c>
      <c r="B106" s="31"/>
      <c r="C106" s="31"/>
      <c r="D106" s="31"/>
      <c r="E106" s="31"/>
      <c r="F106" s="31"/>
      <c r="G106" s="32"/>
    </row>
    <row r="107" spans="1:7" ht="19.5" customHeight="1" x14ac:dyDescent="0.25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7" x14ac:dyDescent="0.25">
      <c r="A108" s="30">
        <v>1</v>
      </c>
      <c r="B108" s="21">
        <v>13.52</v>
      </c>
      <c r="C108" s="21">
        <v>14.02</v>
      </c>
      <c r="D108" s="21">
        <v>15.82</v>
      </c>
      <c r="E108" s="21">
        <v>13.42</v>
      </c>
      <c r="F108" s="21">
        <v>14.46</v>
      </c>
      <c r="G108" s="21">
        <v>16.3</v>
      </c>
    </row>
    <row r="109" spans="1:7" ht="15.75" customHeight="1" x14ac:dyDescent="0.25">
      <c r="A109" s="30">
        <v>2</v>
      </c>
      <c r="B109" s="21">
        <v>13.48</v>
      </c>
      <c r="C109" s="21">
        <v>14.46</v>
      </c>
      <c r="D109" s="21">
        <v>16</v>
      </c>
      <c r="E109" s="21">
        <v>13.74</v>
      </c>
      <c r="F109" s="21">
        <v>14.42</v>
      </c>
      <c r="G109" s="21">
        <v>16.239999999999998</v>
      </c>
    </row>
    <row r="110" spans="1:7" x14ac:dyDescent="0.25">
      <c r="A110" s="30">
        <v>3</v>
      </c>
      <c r="B110" s="21">
        <v>13.28</v>
      </c>
      <c r="C110" s="21">
        <v>14.62</v>
      </c>
      <c r="D110" s="21">
        <v>15.92</v>
      </c>
      <c r="E110" s="21">
        <v>13.26</v>
      </c>
      <c r="F110" s="21">
        <v>14.4</v>
      </c>
      <c r="G110" s="21">
        <v>15.98</v>
      </c>
    </row>
    <row r="111" spans="1:7" ht="16.5" customHeight="1" x14ac:dyDescent="0.25">
      <c r="A111" s="36" t="s">
        <v>43</v>
      </c>
      <c r="B111" s="40">
        <f t="shared" ref="B111:G111" si="5">AVERAGE(B108:B110)</f>
        <v>13.426666666666668</v>
      </c>
      <c r="C111" s="40">
        <f>AVERAGE(C108:C110)</f>
        <v>14.366666666666667</v>
      </c>
      <c r="D111" s="40">
        <f t="shared" si="5"/>
        <v>15.913333333333334</v>
      </c>
      <c r="E111" s="40">
        <f t="shared" si="5"/>
        <v>13.473333333333334</v>
      </c>
      <c r="F111" s="40">
        <f>AVERAGE(F108:F110)</f>
        <v>14.426666666666668</v>
      </c>
      <c r="G111" s="40">
        <f t="shared" si="5"/>
        <v>16.173333333333332</v>
      </c>
    </row>
    <row r="112" spans="1:7" x14ac:dyDescent="0.25">
      <c r="A112" s="33"/>
      <c r="B112" s="33"/>
      <c r="C112" s="33"/>
      <c r="D112" s="33"/>
      <c r="E112" s="33"/>
      <c r="F112" s="33"/>
      <c r="G112" s="33"/>
    </row>
    <row r="113" spans="1:7" x14ac:dyDescent="0.25">
      <c r="A113" s="23" t="s">
        <v>45</v>
      </c>
      <c r="B113" s="23"/>
      <c r="C113" s="23"/>
      <c r="D113" s="23"/>
      <c r="E113" s="23"/>
      <c r="F113" s="23"/>
      <c r="G113" s="33"/>
    </row>
    <row r="114" spans="1:7" ht="16.5" customHeight="1" x14ac:dyDescent="0.25">
      <c r="A114" s="23" t="s">
        <v>46</v>
      </c>
      <c r="B114" s="52">
        <f>$E$27/20*10/25</f>
        <v>0.47131140000000005</v>
      </c>
      <c r="C114" s="23" t="s">
        <v>47</v>
      </c>
      <c r="D114" s="52">
        <f>$E$29/20*10/25</f>
        <v>0.48037239999999998</v>
      </c>
      <c r="E114" s="23"/>
      <c r="F114" s="23"/>
      <c r="G114" s="33"/>
    </row>
    <row r="115" spans="1:7" x14ac:dyDescent="0.25">
      <c r="A115" s="23"/>
      <c r="B115" s="38"/>
      <c r="C115" s="23"/>
      <c r="D115" s="38"/>
      <c r="E115" s="23"/>
      <c r="F115" s="23"/>
      <c r="G115" s="33"/>
    </row>
    <row r="116" spans="1:7" x14ac:dyDescent="0.25">
      <c r="A116" s="23" t="s">
        <v>48</v>
      </c>
      <c r="B116" s="23"/>
      <c r="C116" s="23"/>
      <c r="D116" s="42"/>
      <c r="E116" s="42"/>
      <c r="F116" s="55"/>
      <c r="G116" s="33"/>
    </row>
    <row r="117" spans="1:7" ht="16.5" customHeight="1" x14ac:dyDescent="0.25">
      <c r="A117" s="23" t="s">
        <v>49</v>
      </c>
      <c r="B117" s="52">
        <f>$C$33/100*10/25</f>
        <v>0.48</v>
      </c>
      <c r="C117" s="23"/>
      <c r="D117" s="42"/>
      <c r="E117" s="43"/>
      <c r="F117" s="42"/>
      <c r="G117" s="33"/>
    </row>
    <row r="118" spans="1:7" x14ac:dyDescent="0.25">
      <c r="A118" s="23"/>
      <c r="B118" s="38"/>
      <c r="C118" s="23"/>
      <c r="D118" s="23"/>
      <c r="E118" s="23"/>
      <c r="F118" s="23"/>
      <c r="G118" s="33"/>
    </row>
    <row r="119" spans="1:7" ht="16.5" customHeight="1" x14ac:dyDescent="0.25">
      <c r="A119" s="87" t="s">
        <v>50</v>
      </c>
      <c r="B119" s="87"/>
      <c r="C119" s="87" t="s">
        <v>64</v>
      </c>
      <c r="D119" s="87"/>
      <c r="E119" s="87" t="s">
        <v>63</v>
      </c>
      <c r="F119" s="87"/>
      <c r="G119" s="33"/>
    </row>
    <row r="120" spans="1:7" ht="18.75" customHeight="1" x14ac:dyDescent="0.25">
      <c r="A120" s="85" t="s">
        <v>52</v>
      </c>
      <c r="B120" s="85"/>
      <c r="C120" s="86">
        <f>1/4*((D105+G105)-(B105+E105))</f>
        <v>1.1950000000000003</v>
      </c>
      <c r="D120" s="86"/>
      <c r="E120" s="86">
        <f>1/4*((D111+G111)-(E111+B111))</f>
        <v>1.296666666666666</v>
      </c>
      <c r="F120" s="86"/>
      <c r="G120" s="33"/>
    </row>
    <row r="121" spans="1:7" ht="18.75" customHeight="1" x14ac:dyDescent="0.25">
      <c r="A121" s="85" t="s">
        <v>53</v>
      </c>
      <c r="B121" s="85"/>
      <c r="C121" s="86">
        <f>1/3*((E105+F105+G105)-(B105+C105+D105))</f>
        <v>4.4444444444404017E-3</v>
      </c>
      <c r="D121" s="86"/>
      <c r="E121" s="86">
        <f>1/3*((E111+F111+G111)-(B111+C111+D111))</f>
        <v>0.12222222222222237</v>
      </c>
      <c r="F121" s="86"/>
      <c r="G121" s="33"/>
    </row>
    <row r="122" spans="1:7" x14ac:dyDescent="0.25">
      <c r="A122" s="85" t="s">
        <v>54</v>
      </c>
      <c r="B122" s="85"/>
      <c r="C122" s="86">
        <f>C120/LOG10(2)</f>
        <v>3.9697040733903988</v>
      </c>
      <c r="D122" s="86"/>
      <c r="E122" s="86">
        <f>E120/LOG10(2)</f>
        <v>4.3074334297039441</v>
      </c>
      <c r="F122" s="86"/>
      <c r="G122" s="33"/>
    </row>
    <row r="123" spans="1:7" x14ac:dyDescent="0.25">
      <c r="A123" s="85" t="s">
        <v>55</v>
      </c>
      <c r="B123" s="85"/>
      <c r="C123" s="86">
        <f>C121/C122</f>
        <v>1.1195908718315474E-3</v>
      </c>
      <c r="D123" s="86"/>
      <c r="E123" s="86">
        <f>E121/E122</f>
        <v>2.8374721099432725E-2</v>
      </c>
      <c r="F123" s="86"/>
      <c r="G123" s="33"/>
    </row>
    <row r="124" spans="1:7" x14ac:dyDescent="0.25">
      <c r="A124" s="85" t="s">
        <v>56</v>
      </c>
      <c r="B124" s="85"/>
      <c r="C124" s="85">
        <f>POWER(10,C123)</f>
        <v>1.0025812790305022</v>
      </c>
      <c r="D124" s="85"/>
      <c r="E124" s="85">
        <f>POWER(10,E123)</f>
        <v>1.0675168065328753</v>
      </c>
      <c r="F124" s="85"/>
      <c r="G124" s="33"/>
    </row>
    <row r="125" spans="1:7" ht="16.5" customHeight="1" x14ac:dyDescent="0.25">
      <c r="A125" s="44" t="s">
        <v>57</v>
      </c>
      <c r="B125" s="44"/>
      <c r="C125" s="77">
        <f>C124*B114/B117</f>
        <v>0.98443330465345136</v>
      </c>
      <c r="D125" s="77"/>
      <c r="E125" s="77">
        <f>E124*D114/B117</f>
        <v>1.068345021655277</v>
      </c>
      <c r="F125" s="77"/>
      <c r="G125" s="33"/>
    </row>
    <row r="126" spans="1:7" x14ac:dyDescent="0.25">
      <c r="A126" s="56"/>
      <c r="B126" s="56"/>
      <c r="C126" s="56"/>
      <c r="D126" s="56"/>
      <c r="E126" s="56"/>
      <c r="F126" s="56"/>
      <c r="G126" s="56"/>
    </row>
    <row r="127" spans="1:7" x14ac:dyDescent="0.25">
      <c r="A127" s="56"/>
      <c r="B127" s="56"/>
      <c r="C127" s="56"/>
      <c r="D127" s="56"/>
      <c r="E127" s="56"/>
      <c r="F127" s="56"/>
      <c r="G127" s="56"/>
    </row>
    <row r="128" spans="1:7" x14ac:dyDescent="0.25">
      <c r="G128" s="56"/>
    </row>
    <row r="129" spans="1:7" x14ac:dyDescent="0.25">
      <c r="G129" s="56"/>
    </row>
    <row r="130" spans="1:7" ht="16.5" customHeight="1" x14ac:dyDescent="0.3">
      <c r="A130" s="78" t="s">
        <v>65</v>
      </c>
      <c r="B130" s="78"/>
      <c r="C130" s="78"/>
      <c r="G130" s="56"/>
    </row>
    <row r="131" spans="1:7" ht="16.5" customHeight="1" x14ac:dyDescent="0.3">
      <c r="A131" s="83"/>
      <c r="B131" s="84"/>
      <c r="C131" s="58" t="s">
        <v>66</v>
      </c>
      <c r="G131" s="56"/>
    </row>
    <row r="132" spans="1:7" ht="16.5" customHeight="1" x14ac:dyDescent="0.25">
      <c r="A132" s="79" t="s">
        <v>35</v>
      </c>
      <c r="B132" s="80"/>
      <c r="C132" s="72">
        <f>C61</f>
        <v>1.1713892461401572</v>
      </c>
      <c r="G132" s="56"/>
    </row>
    <row r="133" spans="1:7" ht="16.5" customHeight="1" x14ac:dyDescent="0.25">
      <c r="A133" s="79" t="s">
        <v>51</v>
      </c>
      <c r="B133" s="80"/>
      <c r="C133" s="59">
        <f>E61</f>
        <v>1.0646224650223752</v>
      </c>
      <c r="G133" s="56"/>
    </row>
    <row r="134" spans="1:7" ht="16.5" customHeight="1" x14ac:dyDescent="0.25">
      <c r="A134" s="79" t="s">
        <v>59</v>
      </c>
      <c r="B134" s="80"/>
      <c r="C134" s="59">
        <f>C94</f>
        <v>1.0471778184059755</v>
      </c>
      <c r="G134" s="56"/>
    </row>
    <row r="135" spans="1:7" ht="16.5" customHeight="1" x14ac:dyDescent="0.25">
      <c r="A135" s="79" t="s">
        <v>60</v>
      </c>
      <c r="B135" s="80"/>
      <c r="C135" s="59">
        <f>E94</f>
        <v>1.0601981931180233</v>
      </c>
      <c r="G135" s="56"/>
    </row>
    <row r="136" spans="1:7" ht="16.5" customHeight="1" x14ac:dyDescent="0.25">
      <c r="A136" s="79" t="s">
        <v>64</v>
      </c>
      <c r="B136" s="80"/>
      <c r="C136" s="72">
        <f>C125</f>
        <v>0.98443330465345136</v>
      </c>
      <c r="G136" s="56"/>
    </row>
    <row r="137" spans="1:7" ht="16.5" customHeight="1" x14ac:dyDescent="0.25">
      <c r="A137" s="79" t="s">
        <v>63</v>
      </c>
      <c r="B137" s="80"/>
      <c r="C137" s="59">
        <f>E125</f>
        <v>1.068345021655277</v>
      </c>
      <c r="G137" s="56"/>
    </row>
    <row r="138" spans="1:7" ht="16.5" customHeight="1" x14ac:dyDescent="0.25">
      <c r="A138" s="81"/>
      <c r="B138" s="82"/>
      <c r="C138" s="50"/>
      <c r="G138" s="56"/>
    </row>
    <row r="139" spans="1:7" x14ac:dyDescent="0.25">
      <c r="A139" s="60"/>
      <c r="B139" s="61" t="s">
        <v>67</v>
      </c>
      <c r="C139" s="62">
        <f>AVERAGE(C133:C135,C137)</f>
        <v>1.0600858745504129</v>
      </c>
      <c r="G139" s="56"/>
    </row>
    <row r="140" spans="1:7" x14ac:dyDescent="0.25">
      <c r="A140" s="49"/>
      <c r="B140" s="61" t="s">
        <v>68</v>
      </c>
      <c r="C140" s="63">
        <f>STDEV(C133:C135,C137)/C139</f>
        <v>8.7042181081203474E-3</v>
      </c>
      <c r="G140" s="56"/>
    </row>
    <row r="141" spans="1:7" x14ac:dyDescent="0.25">
      <c r="G141" s="56"/>
    </row>
    <row r="142" spans="1:7" x14ac:dyDescent="0.25">
      <c r="A142" s="2" t="s">
        <v>69</v>
      </c>
      <c r="D142" s="63">
        <f>C139</f>
        <v>1.0600858745504129</v>
      </c>
      <c r="G142" s="56"/>
    </row>
    <row r="143" spans="1:7" x14ac:dyDescent="0.25">
      <c r="G143" s="56"/>
    </row>
    <row r="144" spans="1:7" ht="16.5" customHeight="1" x14ac:dyDescent="0.3">
      <c r="A144" s="64" t="s">
        <v>70</v>
      </c>
      <c r="C144" s="64" t="s">
        <v>71</v>
      </c>
      <c r="D144" s="64"/>
      <c r="E144" s="65" t="s">
        <v>72</v>
      </c>
      <c r="F144" s="64"/>
      <c r="G144" s="56"/>
    </row>
    <row r="145" spans="1:8" s="76" customFormat="1" ht="16.5" customHeight="1" x14ac:dyDescent="0.3">
      <c r="A145" s="73" t="s">
        <v>73</v>
      </c>
      <c r="B145" s="74"/>
      <c r="C145" s="73" t="s">
        <v>74</v>
      </c>
      <c r="D145" s="73"/>
      <c r="E145" s="73" t="s">
        <v>75</v>
      </c>
      <c r="F145" s="73"/>
      <c r="G145" s="75"/>
      <c r="H145" s="74"/>
    </row>
    <row r="146" spans="1:8" s="76" customFormat="1" ht="16.5" customHeight="1" x14ac:dyDescent="0.3">
      <c r="A146" s="73"/>
      <c r="B146" s="74"/>
      <c r="C146" s="73"/>
      <c r="D146" s="73"/>
      <c r="E146" s="73"/>
      <c r="F146" s="73"/>
      <c r="G146" s="75"/>
      <c r="H146" s="74"/>
    </row>
    <row r="147" spans="1:8" ht="17.25" customHeight="1" x14ac:dyDescent="0.3">
      <c r="A147" s="66"/>
      <c r="B147" s="68"/>
      <c r="C147" s="66"/>
      <c r="E147" s="66"/>
      <c r="G147" s="56"/>
    </row>
  </sheetData>
  <sheetProtection formatCells="0" formatColumns="0" formatRows="0" insertColumns="0" insertRows="0" insertHyperlinks="0" deleteColumns="0" deleteRows="0" sort="0" autoFilter="0" pivotTables="0"/>
  <mergeCells count="71"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ageMargins left="0.7" right="0.7" top="0.75" bottom="0.75" header="0.3" footer="0.3"/>
  <pageSetup scale="50" orientation="portrait" r:id="rId1"/>
  <headerFooter>
    <oddFooter>&amp;L&amp;B NDQA201509313 / Microbial Assay / Download 2  /  Analyst - Eric Ngamau /  Date 21-03-2016 &amp;RPage &amp;P of &amp;N</oddFooter>
  </headerFooter>
  <rowBreaks count="1" manualBreakCount="1">
    <brk id="62" max="6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NDQA201509313</vt:lpstr>
      <vt:lpstr>NDQA201509313!Print_Area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2003-03-12T11:08:53Z</dcterms:created>
  <dcterms:modified xsi:type="dcterms:W3CDTF">2016-03-30T06:58:25Z</dcterms:modified>
</cp:coreProperties>
</file>