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2"/>
  </bookViews>
  <sheets>
    <sheet name="SST final" sheetId="4" r:id="rId1"/>
    <sheet name="Uniformity" sheetId="2" r:id="rId2"/>
    <sheet name="Ampicillin final" sheetId="5" r:id="rId3"/>
  </sheets>
  <definedNames>
    <definedName name="_xlnm.Print_Area" localSheetId="2">'Ampicillin final'!$A$1:$H$84</definedName>
    <definedName name="_xlnm.Print_Area" localSheetId="0">'SST final'!$A$12:$G$61</definedName>
    <definedName name="_xlnm.Print_Area" localSheetId="1">Uniformity!$A$6:$G$52</definedName>
  </definedNames>
  <calcPr calcId="145621"/>
</workbook>
</file>

<file path=xl/calcChain.xml><?xml version="1.0" encoding="utf-8"?>
<calcChain xmlns="http://schemas.openxmlformats.org/spreadsheetml/2006/main">
  <c r="B21" i="4" l="1"/>
  <c r="C76" i="5"/>
  <c r="H71" i="5"/>
  <c r="G71" i="5"/>
  <c r="B68" i="5"/>
  <c r="H67" i="5"/>
  <c r="G67" i="5"/>
  <c r="H63" i="5"/>
  <c r="G63" i="5"/>
  <c r="C56" i="5"/>
  <c r="B55" i="5"/>
  <c r="F45" i="5"/>
  <c r="B45" i="5"/>
  <c r="D48" i="5" s="1"/>
  <c r="F44" i="5"/>
  <c r="D44" i="5"/>
  <c r="D45" i="5" s="1"/>
  <c r="F42" i="5"/>
  <c r="D42" i="5"/>
  <c r="G41" i="5"/>
  <c r="E41" i="5"/>
  <c r="B34" i="5"/>
  <c r="B30" i="5"/>
  <c r="B53" i="4"/>
  <c r="E51" i="4"/>
  <c r="D51" i="4"/>
  <c r="C51" i="4"/>
  <c r="B51" i="4"/>
  <c r="B52" i="4" s="1"/>
  <c r="B32" i="4"/>
  <c r="E30" i="4"/>
  <c r="D30" i="4"/>
  <c r="C30" i="4"/>
  <c r="B30" i="4"/>
  <c r="B31" i="4" s="1"/>
  <c r="D46" i="5" l="1"/>
  <c r="F46" i="5"/>
  <c r="G40" i="5"/>
  <c r="D49" i="5"/>
  <c r="E38" i="5"/>
  <c r="G39" i="5"/>
  <c r="E39" i="5"/>
  <c r="G38" i="5"/>
  <c r="E40" i="5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G42" i="5" l="1"/>
  <c r="D50" i="5"/>
  <c r="D52" i="5"/>
  <c r="E42" i="5"/>
  <c r="D43" i="2"/>
  <c r="E29" i="2" s="1"/>
  <c r="B57" i="5" l="1"/>
  <c r="B69" i="5" s="1"/>
  <c r="G69" i="5"/>
  <c r="H69" i="5" s="1"/>
  <c r="G62" i="5"/>
  <c r="H62" i="5" s="1"/>
  <c r="G60" i="5"/>
  <c r="H60" i="5" s="1"/>
  <c r="D51" i="5"/>
  <c r="G61" i="5"/>
  <c r="H61" i="5" s="1"/>
  <c r="D48" i="2"/>
  <c r="B47" i="2"/>
  <c r="C48" i="2"/>
  <c r="E40" i="2"/>
  <c r="E36" i="2"/>
  <c r="E32" i="2"/>
  <c r="E30" i="2"/>
  <c r="E26" i="2"/>
  <c r="E22" i="2"/>
  <c r="D47" i="2"/>
  <c r="C47" i="2"/>
  <c r="E38" i="2"/>
  <c r="E34" i="2"/>
  <c r="E28" i="2"/>
  <c r="E24" i="2"/>
  <c r="E37" i="2"/>
  <c r="E35" i="2"/>
  <c r="E39" i="2"/>
  <c r="E25" i="2"/>
  <c r="E21" i="2"/>
  <c r="E33" i="2"/>
  <c r="E23" i="2"/>
  <c r="E31" i="2"/>
  <c r="E27" i="2"/>
  <c r="G68" i="5" l="1"/>
  <c r="H68" i="5" s="1"/>
  <c r="G65" i="5"/>
  <c r="H65" i="5" s="1"/>
  <c r="G64" i="5"/>
  <c r="H64" i="5" s="1"/>
  <c r="G70" i="5"/>
  <c r="H70" i="5" s="1"/>
  <c r="G66" i="5"/>
  <c r="H66" i="5" s="1"/>
  <c r="H74" i="5" l="1"/>
  <c r="H72" i="5"/>
  <c r="G76" i="5" s="1"/>
  <c r="H73" i="5" l="1"/>
</calcChain>
</file>

<file path=xl/sharedStrings.xml><?xml version="1.0" encoding="utf-8"?>
<sst xmlns="http://schemas.openxmlformats.org/spreadsheetml/2006/main" count="171" uniqueCount="117">
  <si>
    <t>HPLC System Suitability Report</t>
  </si>
  <si>
    <t>Analysis Data</t>
  </si>
  <si>
    <t>Assay</t>
  </si>
  <si>
    <t>Sample(s)</t>
  </si>
  <si>
    <t>Reference Substance:</t>
  </si>
  <si>
    <t>AMPIMED</t>
  </si>
  <si>
    <t>% age Purity:</t>
  </si>
  <si>
    <t>NDQA201509327</t>
  </si>
  <si>
    <t>Weight (mg):</t>
  </si>
  <si>
    <t>Ampicillin BP</t>
  </si>
  <si>
    <t>Standard Conc (mg/mL):</t>
  </si>
  <si>
    <t>Each vial contains 500mg Ampicillin BP</t>
  </si>
  <si>
    <t>2015-10-01 11:07:43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</si>
  <si>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</si>
  <si>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</si>
  <si>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</si>
  <si>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</si>
  <si>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</si>
  <si>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</si>
  <si>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</si>
  <si>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</si>
  <si>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</si>
  <si>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</si>
  <si>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</si>
  <si>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</si>
  <si>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</si>
  <si>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</si>
  <si>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</si>
  <si>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</si>
  <si>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</si>
  <si>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</si>
  <si>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</si>
  <si>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</si>
  <si>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</si>
  <si>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</si>
  <si>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</si>
  <si>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</si>
  <si>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</si>
  <si>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</si>
  <si>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2016-03-10 12:52:07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</si>
  <si>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</si>
  <si>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</si>
  <si>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</si>
  <si>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</si>
  <si>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</si>
  <si>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</si>
  <si>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</si>
  <si>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</si>
  <si>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</si>
  <si>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</si>
  <si>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</si>
  <si>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</si>
  <si>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</si>
  <si>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</si>
  <si>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</si>
  <si>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</si>
  <si>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</si>
  <si>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</si>
  <si>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</si>
  <si>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</si>
  <si>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</si>
  <si>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</si>
  <si>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</si>
  <si>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</si>
  <si>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</si>
  <si>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</si>
  <si>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</si>
  <si>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</si>
  <si>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</si>
  <si>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</si>
  <si>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</si>
  <si>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</si>
  <si>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</si>
  <si>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</si>
  <si>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</si>
  <si>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</si>
  <si>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</si>
  <si>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</si>
  <si>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</si>
  <si>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</si>
  <si>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</si>
  <si>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</si>
  <si>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</si>
  <si>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</si>
  <si>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</si>
  <si>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</si>
  <si>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</si>
  <si>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</si>
  <si>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</si>
  <si>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</si>
  <si>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</si>
  <si>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</si>
  <si>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</si>
  <si>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</si>
  <si>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</si>
  <si>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</si>
  <si>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</si>
  <si>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</si>
  <si>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</si>
  <si>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</si>
  <si>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</si>
  <si>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</si>
  <si>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</si>
  <si>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</si>
  <si>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</si>
  <si>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</si>
  <si>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</si>
  <si>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</si>
  <si>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</si>
  <si>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</si>
  <si>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</si>
  <si>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</si>
  <si>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Ampicillin Trihydrate</t>
  </si>
  <si>
    <t>Kefa Bota</t>
  </si>
  <si>
    <t>AMPIMED INJECTION</t>
  </si>
  <si>
    <t>A 43-1</t>
  </si>
  <si>
    <t>AMPIMED INJECTION (NDQA201509327)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</si>
</sst>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4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10" fontId="2" fillId="2" borderId="9" xfId="0" applyNumberFormat="1" applyFont="1" applyFill="1" applyBorder="1"/>
    <xf numFmtId="0" fontId="0" fillId="2" borderId="0" xfId="0" applyFill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12" fillId="2" borderId="0" xfId="0" applyFont="1" applyFill="1"/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zoomScale="60" zoomScaleNormal="90" workbookViewId="0">
      <selection activeCell="B60" sqref="B60"/>
    </sheetView>
  </sheetViews>
  <sheetFormatPr defaultRowHeight="13.5" x14ac:dyDescent="0.25"/>
  <cols>
    <col min="1" max="1" width="27.5703125" style="57" customWidth="1"/>
    <col min="2" max="2" width="20.42578125" style="57" customWidth="1"/>
    <col min="3" max="3" width="31.85546875" style="57" customWidth="1"/>
    <col min="4" max="4" width="25.85546875" style="57" customWidth="1"/>
    <col min="5" max="5" width="25.7109375" style="57" customWidth="1"/>
    <col min="6" max="6" width="23.14062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35"/>
  </cols>
  <sheetData>
    <row r="14" spans="1:6" ht="15" customHeight="1" x14ac:dyDescent="0.3">
      <c r="A14" s="60"/>
      <c r="C14" s="2"/>
      <c r="F14" s="2"/>
    </row>
    <row r="15" spans="1:6" ht="18.75" customHeight="1" x14ac:dyDescent="0.3">
      <c r="A15" s="206" t="s">
        <v>0</v>
      </c>
      <c r="B15" s="206"/>
      <c r="C15" s="206"/>
      <c r="D15" s="206"/>
      <c r="E15" s="206"/>
    </row>
    <row r="16" spans="1:6" ht="16.5" customHeight="1" x14ac:dyDescent="0.3">
      <c r="A16" s="3" t="s">
        <v>1</v>
      </c>
      <c r="B16" s="4" t="s">
        <v>2</v>
      </c>
    </row>
    <row r="17" spans="1:5" ht="16.5" customHeight="1" x14ac:dyDescent="0.3">
      <c r="A17" s="5" t="s">
        <v>3</v>
      </c>
      <c r="B17" s="5" t="s">
        <v>116</v>
      </c>
      <c r="D17" s="6"/>
      <c r="E17" s="31"/>
    </row>
    <row r="18" spans="1:5" ht="16.5" customHeight="1" x14ac:dyDescent="0.3">
      <c r="A18" s="7" t="s">
        <v>4</v>
      </c>
      <c r="B18" s="5" t="s">
        <v>112</v>
      </c>
      <c r="C18" s="31"/>
      <c r="D18" s="31"/>
      <c r="E18" s="31"/>
    </row>
    <row r="19" spans="1:5" ht="16.5" customHeight="1" x14ac:dyDescent="0.3">
      <c r="A19" s="7" t="s">
        <v>6</v>
      </c>
      <c r="B19" s="8">
        <v>84.81</v>
      </c>
      <c r="C19" s="31"/>
      <c r="D19" s="31"/>
      <c r="E19" s="31"/>
    </row>
    <row r="20" spans="1:5" ht="16.5" customHeight="1" x14ac:dyDescent="0.3">
      <c r="A20" s="5" t="s">
        <v>8</v>
      </c>
      <c r="B20" s="8">
        <v>33.83</v>
      </c>
      <c r="C20" s="31"/>
      <c r="D20" s="31"/>
      <c r="E20" s="31"/>
    </row>
    <row r="21" spans="1:5" ht="16.5" customHeight="1" x14ac:dyDescent="0.3">
      <c r="A21" s="5" t="s">
        <v>10</v>
      </c>
      <c r="B21" s="9">
        <f>B20/100*5/25</f>
        <v>6.7659999999999998E-2</v>
      </c>
      <c r="C21" s="31"/>
      <c r="D21" s="31"/>
      <c r="E21" s="31"/>
    </row>
    <row r="22" spans="1:5" ht="15.75" customHeight="1" x14ac:dyDescent="0.25">
      <c r="A22" s="31"/>
      <c r="B22" s="31"/>
      <c r="C22" s="31"/>
      <c r="D22" s="31"/>
      <c r="E22" s="31"/>
    </row>
    <row r="23" spans="1:5" ht="16.5" customHeight="1" x14ac:dyDescent="0.3">
      <c r="A23" s="11" t="s">
        <v>13</v>
      </c>
      <c r="B23" s="10" t="s">
        <v>14</v>
      </c>
      <c r="C23" s="11" t="s">
        <v>15</v>
      </c>
      <c r="D23" s="11" t="s">
        <v>16</v>
      </c>
      <c r="E23" s="11" t="s">
        <v>17</v>
      </c>
    </row>
    <row r="24" spans="1:5" ht="16.5" customHeight="1" x14ac:dyDescent="0.3">
      <c r="A24" s="12">
        <v>1</v>
      </c>
      <c r="B24" s="13">
        <v>3003317</v>
      </c>
      <c r="C24" s="13">
        <v>7147</v>
      </c>
      <c r="D24" s="14">
        <v>1.01</v>
      </c>
      <c r="E24" s="15">
        <v>5.44</v>
      </c>
    </row>
    <row r="25" spans="1:5" ht="16.5" customHeight="1" x14ac:dyDescent="0.3">
      <c r="A25" s="12">
        <v>2</v>
      </c>
      <c r="B25" s="13">
        <v>3000750</v>
      </c>
      <c r="C25" s="13">
        <v>7200</v>
      </c>
      <c r="D25" s="14">
        <v>1</v>
      </c>
      <c r="E25" s="14">
        <v>5.44</v>
      </c>
    </row>
    <row r="26" spans="1:5" ht="16.5" customHeight="1" x14ac:dyDescent="0.3">
      <c r="A26" s="12">
        <v>3</v>
      </c>
      <c r="B26" s="13">
        <v>3000829</v>
      </c>
      <c r="C26" s="13">
        <v>7133</v>
      </c>
      <c r="D26" s="14">
        <v>1.01</v>
      </c>
      <c r="E26" s="14">
        <v>5.44</v>
      </c>
    </row>
    <row r="27" spans="1:5" ht="16.5" customHeight="1" x14ac:dyDescent="0.3">
      <c r="A27" s="12">
        <v>4</v>
      </c>
      <c r="B27" s="13">
        <v>3011859</v>
      </c>
      <c r="C27" s="13">
        <v>7165</v>
      </c>
      <c r="D27" s="14">
        <v>1</v>
      </c>
      <c r="E27" s="14">
        <v>5.45</v>
      </c>
    </row>
    <row r="28" spans="1:5" ht="16.5" customHeight="1" x14ac:dyDescent="0.3">
      <c r="A28" s="12">
        <v>5</v>
      </c>
      <c r="B28" s="13">
        <v>3008175</v>
      </c>
      <c r="C28" s="13">
        <v>7172</v>
      </c>
      <c r="D28" s="14">
        <v>1</v>
      </c>
      <c r="E28" s="14">
        <v>5.45</v>
      </c>
    </row>
    <row r="29" spans="1:5" ht="16.5" customHeight="1" x14ac:dyDescent="0.3">
      <c r="A29" s="12">
        <v>6</v>
      </c>
      <c r="B29" s="16">
        <v>3053002</v>
      </c>
      <c r="C29" s="16">
        <v>7127</v>
      </c>
      <c r="D29" s="17">
        <v>1.02</v>
      </c>
      <c r="E29" s="17">
        <v>5.47</v>
      </c>
    </row>
    <row r="30" spans="1:5" ht="16.5" customHeight="1" x14ac:dyDescent="0.3">
      <c r="A30" s="18" t="s">
        <v>18</v>
      </c>
      <c r="B30" s="19">
        <f>AVERAGE(B24:B29)</f>
        <v>3012988.6666666665</v>
      </c>
      <c r="C30" s="20">
        <f>AVERAGE(C24:C29)</f>
        <v>7157.333333333333</v>
      </c>
      <c r="D30" s="21">
        <f>AVERAGE(D24:D29)</f>
        <v>1.0066666666666666</v>
      </c>
      <c r="E30" s="21">
        <f>AVERAGE(E24:E29)</f>
        <v>5.4483333333333333</v>
      </c>
    </row>
    <row r="31" spans="1:5" ht="16.5" customHeight="1" x14ac:dyDescent="0.3">
      <c r="A31" s="22" t="s">
        <v>19</v>
      </c>
      <c r="B31" s="23">
        <f>(STDEV(B24:B29)/B30)</f>
        <v>6.6655797709030467E-3</v>
      </c>
      <c r="C31" s="24"/>
      <c r="D31" s="24"/>
      <c r="E31" s="25"/>
    </row>
    <row r="32" spans="1:5" s="57" customFormat="1" ht="16.5" customHeight="1" x14ac:dyDescent="0.3">
      <c r="A32" s="26" t="s">
        <v>20</v>
      </c>
      <c r="B32" s="27">
        <f>COUNT(B24:B29)</f>
        <v>6</v>
      </c>
      <c r="C32" s="28"/>
      <c r="D32" s="29"/>
      <c r="E32" s="30"/>
    </row>
    <row r="33" spans="1:5" s="57" customFormat="1" ht="15.75" customHeight="1" x14ac:dyDescent="0.25">
      <c r="A33" s="31"/>
      <c r="B33" s="31"/>
      <c r="C33" s="31"/>
      <c r="D33" s="31"/>
      <c r="E33" s="31"/>
    </row>
    <row r="34" spans="1:5" s="57" customFormat="1" ht="16.5" customHeight="1" x14ac:dyDescent="0.3">
      <c r="A34" s="7" t="s">
        <v>21</v>
      </c>
      <c r="B34" s="33" t="s">
        <v>22</v>
      </c>
      <c r="C34" s="32"/>
      <c r="D34" s="32"/>
      <c r="E34" s="32"/>
    </row>
    <row r="35" spans="1:5" ht="16.5" customHeight="1" x14ac:dyDescent="0.3">
      <c r="A35" s="7"/>
      <c r="B35" s="33" t="s">
        <v>23</v>
      </c>
      <c r="C35" s="32"/>
      <c r="D35" s="32"/>
      <c r="E35" s="32"/>
    </row>
    <row r="36" spans="1:5" ht="16.5" customHeight="1" x14ac:dyDescent="0.3">
      <c r="A36" s="7"/>
      <c r="B36" s="33" t="s">
        <v>24</v>
      </c>
      <c r="C36" s="32"/>
      <c r="D36" s="32"/>
      <c r="E36" s="32"/>
    </row>
    <row r="37" spans="1:5" ht="15.75" customHeight="1" x14ac:dyDescent="0.25">
      <c r="A37" s="31"/>
      <c r="B37" s="31"/>
      <c r="C37" s="31"/>
      <c r="D37" s="31"/>
      <c r="E37" s="31"/>
    </row>
    <row r="38" spans="1:5" ht="16.5" customHeight="1" x14ac:dyDescent="0.3">
      <c r="A38" s="3" t="s">
        <v>1</v>
      </c>
      <c r="B38" s="4" t="s">
        <v>25</v>
      </c>
    </row>
    <row r="39" spans="1:5" ht="16.5" customHeight="1" x14ac:dyDescent="0.3">
      <c r="A39" s="7" t="s">
        <v>4</v>
      </c>
      <c r="B39" s="5"/>
      <c r="C39" s="31"/>
      <c r="D39" s="31"/>
      <c r="E39" s="31"/>
    </row>
    <row r="40" spans="1:5" ht="16.5" customHeight="1" x14ac:dyDescent="0.3">
      <c r="A40" s="7" t="s">
        <v>6</v>
      </c>
      <c r="B40" s="8"/>
      <c r="C40" s="31"/>
      <c r="D40" s="31"/>
      <c r="E40" s="31"/>
    </row>
    <row r="41" spans="1:5" ht="16.5" customHeight="1" x14ac:dyDescent="0.3">
      <c r="A41" s="5" t="s">
        <v>8</v>
      </c>
      <c r="B41" s="8"/>
      <c r="C41" s="31"/>
      <c r="D41" s="31"/>
      <c r="E41" s="31"/>
    </row>
    <row r="42" spans="1:5" ht="16.5" customHeight="1" x14ac:dyDescent="0.3">
      <c r="A42" s="5" t="s">
        <v>10</v>
      </c>
      <c r="B42" s="9"/>
      <c r="C42" s="31"/>
      <c r="D42" s="31"/>
      <c r="E42" s="31"/>
    </row>
    <row r="43" spans="1:5" ht="15.75" customHeight="1" x14ac:dyDescent="0.25">
      <c r="A43" s="31"/>
      <c r="B43" s="31"/>
      <c r="C43" s="31"/>
      <c r="D43" s="31"/>
      <c r="E43" s="31"/>
    </row>
    <row r="44" spans="1:5" ht="16.5" customHeight="1" x14ac:dyDescent="0.3">
      <c r="A44" s="11" t="s">
        <v>13</v>
      </c>
      <c r="B44" s="10" t="s">
        <v>14</v>
      </c>
      <c r="C44" s="11" t="s">
        <v>15</v>
      </c>
      <c r="D44" s="11" t="s">
        <v>16</v>
      </c>
      <c r="E44" s="11" t="s">
        <v>17</v>
      </c>
    </row>
    <row r="45" spans="1:5" ht="16.5" customHeight="1" x14ac:dyDescent="0.3">
      <c r="A45" s="12">
        <v>1</v>
      </c>
      <c r="B45" s="13"/>
      <c r="C45" s="13"/>
      <c r="D45" s="14"/>
      <c r="E45" s="15"/>
    </row>
    <row r="46" spans="1:5" ht="16.5" customHeight="1" x14ac:dyDescent="0.3">
      <c r="A46" s="12">
        <v>2</v>
      </c>
      <c r="B46" s="13"/>
      <c r="C46" s="13"/>
      <c r="D46" s="14"/>
      <c r="E46" s="14"/>
    </row>
    <row r="47" spans="1:5" ht="16.5" customHeight="1" x14ac:dyDescent="0.3">
      <c r="A47" s="12">
        <v>3</v>
      </c>
      <c r="B47" s="13"/>
      <c r="C47" s="13"/>
      <c r="D47" s="14"/>
      <c r="E47" s="14"/>
    </row>
    <row r="48" spans="1:5" ht="16.5" customHeight="1" x14ac:dyDescent="0.3">
      <c r="A48" s="12">
        <v>4</v>
      </c>
      <c r="B48" s="13"/>
      <c r="C48" s="13"/>
      <c r="D48" s="14"/>
      <c r="E48" s="14"/>
    </row>
    <row r="49" spans="1:7" ht="16.5" customHeight="1" x14ac:dyDescent="0.3">
      <c r="A49" s="12">
        <v>5</v>
      </c>
      <c r="B49" s="13"/>
      <c r="C49" s="13"/>
      <c r="D49" s="14"/>
      <c r="E49" s="14"/>
    </row>
    <row r="50" spans="1:7" ht="16.5" customHeight="1" x14ac:dyDescent="0.3">
      <c r="A50" s="12">
        <v>6</v>
      </c>
      <c r="B50" s="16"/>
      <c r="C50" s="16"/>
      <c r="D50" s="17"/>
      <c r="E50" s="17"/>
    </row>
    <row r="51" spans="1:7" ht="16.5" customHeight="1" x14ac:dyDescent="0.3">
      <c r="A51" s="18" t="s">
        <v>18</v>
      </c>
      <c r="B51" s="19" t="e">
        <f>AVERAGE(B45:B50)</f>
        <v>#DIV/0!</v>
      </c>
      <c r="C51" s="20" t="e">
        <f>AVERAGE(C45:C50)</f>
        <v>#DIV/0!</v>
      </c>
      <c r="D51" s="21" t="e">
        <f>AVERAGE(D45:D50)</f>
        <v>#DIV/0!</v>
      </c>
      <c r="E51" s="21" t="e">
        <f>AVERAGE(E45:E50)</f>
        <v>#DIV/0!</v>
      </c>
    </row>
    <row r="52" spans="1:7" ht="16.5" customHeight="1" x14ac:dyDescent="0.3">
      <c r="A52" s="22" t="s">
        <v>19</v>
      </c>
      <c r="B52" s="23" t="e">
        <f>(STDEV(B45:B50)/B51)</f>
        <v>#DIV/0!</v>
      </c>
      <c r="C52" s="24"/>
      <c r="D52" s="24"/>
      <c r="E52" s="25"/>
    </row>
    <row r="53" spans="1:7" s="57" customFormat="1" ht="16.5" customHeight="1" x14ac:dyDescent="0.3">
      <c r="A53" s="26" t="s">
        <v>20</v>
      </c>
      <c r="B53" s="27">
        <f>COUNT(B45:B50)</f>
        <v>0</v>
      </c>
      <c r="C53" s="28"/>
      <c r="D53" s="29"/>
      <c r="E53" s="30"/>
    </row>
    <row r="54" spans="1:7" s="57" customFormat="1" ht="15.75" customHeight="1" x14ac:dyDescent="0.25">
      <c r="A54" s="31"/>
      <c r="B54" s="31"/>
      <c r="C54" s="31"/>
      <c r="D54" s="31"/>
      <c r="E54" s="31"/>
    </row>
    <row r="55" spans="1:7" s="57" customFormat="1" ht="16.5" customHeight="1" x14ac:dyDescent="0.3">
      <c r="A55" s="7" t="s">
        <v>21</v>
      </c>
      <c r="B55" s="33" t="s">
        <v>22</v>
      </c>
      <c r="C55" s="32"/>
      <c r="D55" s="32"/>
      <c r="E55" s="32"/>
    </row>
    <row r="56" spans="1:7" ht="16.5" customHeight="1" x14ac:dyDescent="0.3">
      <c r="A56" s="7"/>
      <c r="B56" s="33" t="s">
        <v>23</v>
      </c>
      <c r="C56" s="32"/>
      <c r="D56" s="32"/>
      <c r="E56" s="32"/>
    </row>
    <row r="57" spans="1:7" ht="16.5" customHeight="1" x14ac:dyDescent="0.3">
      <c r="A57" s="7"/>
      <c r="B57" s="33" t="s">
        <v>24</v>
      </c>
      <c r="C57" s="32"/>
      <c r="D57" s="32"/>
      <c r="E57" s="32"/>
    </row>
    <row r="58" spans="1:7" ht="14.25" customHeight="1" thickBot="1" x14ac:dyDescent="0.3">
      <c r="A58" s="94"/>
      <c r="B58" s="140"/>
      <c r="D58" s="34"/>
      <c r="F58" s="35"/>
      <c r="G58" s="35"/>
    </row>
    <row r="59" spans="1:7" ht="15" customHeight="1" x14ac:dyDescent="0.3">
      <c r="B59" s="207" t="s">
        <v>26</v>
      </c>
      <c r="C59" s="207"/>
      <c r="E59" s="201" t="s">
        <v>27</v>
      </c>
      <c r="F59" s="97"/>
      <c r="G59" s="201" t="s">
        <v>28</v>
      </c>
    </row>
    <row r="60" spans="1:7" ht="15" customHeight="1" x14ac:dyDescent="0.3">
      <c r="A60" s="202" t="s">
        <v>29</v>
      </c>
      <c r="B60" s="100" t="s">
        <v>113</v>
      </c>
      <c r="C60" s="100"/>
      <c r="E60" s="100"/>
      <c r="G60" s="100"/>
    </row>
    <row r="61" spans="1:7" ht="15" customHeight="1" x14ac:dyDescent="0.3">
      <c r="A61" s="202" t="s">
        <v>30</v>
      </c>
      <c r="B61" s="101"/>
      <c r="C61" s="101"/>
      <c r="E61" s="101"/>
      <c r="G61" s="10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view="pageBreakPreview" topLeftCell="B24" zoomScaleNormal="100" zoomScaleSheetLayoutView="100" workbookViewId="0">
      <selection activeCell="C35" sqref="C35"/>
    </sheetView>
  </sheetViews>
  <sheetFormatPr defaultColWidth="9.140625" defaultRowHeight="16.5" x14ac:dyDescent="0.3"/>
  <cols>
    <col min="1" max="1" width="13.140625" style="17" customWidth="1"/>
    <col min="2" max="2" width="17.85546875" style="2" customWidth="1"/>
    <col min="3" max="3" width="18.85546875" style="17" customWidth="1"/>
    <col min="4" max="4" width="19.7109375" style="18" customWidth="1"/>
    <col min="5" max="5" width="18.42578125" style="17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51"/>
      <c r="B1" s="52"/>
      <c r="C1" s="51"/>
      <c r="D1" s="53"/>
      <c r="E1" s="54"/>
      <c r="F1" s="52"/>
      <c r="G1" s="54"/>
      <c r="H1" s="36"/>
      <c r="I1" s="37"/>
      <c r="J1" s="36"/>
      <c r="K1" s="45"/>
      <c r="L1" s="36"/>
      <c r="M1" s="37"/>
      <c r="N1" s="36"/>
      <c r="O1" s="37"/>
    </row>
    <row r="2" spans="1:15" ht="15" x14ac:dyDescent="0.3">
      <c r="A2" s="51"/>
      <c r="B2" s="52"/>
      <c r="C2" s="51"/>
      <c r="D2" s="53"/>
      <c r="E2" s="55"/>
      <c r="F2" s="52"/>
      <c r="G2" s="55"/>
      <c r="H2" s="38"/>
      <c r="I2" s="37"/>
      <c r="J2" s="38"/>
      <c r="K2" s="45"/>
      <c r="L2" s="38"/>
      <c r="M2" s="45"/>
      <c r="N2" s="38"/>
      <c r="O2" s="45"/>
    </row>
    <row r="3" spans="1:15" ht="15" x14ac:dyDescent="0.3">
      <c r="A3" s="51"/>
      <c r="B3" s="52"/>
      <c r="C3" s="51"/>
      <c r="D3" s="53"/>
      <c r="E3" s="55"/>
      <c r="F3" s="52"/>
      <c r="G3" s="55"/>
      <c r="H3" s="38"/>
      <c r="I3" s="37"/>
      <c r="J3" s="38"/>
      <c r="K3" s="45"/>
      <c r="L3" s="38"/>
      <c r="M3" s="45"/>
      <c r="N3" s="38"/>
      <c r="O3" s="45"/>
    </row>
    <row r="4" spans="1:15" ht="15" x14ac:dyDescent="0.3">
      <c r="A4" s="51"/>
      <c r="B4" s="52"/>
      <c r="C4" s="51"/>
      <c r="D4" s="53"/>
      <c r="E4" s="55"/>
      <c r="F4" s="52"/>
      <c r="G4" s="55"/>
      <c r="H4" s="38"/>
      <c r="I4" s="37"/>
      <c r="J4" s="38"/>
      <c r="K4" s="45"/>
      <c r="L4" s="38"/>
      <c r="M4" s="45"/>
      <c r="N4" s="38"/>
      <c r="O4" s="45"/>
    </row>
    <row r="5" spans="1:15" ht="15" x14ac:dyDescent="0.3">
      <c r="A5" s="51"/>
      <c r="B5" s="52"/>
      <c r="C5" s="51"/>
      <c r="D5" s="53"/>
      <c r="E5" s="55"/>
      <c r="F5" s="52"/>
      <c r="G5" s="55"/>
      <c r="H5" s="38"/>
      <c r="I5" s="37"/>
      <c r="J5" s="38"/>
      <c r="K5" s="45"/>
      <c r="L5" s="38"/>
      <c r="M5" s="45"/>
      <c r="N5" s="38"/>
      <c r="O5" s="45"/>
    </row>
    <row r="6" spans="1:15" ht="15" x14ac:dyDescent="0.3">
      <c r="A6" s="51"/>
      <c r="B6" s="52"/>
      <c r="C6" s="51"/>
      <c r="D6" s="53"/>
      <c r="E6" s="55"/>
      <c r="F6" s="52"/>
      <c r="G6" s="55"/>
      <c r="H6" s="38"/>
      <c r="I6" s="37"/>
      <c r="J6" s="38"/>
      <c r="K6" s="45"/>
      <c r="L6" s="38"/>
      <c r="M6" s="45"/>
      <c r="N6" s="38"/>
      <c r="O6" s="45"/>
    </row>
    <row r="7" spans="1:15" ht="15" x14ac:dyDescent="0.3">
      <c r="A7" s="51"/>
      <c r="B7" s="52"/>
      <c r="C7" s="51"/>
      <c r="D7" s="53"/>
      <c r="E7" s="55"/>
      <c r="F7" s="52"/>
      <c r="G7" s="55"/>
      <c r="H7" s="38"/>
      <c r="I7" s="37"/>
      <c r="J7" s="38"/>
      <c r="K7" s="45"/>
      <c r="L7" s="38"/>
      <c r="M7" s="45"/>
      <c r="N7" s="38"/>
      <c r="O7" s="45"/>
    </row>
    <row r="8" spans="1:15" ht="19.5" customHeight="1" x14ac:dyDescent="0.3">
      <c r="A8" s="210" t="s">
        <v>31</v>
      </c>
      <c r="B8" s="210"/>
      <c r="C8" s="210"/>
      <c r="D8" s="210"/>
      <c r="E8" s="210"/>
      <c r="F8" s="210"/>
      <c r="G8" s="210"/>
      <c r="H8" s="38"/>
      <c r="I8" s="37"/>
      <c r="J8" s="38"/>
      <c r="K8" s="45"/>
      <c r="L8" s="38"/>
      <c r="M8" s="45"/>
      <c r="N8" s="38"/>
      <c r="O8" s="45"/>
    </row>
    <row r="9" spans="1:15" ht="19.5" customHeight="1" x14ac:dyDescent="0.3">
      <c r="A9" s="56"/>
      <c r="B9" s="56"/>
      <c r="C9" s="56"/>
      <c r="D9" s="56"/>
      <c r="E9" s="56"/>
      <c r="F9" s="56"/>
      <c r="G9" s="56"/>
      <c r="H9" s="38"/>
      <c r="I9" s="37"/>
      <c r="J9" s="38"/>
      <c r="K9" s="45"/>
      <c r="L9" s="38"/>
      <c r="M9" s="45"/>
      <c r="N9" s="38"/>
      <c r="O9" s="45"/>
    </row>
    <row r="10" spans="1:15" ht="16.5" customHeight="1" x14ac:dyDescent="0.3">
      <c r="A10" s="211" t="s">
        <v>32</v>
      </c>
      <c r="B10" s="211"/>
      <c r="C10" s="211"/>
      <c r="D10" s="211"/>
      <c r="E10" s="211"/>
      <c r="F10" s="211"/>
      <c r="G10" s="211"/>
      <c r="H10" s="38"/>
      <c r="I10" s="37"/>
      <c r="J10" s="38"/>
      <c r="K10" s="45"/>
      <c r="L10" s="38"/>
      <c r="M10" s="45"/>
      <c r="N10" s="38"/>
      <c r="O10" s="45"/>
    </row>
    <row r="11" spans="1:15" ht="15" customHeight="1" x14ac:dyDescent="0.3">
      <c r="A11" s="208" t="s">
        <v>33</v>
      </c>
      <c r="B11" s="208"/>
      <c r="C11" s="57" t="s">
        <v>5</v>
      </c>
      <c r="E11" s="38"/>
      <c r="F11" s="37"/>
      <c r="G11" s="38"/>
      <c r="H11" s="38"/>
      <c r="I11" s="37"/>
      <c r="J11" s="38"/>
      <c r="K11" s="45"/>
      <c r="L11" s="38"/>
      <c r="M11" s="45"/>
      <c r="N11" s="38"/>
      <c r="O11" s="45"/>
    </row>
    <row r="12" spans="1:15" ht="15" customHeight="1" x14ac:dyDescent="0.3">
      <c r="A12" s="208" t="s">
        <v>34</v>
      </c>
      <c r="B12" s="208"/>
      <c r="C12" s="57" t="s">
        <v>7</v>
      </c>
      <c r="E12" s="38"/>
      <c r="F12" s="37"/>
      <c r="G12" s="38"/>
      <c r="H12" s="38"/>
      <c r="I12" s="37"/>
      <c r="J12" s="38"/>
      <c r="K12" s="45"/>
      <c r="L12" s="38"/>
      <c r="M12" s="45"/>
      <c r="N12" s="38"/>
      <c r="O12" s="45"/>
    </row>
    <row r="13" spans="1:15" ht="15" customHeight="1" x14ac:dyDescent="0.3">
      <c r="A13" s="208" t="s">
        <v>35</v>
      </c>
      <c r="B13" s="208"/>
      <c r="C13" s="57" t="s">
        <v>9</v>
      </c>
      <c r="E13" s="38"/>
      <c r="F13" s="37"/>
      <c r="G13" s="38"/>
      <c r="H13" s="38"/>
      <c r="I13" s="37"/>
      <c r="J13" s="38"/>
      <c r="K13" s="45"/>
      <c r="L13" s="38"/>
      <c r="M13" s="45"/>
      <c r="N13" s="38"/>
      <c r="O13" s="45"/>
    </row>
    <row r="14" spans="1:15" ht="15" customHeight="1" x14ac:dyDescent="0.3">
      <c r="A14" s="208" t="s">
        <v>36</v>
      </c>
      <c r="B14" s="208"/>
      <c r="C14" s="209" t="s">
        <v>11</v>
      </c>
      <c r="D14" s="209"/>
      <c r="E14" s="209"/>
      <c r="F14" s="209"/>
      <c r="G14" s="209"/>
      <c r="H14" s="38"/>
      <c r="I14" s="37"/>
      <c r="J14" s="38"/>
      <c r="K14" s="45"/>
      <c r="L14" s="38"/>
      <c r="M14" s="45"/>
      <c r="N14" s="38"/>
      <c r="O14" s="45"/>
    </row>
    <row r="15" spans="1:15" ht="15" customHeight="1" x14ac:dyDescent="0.3">
      <c r="A15" s="208" t="s">
        <v>37</v>
      </c>
      <c r="B15" s="208"/>
      <c r="C15" s="58" t="s">
        <v>12</v>
      </c>
      <c r="D15" s="57"/>
      <c r="E15" s="38"/>
      <c r="F15" s="37"/>
      <c r="G15" s="38"/>
      <c r="H15" s="38"/>
      <c r="I15" s="37"/>
      <c r="J15" s="38"/>
      <c r="K15" s="45"/>
      <c r="L15" s="38"/>
      <c r="M15" s="45"/>
      <c r="N15" s="38"/>
      <c r="O15" s="45"/>
    </row>
    <row r="16" spans="1:15" ht="15" customHeight="1" x14ac:dyDescent="0.3">
      <c r="A16" s="208" t="s">
        <v>38</v>
      </c>
      <c r="B16" s="208"/>
      <c r="C16" s="58" t="s">
        <v>39</v>
      </c>
      <c r="D16" s="57"/>
      <c r="E16" s="38"/>
      <c r="F16" s="37"/>
      <c r="G16" s="38"/>
      <c r="H16" s="38"/>
      <c r="I16" s="37"/>
      <c r="J16" s="38"/>
      <c r="K16" s="45"/>
      <c r="L16" s="38"/>
      <c r="M16" s="45"/>
      <c r="N16" s="38"/>
      <c r="O16" s="45"/>
    </row>
    <row r="17" spans="1:15" x14ac:dyDescent="0.3">
      <c r="B17" s="57"/>
      <c r="D17" s="57"/>
      <c r="E17" s="38"/>
      <c r="F17" s="37"/>
      <c r="G17" s="38"/>
      <c r="H17" s="38"/>
      <c r="I17" s="37"/>
      <c r="J17" s="38"/>
      <c r="K17" s="45"/>
      <c r="L17" s="38"/>
      <c r="M17" s="45"/>
      <c r="N17" s="38"/>
      <c r="O17" s="45"/>
    </row>
    <row r="18" spans="1:15" ht="15" customHeight="1" x14ac:dyDescent="0.3">
      <c r="A18" s="212" t="s">
        <v>1</v>
      </c>
      <c r="B18" s="212"/>
      <c r="C18" s="59" t="s">
        <v>40</v>
      </c>
      <c r="D18" s="57"/>
      <c r="E18" s="38"/>
      <c r="F18" s="37"/>
      <c r="G18" s="38"/>
      <c r="H18" s="38"/>
      <c r="I18" s="37"/>
      <c r="J18" s="38"/>
      <c r="K18" s="45"/>
      <c r="L18" s="38"/>
      <c r="M18" s="45"/>
      <c r="N18" s="38"/>
      <c r="O18" s="45"/>
    </row>
    <row r="19" spans="1:15" ht="15.75" customHeight="1" x14ac:dyDescent="0.3">
      <c r="A19" s="60"/>
      <c r="B19" s="57"/>
      <c r="D19" s="57"/>
      <c r="E19" s="38"/>
      <c r="F19" s="37"/>
      <c r="G19" s="38"/>
      <c r="H19" s="38"/>
      <c r="I19" s="37"/>
      <c r="J19" s="38"/>
      <c r="K19" s="45"/>
      <c r="L19" s="38"/>
      <c r="M19" s="45"/>
      <c r="N19" s="38"/>
      <c r="O19" s="45"/>
    </row>
    <row r="20" spans="1:15" ht="15.75" customHeight="1" x14ac:dyDescent="0.3">
      <c r="A20" s="61" t="s">
        <v>41</v>
      </c>
      <c r="B20" s="62" t="s">
        <v>42</v>
      </c>
      <c r="C20" s="63" t="s">
        <v>43</v>
      </c>
      <c r="D20" s="61" t="s">
        <v>44</v>
      </c>
      <c r="E20" s="64" t="s">
        <v>45</v>
      </c>
      <c r="G20" s="38"/>
      <c r="H20" s="46"/>
      <c r="I20" s="37"/>
      <c r="J20" s="38"/>
      <c r="K20" s="45"/>
      <c r="L20" s="46"/>
      <c r="M20" s="45"/>
      <c r="N20" s="46"/>
      <c r="O20" s="45"/>
    </row>
    <row r="21" spans="1:15" ht="15" x14ac:dyDescent="0.3">
      <c r="A21" s="65">
        <v>1</v>
      </c>
      <c r="B21" s="66">
        <v>15469.75</v>
      </c>
      <c r="C21" s="67">
        <v>14906.06</v>
      </c>
      <c r="D21" s="68">
        <f t="shared" ref="D21:D40" si="0">B21-C21</f>
        <v>563.69000000000051</v>
      </c>
      <c r="E21" s="69">
        <f t="shared" ref="E21:E40" si="1">(D21-$D$43)/$D$43</f>
        <v>-1.0405237203242228E-2</v>
      </c>
      <c r="G21" s="38"/>
      <c r="H21" s="46"/>
      <c r="I21" s="37"/>
      <c r="J21" s="38"/>
      <c r="K21" s="45"/>
      <c r="L21" s="46"/>
      <c r="M21" s="45"/>
      <c r="N21" s="46"/>
      <c r="O21" s="45"/>
    </row>
    <row r="22" spans="1:15" ht="15" x14ac:dyDescent="0.3">
      <c r="A22" s="70">
        <v>2</v>
      </c>
      <c r="B22" s="71">
        <v>16191.88</v>
      </c>
      <c r="C22" s="72">
        <v>15623.12</v>
      </c>
      <c r="D22" s="73">
        <f t="shared" si="0"/>
        <v>568.7599999999984</v>
      </c>
      <c r="E22" s="69">
        <f t="shared" si="1"/>
        <v>-1.5045197035926518E-3</v>
      </c>
      <c r="G22" s="38"/>
      <c r="H22" s="46"/>
      <c r="I22" s="37"/>
      <c r="J22" s="38"/>
      <c r="K22" s="45"/>
      <c r="L22" s="46"/>
      <c r="M22" s="45"/>
      <c r="N22" s="46"/>
      <c r="O22" s="45"/>
    </row>
    <row r="23" spans="1:15" ht="15" x14ac:dyDescent="0.3">
      <c r="A23" s="70">
        <v>3</v>
      </c>
      <c r="B23" s="71">
        <v>15702.33</v>
      </c>
      <c r="C23" s="72">
        <v>15125.69</v>
      </c>
      <c r="D23" s="73">
        <f t="shared" si="0"/>
        <v>576.63999999999942</v>
      </c>
      <c r="E23" s="69">
        <f t="shared" si="1"/>
        <v>1.2329337080880113E-2</v>
      </c>
      <c r="G23" s="38"/>
      <c r="H23" s="46"/>
      <c r="I23" s="37"/>
      <c r="J23" s="38"/>
      <c r="K23" s="45"/>
      <c r="L23" s="46"/>
      <c r="M23" s="45"/>
      <c r="N23" s="46"/>
      <c r="O23" s="45"/>
    </row>
    <row r="24" spans="1:15" ht="15" x14ac:dyDescent="0.3">
      <c r="A24" s="70">
        <v>4</v>
      </c>
      <c r="B24" s="71">
        <v>15929.16</v>
      </c>
      <c r="C24" s="72">
        <v>15372.83</v>
      </c>
      <c r="D24" s="73">
        <f t="shared" si="0"/>
        <v>556.32999999999993</v>
      </c>
      <c r="E24" s="69">
        <f t="shared" si="1"/>
        <v>-2.3326199885185684E-2</v>
      </c>
      <c r="G24" s="38"/>
      <c r="H24" s="46"/>
      <c r="I24" s="37"/>
      <c r="J24" s="38"/>
      <c r="K24" s="45"/>
      <c r="L24" s="46"/>
      <c r="M24" s="45"/>
      <c r="N24" s="46"/>
      <c r="O24" s="45"/>
    </row>
    <row r="25" spans="1:15" ht="15" x14ac:dyDescent="0.3">
      <c r="A25" s="70">
        <v>5</v>
      </c>
      <c r="B25" s="71">
        <v>15773.87</v>
      </c>
      <c r="C25" s="72">
        <v>15206.46</v>
      </c>
      <c r="D25" s="73">
        <f t="shared" si="0"/>
        <v>567.41000000000167</v>
      </c>
      <c r="E25" s="69">
        <f t="shared" si="1"/>
        <v>-3.8745332389975404E-3</v>
      </c>
      <c r="G25" s="38"/>
      <c r="H25" s="46"/>
      <c r="I25" s="37"/>
      <c r="J25" s="38"/>
      <c r="K25" s="45"/>
      <c r="L25" s="46"/>
      <c r="M25" s="45"/>
      <c r="N25" s="46"/>
      <c r="O25" s="45"/>
    </row>
    <row r="26" spans="1:15" ht="15" x14ac:dyDescent="0.3">
      <c r="A26" s="70">
        <v>6</v>
      </c>
      <c r="B26" s="71">
        <v>15590.71</v>
      </c>
      <c r="C26" s="72">
        <v>15052.37</v>
      </c>
      <c r="D26" s="73">
        <f t="shared" si="0"/>
        <v>538.33999999999833</v>
      </c>
      <c r="E26" s="69">
        <f t="shared" si="1"/>
        <v>-5.4908824701512461E-2</v>
      </c>
      <c r="G26" s="38"/>
      <c r="H26" s="46"/>
      <c r="I26" s="37"/>
      <c r="J26" s="38"/>
      <c r="K26" s="45"/>
      <c r="L26" s="46"/>
      <c r="M26" s="45"/>
      <c r="N26" s="46"/>
      <c r="O26" s="45"/>
    </row>
    <row r="27" spans="1:15" ht="15" x14ac:dyDescent="0.3">
      <c r="A27" s="70">
        <v>7</v>
      </c>
      <c r="B27" s="71">
        <v>15982.23</v>
      </c>
      <c r="C27" s="72">
        <v>15407.33</v>
      </c>
      <c r="D27" s="73">
        <f t="shared" si="0"/>
        <v>574.89999999999964</v>
      </c>
      <c r="E27" s="69">
        <f t="shared" si="1"/>
        <v>9.2746529685734519E-3</v>
      </c>
      <c r="G27" s="38"/>
      <c r="H27" s="46"/>
      <c r="I27" s="37"/>
      <c r="J27" s="38"/>
      <c r="K27" s="45"/>
      <c r="L27" s="46"/>
      <c r="M27" s="45"/>
      <c r="N27" s="46"/>
      <c r="O27" s="45"/>
    </row>
    <row r="28" spans="1:15" ht="15" x14ac:dyDescent="0.3">
      <c r="A28" s="70">
        <v>8</v>
      </c>
      <c r="B28" s="71">
        <v>15498.79</v>
      </c>
      <c r="C28" s="72">
        <v>14930.35</v>
      </c>
      <c r="D28" s="73">
        <f t="shared" si="0"/>
        <v>568.44000000000051</v>
      </c>
      <c r="E28" s="69">
        <f t="shared" si="1"/>
        <v>-2.0663006897603579E-3</v>
      </c>
      <c r="G28" s="38"/>
      <c r="H28" s="46"/>
      <c r="I28" s="37"/>
      <c r="J28" s="38"/>
      <c r="K28" s="45"/>
      <c r="L28" s="46"/>
      <c r="M28" s="45"/>
      <c r="N28" s="46"/>
      <c r="O28" s="45"/>
    </row>
    <row r="29" spans="1:15" ht="15" x14ac:dyDescent="0.3">
      <c r="A29" s="70">
        <v>9</v>
      </c>
      <c r="B29" s="71">
        <v>15720.33</v>
      </c>
      <c r="C29" s="72">
        <v>15155.03</v>
      </c>
      <c r="D29" s="73">
        <f t="shared" si="0"/>
        <v>565.29999999999927</v>
      </c>
      <c r="E29" s="69">
        <f t="shared" si="1"/>
        <v>-7.5787766165694914E-3</v>
      </c>
      <c r="G29" s="38"/>
      <c r="H29" s="46"/>
      <c r="I29" s="37"/>
      <c r="J29" s="38"/>
      <c r="K29" s="45"/>
      <c r="L29" s="46"/>
      <c r="M29" s="45"/>
      <c r="N29" s="46"/>
      <c r="O29" s="45"/>
    </row>
    <row r="30" spans="1:15" ht="15" x14ac:dyDescent="0.3">
      <c r="A30" s="70">
        <v>10</v>
      </c>
      <c r="B30" s="74">
        <v>15791.27</v>
      </c>
      <c r="C30" s="72">
        <v>15218.5</v>
      </c>
      <c r="D30" s="73">
        <f t="shared" si="0"/>
        <v>572.77000000000044</v>
      </c>
      <c r="E30" s="69">
        <f t="shared" si="1"/>
        <v>5.5352982793714081E-3</v>
      </c>
      <c r="G30" s="38"/>
      <c r="H30" s="46"/>
      <c r="I30" s="37"/>
      <c r="J30" s="38"/>
      <c r="K30" s="45"/>
      <c r="L30" s="46"/>
      <c r="M30" s="45"/>
      <c r="N30" s="46"/>
      <c r="O30" s="45"/>
    </row>
    <row r="31" spans="1:15" ht="15" x14ac:dyDescent="0.3">
      <c r="A31" s="70">
        <v>11</v>
      </c>
      <c r="B31" s="74">
        <v>15507.96</v>
      </c>
      <c r="C31" s="72">
        <v>14944.09</v>
      </c>
      <c r="D31" s="73">
        <f t="shared" si="0"/>
        <v>563.86999999999898</v>
      </c>
      <c r="E31" s="69">
        <f t="shared" si="1"/>
        <v>-1.0089235398523492E-2</v>
      </c>
      <c r="G31" s="39"/>
      <c r="H31" s="39"/>
      <c r="I31" s="39"/>
      <c r="J31" s="39"/>
      <c r="K31" s="45"/>
      <c r="L31" s="39"/>
      <c r="M31" s="40"/>
      <c r="N31" s="39"/>
      <c r="O31" s="40"/>
    </row>
    <row r="32" spans="1:15" ht="15" x14ac:dyDescent="0.3">
      <c r="A32" s="70">
        <v>12</v>
      </c>
      <c r="B32" s="74">
        <v>15994.63</v>
      </c>
      <c r="C32" s="72">
        <v>15419.16</v>
      </c>
      <c r="D32" s="73">
        <f t="shared" si="0"/>
        <v>575.46999999999935</v>
      </c>
      <c r="E32" s="69">
        <f t="shared" si="1"/>
        <v>1.0275325350190765E-2</v>
      </c>
      <c r="G32" s="39"/>
      <c r="H32" s="39"/>
      <c r="I32" s="39"/>
      <c r="J32" s="39"/>
      <c r="K32" s="45"/>
      <c r="L32" s="39"/>
      <c r="M32" s="39"/>
      <c r="N32" s="39"/>
      <c r="O32" s="39"/>
    </row>
    <row r="33" spans="1:15" ht="15" x14ac:dyDescent="0.3">
      <c r="A33" s="70">
        <v>13</v>
      </c>
      <c r="B33" s="74">
        <v>15524.56</v>
      </c>
      <c r="C33" s="72">
        <v>14949.92</v>
      </c>
      <c r="D33" s="73">
        <f t="shared" si="0"/>
        <v>574.63999999999942</v>
      </c>
      <c r="E33" s="69">
        <f t="shared" si="1"/>
        <v>8.8182059173087992E-3</v>
      </c>
      <c r="G33" s="41"/>
      <c r="H33" s="41"/>
      <c r="I33" s="41"/>
      <c r="J33" s="41"/>
      <c r="K33" s="47"/>
      <c r="L33" s="41"/>
      <c r="M33" s="41"/>
      <c r="N33" s="42"/>
      <c r="O33" s="41"/>
    </row>
    <row r="34" spans="1:15" ht="15" x14ac:dyDescent="0.3">
      <c r="A34" s="70">
        <v>14</v>
      </c>
      <c r="B34" s="74">
        <v>16319.39</v>
      </c>
      <c r="C34" s="72">
        <v>15749.62</v>
      </c>
      <c r="D34" s="73">
        <f t="shared" si="0"/>
        <v>569.76999999999862</v>
      </c>
      <c r="E34" s="69">
        <f t="shared" si="1"/>
        <v>2.6860153401124477E-4</v>
      </c>
      <c r="G34" s="43"/>
      <c r="H34" s="48"/>
      <c r="I34" s="48"/>
      <c r="J34" s="43"/>
      <c r="K34" s="49"/>
      <c r="L34" s="44"/>
      <c r="M34" s="48"/>
      <c r="N34" s="44"/>
      <c r="O34" s="48"/>
    </row>
    <row r="35" spans="1:15" ht="15" x14ac:dyDescent="0.3">
      <c r="A35" s="70">
        <v>15</v>
      </c>
      <c r="B35" s="74">
        <v>15866.42</v>
      </c>
      <c r="C35" s="72">
        <v>15290.66</v>
      </c>
      <c r="D35" s="73">
        <f t="shared" si="0"/>
        <v>575.76000000000022</v>
      </c>
      <c r="E35" s="69">
        <f t="shared" si="1"/>
        <v>1.0784439368910138E-2</v>
      </c>
      <c r="G35" s="43"/>
      <c r="J35" s="43"/>
      <c r="K35" s="49"/>
      <c r="L35" s="44"/>
      <c r="N35" s="44"/>
    </row>
    <row r="36" spans="1:15" ht="15" x14ac:dyDescent="0.3">
      <c r="A36" s="70">
        <v>16</v>
      </c>
      <c r="B36" s="74">
        <v>15938.11</v>
      </c>
      <c r="C36" s="72">
        <v>15366.07</v>
      </c>
      <c r="D36" s="73">
        <f t="shared" si="0"/>
        <v>572.04000000000087</v>
      </c>
      <c r="E36" s="69">
        <f t="shared" si="1"/>
        <v>4.2537354046686456E-3</v>
      </c>
      <c r="G36" s="50"/>
      <c r="H36" s="50"/>
    </row>
    <row r="37" spans="1:15" ht="15" x14ac:dyDescent="0.3">
      <c r="A37" s="70">
        <v>17</v>
      </c>
      <c r="B37" s="74">
        <v>15834.88</v>
      </c>
      <c r="C37" s="72">
        <v>15243.59</v>
      </c>
      <c r="D37" s="73">
        <f t="shared" si="0"/>
        <v>591.28999999999905</v>
      </c>
      <c r="E37" s="69">
        <f t="shared" si="1"/>
        <v>3.8048372854039343E-2</v>
      </c>
    </row>
    <row r="38" spans="1:15" ht="15" x14ac:dyDescent="0.3">
      <c r="A38" s="70">
        <v>18</v>
      </c>
      <c r="B38" s="74">
        <v>15602</v>
      </c>
      <c r="C38" s="72">
        <v>15032.63</v>
      </c>
      <c r="D38" s="73">
        <f t="shared" si="0"/>
        <v>569.3700000000008</v>
      </c>
      <c r="E38" s="69">
        <f t="shared" si="1"/>
        <v>-4.3362469869918593E-4</v>
      </c>
    </row>
    <row r="39" spans="1:15" ht="15" x14ac:dyDescent="0.3">
      <c r="A39" s="70">
        <v>19</v>
      </c>
      <c r="B39" s="74">
        <v>16198.08</v>
      </c>
      <c r="C39" s="72">
        <v>15628.52</v>
      </c>
      <c r="D39" s="73">
        <f t="shared" si="0"/>
        <v>569.55999999999949</v>
      </c>
      <c r="E39" s="69">
        <f t="shared" si="1"/>
        <v>-1.0006723816221035E-4</v>
      </c>
    </row>
    <row r="40" spans="1:15" ht="14.25" customHeight="1" x14ac:dyDescent="0.3">
      <c r="A40" s="75">
        <v>20</v>
      </c>
      <c r="B40" s="76">
        <v>15762.25</v>
      </c>
      <c r="C40" s="77">
        <v>15184.26</v>
      </c>
      <c r="D40" s="78">
        <f t="shared" si="0"/>
        <v>577.98999999999978</v>
      </c>
      <c r="E40" s="79">
        <f t="shared" si="1"/>
        <v>1.4699350616291388E-2</v>
      </c>
    </row>
    <row r="41" spans="1:15" ht="14.25" customHeight="1" x14ac:dyDescent="0.3">
      <c r="B41" s="57"/>
      <c r="D41" s="45"/>
      <c r="G41" s="38"/>
    </row>
    <row r="42" spans="1:15" x14ac:dyDescent="0.3">
      <c r="A42" s="80" t="s">
        <v>46</v>
      </c>
      <c r="B42" s="81">
        <f>SUM(B21:B40)</f>
        <v>316198.59999999998</v>
      </c>
      <c r="C42" s="82">
        <f>SUM(C21:C40)</f>
        <v>304806.26000000007</v>
      </c>
      <c r="D42" s="83">
        <f>SUM(D21:D40)</f>
        <v>11392.339999999995</v>
      </c>
    </row>
    <row r="43" spans="1:15" ht="15.75" customHeight="1" x14ac:dyDescent="0.3">
      <c r="A43" s="84" t="s">
        <v>47</v>
      </c>
      <c r="B43" s="85">
        <f>AVERAGE(B21:B40)</f>
        <v>15809.929999999998</v>
      </c>
      <c r="C43" s="86">
        <f>AVERAGE(C21:C40)</f>
        <v>15240.313000000004</v>
      </c>
      <c r="D43" s="87">
        <f>AVERAGE(D21:D40)</f>
        <v>569.61699999999973</v>
      </c>
    </row>
    <row r="44" spans="1:15" x14ac:dyDescent="0.3">
      <c r="A44" s="51"/>
      <c r="B44" s="88"/>
      <c r="C44" s="88"/>
      <c r="D44" s="57"/>
    </row>
    <row r="45" spans="1:15" ht="14.25" customHeight="1" x14ac:dyDescent="0.3">
      <c r="A45" s="51"/>
      <c r="B45" s="51"/>
      <c r="C45" s="51"/>
      <c r="D45" s="57"/>
    </row>
    <row r="46" spans="1:15" ht="30.75" customHeight="1" x14ac:dyDescent="0.3">
      <c r="B46" s="89" t="s">
        <v>47</v>
      </c>
      <c r="C46" s="90" t="s">
        <v>48</v>
      </c>
    </row>
    <row r="47" spans="1:15" ht="15.75" customHeight="1" x14ac:dyDescent="0.3">
      <c r="B47" s="213">
        <f>D43</f>
        <v>569.61699999999973</v>
      </c>
      <c r="C47" s="91">
        <f>-(IF(D43&gt;300, 7.5%, 10%))</f>
        <v>-7.4999999999999997E-2</v>
      </c>
      <c r="D47" s="92">
        <f>IF(D43&lt;300, D43*0.9, D43*0.925)</f>
        <v>526.89572499999974</v>
      </c>
    </row>
    <row r="48" spans="1:15" ht="15.75" customHeight="1" x14ac:dyDescent="0.3">
      <c r="B48" s="214"/>
      <c r="C48" s="93">
        <f>+(IF(D43&gt;300, 7.5%, 10%))</f>
        <v>7.4999999999999997E-2</v>
      </c>
      <c r="D48" s="92">
        <f>IF(D43&lt;300, D43*1.1, D43*1.075)</f>
        <v>612.33827499999973</v>
      </c>
    </row>
    <row r="49" spans="1:7" ht="14.25" customHeight="1" x14ac:dyDescent="0.3">
      <c r="A49" s="94"/>
      <c r="D49" s="95"/>
    </row>
    <row r="50" spans="1:7" ht="15" customHeight="1" x14ac:dyDescent="0.3">
      <c r="B50" s="207" t="s">
        <v>26</v>
      </c>
      <c r="C50" s="207"/>
      <c r="D50" s="57"/>
      <c r="E50" s="96" t="s">
        <v>27</v>
      </c>
      <c r="F50" s="97"/>
      <c r="G50" s="96" t="s">
        <v>28</v>
      </c>
    </row>
    <row r="51" spans="1:7" ht="15" customHeight="1" x14ac:dyDescent="0.3">
      <c r="A51" s="98" t="s">
        <v>29</v>
      </c>
      <c r="B51" s="99"/>
      <c r="C51" s="99"/>
      <c r="D51" s="57"/>
      <c r="E51" s="99"/>
      <c r="F51" s="51"/>
      <c r="G51" s="100"/>
    </row>
    <row r="52" spans="1:7" ht="15" customHeight="1" x14ac:dyDescent="0.3">
      <c r="A52" s="98" t="s">
        <v>30</v>
      </c>
      <c r="B52" s="101"/>
      <c r="C52" s="101"/>
      <c r="D52" s="57"/>
      <c r="E52" s="101"/>
      <c r="F52" s="51"/>
      <c r="G52" s="102"/>
    </row>
  </sheetData>
  <sheetProtection password="B3F3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52" zoomScale="60" zoomScaleNormal="60" workbookViewId="0">
      <selection activeCell="B57" sqref="B57"/>
    </sheetView>
  </sheetViews>
  <sheetFormatPr defaultRowHeight="12.75" x14ac:dyDescent="0.2"/>
  <cols>
    <col min="1" max="1" width="55.7109375" style="35" customWidth="1"/>
    <col min="2" max="2" width="35.140625" style="35" customWidth="1"/>
    <col min="3" max="3" width="41.7109375" style="35" customWidth="1"/>
    <col min="4" max="4" width="22.85546875" style="35" customWidth="1"/>
    <col min="5" max="5" width="24.5703125" style="35" customWidth="1"/>
    <col min="6" max="6" width="25.140625" style="35" customWidth="1"/>
    <col min="7" max="7" width="34.28515625" style="35" customWidth="1"/>
    <col min="8" max="8" width="16.28515625" style="35" customWidth="1"/>
    <col min="9" max="16384" width="9.140625" style="35"/>
  </cols>
  <sheetData>
    <row r="1" spans="1:8" x14ac:dyDescent="0.2">
      <c r="A1" s="215" t="s">
        <v>49</v>
      </c>
      <c r="B1" s="215"/>
      <c r="C1" s="215"/>
      <c r="D1" s="215"/>
      <c r="E1" s="215"/>
      <c r="F1" s="215"/>
      <c r="G1" s="215"/>
      <c r="H1" s="215"/>
    </row>
    <row r="2" spans="1:8" x14ac:dyDescent="0.2">
      <c r="A2" s="215"/>
      <c r="B2" s="215"/>
      <c r="C2" s="215"/>
      <c r="D2" s="215"/>
      <c r="E2" s="215"/>
      <c r="F2" s="215"/>
      <c r="G2" s="215"/>
      <c r="H2" s="215"/>
    </row>
    <row r="3" spans="1:8" x14ac:dyDescent="0.2">
      <c r="A3" s="215"/>
      <c r="B3" s="215"/>
      <c r="C3" s="215"/>
      <c r="D3" s="215"/>
      <c r="E3" s="215"/>
      <c r="F3" s="215"/>
      <c r="G3" s="215"/>
      <c r="H3" s="215"/>
    </row>
    <row r="4" spans="1:8" x14ac:dyDescent="0.2">
      <c r="A4" s="215"/>
      <c r="B4" s="215"/>
      <c r="C4" s="215"/>
      <c r="D4" s="215"/>
      <c r="E4" s="215"/>
      <c r="F4" s="215"/>
      <c r="G4" s="215"/>
      <c r="H4" s="215"/>
    </row>
    <row r="5" spans="1:8" x14ac:dyDescent="0.2">
      <c r="A5" s="215"/>
      <c r="B5" s="215"/>
      <c r="C5" s="215"/>
      <c r="D5" s="215"/>
      <c r="E5" s="215"/>
      <c r="F5" s="215"/>
      <c r="G5" s="215"/>
      <c r="H5" s="215"/>
    </row>
    <row r="6" spans="1:8" x14ac:dyDescent="0.2">
      <c r="A6" s="215"/>
      <c r="B6" s="215"/>
      <c r="C6" s="215"/>
      <c r="D6" s="215"/>
      <c r="E6" s="215"/>
      <c r="F6" s="215"/>
      <c r="G6" s="215"/>
      <c r="H6" s="215"/>
    </row>
    <row r="7" spans="1:8" x14ac:dyDescent="0.2">
      <c r="A7" s="215"/>
      <c r="B7" s="215"/>
      <c r="C7" s="215"/>
      <c r="D7" s="215"/>
      <c r="E7" s="215"/>
      <c r="F7" s="215"/>
      <c r="G7" s="215"/>
      <c r="H7" s="215"/>
    </row>
    <row r="8" spans="1:8" x14ac:dyDescent="0.2">
      <c r="A8" s="216" t="s">
        <v>50</v>
      </c>
      <c r="B8" s="216"/>
      <c r="C8" s="216"/>
      <c r="D8" s="216"/>
      <c r="E8" s="216"/>
      <c r="F8" s="216"/>
      <c r="G8" s="216"/>
      <c r="H8" s="216"/>
    </row>
    <row r="9" spans="1:8" x14ac:dyDescent="0.2">
      <c r="A9" s="216"/>
      <c r="B9" s="216"/>
      <c r="C9" s="216"/>
      <c r="D9" s="216"/>
      <c r="E9" s="216"/>
      <c r="F9" s="216"/>
      <c r="G9" s="216"/>
      <c r="H9" s="216"/>
    </row>
    <row r="10" spans="1:8" x14ac:dyDescent="0.2">
      <c r="A10" s="216"/>
      <c r="B10" s="216"/>
      <c r="C10" s="216"/>
      <c r="D10" s="216"/>
      <c r="E10" s="216"/>
      <c r="F10" s="216"/>
      <c r="G10" s="216"/>
      <c r="H10" s="216"/>
    </row>
    <row r="11" spans="1:8" x14ac:dyDescent="0.2">
      <c r="A11" s="216"/>
      <c r="B11" s="216"/>
      <c r="C11" s="216"/>
      <c r="D11" s="216"/>
      <c r="E11" s="216"/>
      <c r="F11" s="216"/>
      <c r="G11" s="216"/>
      <c r="H11" s="216"/>
    </row>
    <row r="12" spans="1:8" x14ac:dyDescent="0.2">
      <c r="A12" s="216"/>
      <c r="B12" s="216"/>
      <c r="C12" s="216"/>
      <c r="D12" s="216"/>
      <c r="E12" s="216"/>
      <c r="F12" s="216"/>
      <c r="G12" s="216"/>
      <c r="H12" s="216"/>
    </row>
    <row r="13" spans="1:8" x14ac:dyDescent="0.2">
      <c r="A13" s="216"/>
      <c r="B13" s="216"/>
      <c r="C13" s="216"/>
      <c r="D13" s="216"/>
      <c r="E13" s="216"/>
      <c r="F13" s="216"/>
      <c r="G13" s="216"/>
      <c r="H13" s="216"/>
    </row>
    <row r="14" spans="1:8" x14ac:dyDescent="0.2">
      <c r="A14" s="216"/>
      <c r="B14" s="216"/>
      <c r="C14" s="216"/>
      <c r="D14" s="216"/>
      <c r="E14" s="216"/>
      <c r="F14" s="216"/>
      <c r="G14" s="216"/>
      <c r="H14" s="216"/>
    </row>
    <row r="15" spans="1:8" ht="19.5" customHeight="1" thickBot="1" x14ac:dyDescent="0.35">
      <c r="A15" s="195"/>
      <c r="B15" s="195"/>
      <c r="C15" s="195"/>
      <c r="D15" s="195"/>
      <c r="E15" s="195"/>
      <c r="F15" s="195"/>
      <c r="G15" s="195"/>
      <c r="H15" s="195"/>
    </row>
    <row r="16" spans="1:8" ht="19.5" customHeight="1" thickBot="1" x14ac:dyDescent="0.35">
      <c r="A16" s="223" t="s">
        <v>31</v>
      </c>
      <c r="B16" s="224"/>
      <c r="C16" s="224"/>
      <c r="D16" s="224"/>
      <c r="E16" s="224"/>
      <c r="F16" s="224"/>
      <c r="G16" s="224"/>
      <c r="H16" s="225"/>
    </row>
    <row r="17" spans="1:8" ht="18.75" customHeight="1" x14ac:dyDescent="0.3">
      <c r="A17" s="103" t="s">
        <v>51</v>
      </c>
      <c r="B17" s="103"/>
      <c r="C17" s="195"/>
      <c r="D17" s="195"/>
      <c r="E17" s="195"/>
      <c r="F17" s="195"/>
      <c r="G17" s="195"/>
      <c r="H17" s="195"/>
    </row>
    <row r="18" spans="1:8" ht="26.25" customHeight="1" x14ac:dyDescent="0.4">
      <c r="A18" s="104" t="s">
        <v>33</v>
      </c>
      <c r="B18" s="226" t="s">
        <v>114</v>
      </c>
      <c r="C18" s="226"/>
      <c r="D18" s="226"/>
      <c r="E18" s="226"/>
      <c r="F18" s="195"/>
      <c r="G18" s="195"/>
      <c r="H18" s="195"/>
    </row>
    <row r="19" spans="1:8" ht="26.25" customHeight="1" x14ac:dyDescent="0.4">
      <c r="A19" s="104" t="s">
        <v>34</v>
      </c>
      <c r="B19" s="203" t="s">
        <v>7</v>
      </c>
      <c r="C19" s="195">
        <v>8</v>
      </c>
      <c r="D19" s="195"/>
      <c r="E19" s="195"/>
      <c r="F19" s="195"/>
      <c r="G19" s="195"/>
      <c r="H19" s="195"/>
    </row>
    <row r="20" spans="1:8" ht="26.25" customHeight="1" x14ac:dyDescent="0.4">
      <c r="A20" s="104" t="s">
        <v>35</v>
      </c>
      <c r="B20" s="203" t="s">
        <v>9</v>
      </c>
      <c r="C20" s="195"/>
      <c r="D20" s="195"/>
      <c r="E20" s="195"/>
      <c r="F20" s="195"/>
      <c r="G20" s="195"/>
      <c r="H20" s="195"/>
    </row>
    <row r="21" spans="1:8" ht="26.25" customHeight="1" x14ac:dyDescent="0.4">
      <c r="A21" s="104" t="s">
        <v>36</v>
      </c>
      <c r="B21" s="227" t="s">
        <v>11</v>
      </c>
      <c r="C21" s="227"/>
      <c r="D21" s="227"/>
      <c r="E21" s="227"/>
      <c r="F21" s="227"/>
      <c r="G21" s="227"/>
      <c r="H21" s="227"/>
    </row>
    <row r="22" spans="1:8" ht="26.25" customHeight="1" x14ac:dyDescent="0.4">
      <c r="A22" s="104" t="s">
        <v>37</v>
      </c>
      <c r="B22" s="105">
        <v>42472</v>
      </c>
      <c r="C22" s="195"/>
      <c r="D22" s="195"/>
      <c r="E22" s="195"/>
      <c r="F22" s="195"/>
      <c r="G22" s="195"/>
      <c r="H22" s="195"/>
    </row>
    <row r="23" spans="1:8" ht="26.25" customHeight="1" x14ac:dyDescent="0.4">
      <c r="A23" s="104" t="s">
        <v>38</v>
      </c>
      <c r="B23" s="105">
        <v>42474</v>
      </c>
      <c r="C23" s="195"/>
      <c r="D23" s="195"/>
      <c r="E23" s="195"/>
      <c r="F23" s="195"/>
      <c r="G23" s="195"/>
      <c r="H23" s="195"/>
    </row>
    <row r="24" spans="1:8" ht="18.75" customHeight="1" x14ac:dyDescent="0.3">
      <c r="A24" s="104"/>
      <c r="B24" s="106"/>
      <c r="C24" s="195"/>
      <c r="D24" s="195"/>
      <c r="E24" s="195"/>
      <c r="F24" s="195"/>
      <c r="G24" s="195"/>
      <c r="H24" s="195"/>
    </row>
    <row r="25" spans="1:8" ht="18.75" customHeight="1" x14ac:dyDescent="0.3">
      <c r="A25" s="107" t="s">
        <v>1</v>
      </c>
      <c r="B25" s="106"/>
      <c r="C25" s="195"/>
      <c r="D25" s="195"/>
      <c r="E25" s="195"/>
      <c r="F25" s="195"/>
      <c r="G25" s="195"/>
      <c r="H25" s="195"/>
    </row>
    <row r="26" spans="1:8" ht="26.25" customHeight="1" x14ac:dyDescent="0.4">
      <c r="A26" s="193" t="s">
        <v>4</v>
      </c>
      <c r="B26" s="226" t="s">
        <v>112</v>
      </c>
      <c r="C26" s="226"/>
      <c r="D26" s="195"/>
      <c r="E26" s="195"/>
      <c r="F26" s="195"/>
      <c r="G26" s="195"/>
      <c r="H26" s="195"/>
    </row>
    <row r="27" spans="1:8" ht="26.25" customHeight="1" x14ac:dyDescent="0.4">
      <c r="A27" s="188" t="s">
        <v>52</v>
      </c>
      <c r="B27" s="227" t="s">
        <v>115</v>
      </c>
      <c r="C27" s="227"/>
      <c r="D27" s="195"/>
      <c r="E27" s="195"/>
      <c r="F27" s="195"/>
      <c r="G27" s="195"/>
      <c r="H27" s="195"/>
    </row>
    <row r="28" spans="1:8" ht="27" customHeight="1" thickBot="1" x14ac:dyDescent="0.45">
      <c r="A28" s="188" t="s">
        <v>6</v>
      </c>
      <c r="B28" s="108">
        <v>84.81</v>
      </c>
      <c r="C28" s="195"/>
      <c r="D28" s="195"/>
      <c r="E28" s="195"/>
      <c r="F28" s="195"/>
      <c r="G28" s="195"/>
      <c r="H28" s="195"/>
    </row>
    <row r="29" spans="1:8" ht="27" customHeight="1" thickBot="1" x14ac:dyDescent="0.45">
      <c r="A29" s="188" t="s">
        <v>53</v>
      </c>
      <c r="B29" s="109">
        <v>0</v>
      </c>
      <c r="C29" s="228" t="s">
        <v>54</v>
      </c>
      <c r="D29" s="229"/>
      <c r="E29" s="229"/>
      <c r="F29" s="229"/>
      <c r="G29" s="229"/>
      <c r="H29" s="230"/>
    </row>
    <row r="30" spans="1:8" ht="19.5" customHeight="1" thickBot="1" x14ac:dyDescent="0.35">
      <c r="A30" s="188" t="s">
        <v>55</v>
      </c>
      <c r="B30" s="205">
        <f>B28-B29</f>
        <v>84.81</v>
      </c>
      <c r="C30" s="110"/>
      <c r="D30" s="110"/>
      <c r="E30" s="110"/>
      <c r="F30" s="110"/>
      <c r="G30" s="110"/>
      <c r="H30" s="111"/>
    </row>
    <row r="31" spans="1:8" ht="27" customHeight="1" thickBot="1" x14ac:dyDescent="0.45">
      <c r="A31" s="188" t="s">
        <v>56</v>
      </c>
      <c r="B31" s="112">
        <v>349.41</v>
      </c>
      <c r="C31" s="231" t="s">
        <v>57</v>
      </c>
      <c r="D31" s="232"/>
      <c r="E31" s="232"/>
      <c r="F31" s="232"/>
      <c r="G31" s="232"/>
      <c r="H31" s="233"/>
    </row>
    <row r="32" spans="1:8" ht="27" customHeight="1" thickBot="1" x14ac:dyDescent="0.45">
      <c r="A32" s="188" t="s">
        <v>58</v>
      </c>
      <c r="B32" s="112">
        <v>403.45</v>
      </c>
      <c r="C32" s="231" t="s">
        <v>59</v>
      </c>
      <c r="D32" s="232"/>
      <c r="E32" s="232"/>
      <c r="F32" s="232"/>
      <c r="G32" s="232"/>
      <c r="H32" s="233"/>
    </row>
    <row r="33" spans="1:8" ht="18.75" customHeight="1" x14ac:dyDescent="0.3">
      <c r="A33" s="188"/>
      <c r="B33" s="113"/>
      <c r="C33" s="114"/>
      <c r="D33" s="114"/>
      <c r="E33" s="114"/>
      <c r="F33" s="114"/>
      <c r="G33" s="114"/>
      <c r="H33" s="114"/>
    </row>
    <row r="34" spans="1:8" ht="18.75" customHeight="1" x14ac:dyDescent="0.3">
      <c r="A34" s="188" t="s">
        <v>60</v>
      </c>
      <c r="B34" s="115">
        <f>B31/B32</f>
        <v>0.86605527326806309</v>
      </c>
      <c r="C34" s="195" t="s">
        <v>61</v>
      </c>
      <c r="D34" s="195"/>
      <c r="E34" s="195"/>
      <c r="F34" s="195"/>
      <c r="G34" s="195"/>
      <c r="H34" s="116"/>
    </row>
    <row r="35" spans="1:8" ht="19.5" customHeight="1" thickBot="1" x14ac:dyDescent="0.35">
      <c r="A35" s="188"/>
      <c r="B35" s="205"/>
      <c r="C35" s="116"/>
      <c r="D35" s="116"/>
      <c r="E35" s="116"/>
      <c r="F35" s="116"/>
      <c r="G35" s="195"/>
      <c r="H35" s="116"/>
    </row>
    <row r="36" spans="1:8" ht="27" customHeight="1" thickBot="1" x14ac:dyDescent="0.45">
      <c r="A36" s="117" t="s">
        <v>62</v>
      </c>
      <c r="B36" s="118">
        <v>100</v>
      </c>
      <c r="C36" s="195"/>
      <c r="D36" s="234" t="s">
        <v>63</v>
      </c>
      <c r="E36" s="235"/>
      <c r="F36" s="234" t="s">
        <v>64</v>
      </c>
      <c r="G36" s="236"/>
      <c r="H36" s="116"/>
    </row>
    <row r="37" spans="1:8" ht="26.25" customHeight="1" x14ac:dyDescent="0.4">
      <c r="A37" s="119" t="s">
        <v>65</v>
      </c>
      <c r="B37" s="120">
        <v>5</v>
      </c>
      <c r="C37" s="121" t="s">
        <v>66</v>
      </c>
      <c r="D37" s="122" t="s">
        <v>67</v>
      </c>
      <c r="E37" s="123" t="s">
        <v>68</v>
      </c>
      <c r="F37" s="122" t="s">
        <v>67</v>
      </c>
      <c r="G37" s="124" t="s">
        <v>68</v>
      </c>
      <c r="H37" s="116"/>
    </row>
    <row r="38" spans="1:8" ht="26.25" customHeight="1" x14ac:dyDescent="0.4">
      <c r="A38" s="119" t="s">
        <v>69</v>
      </c>
      <c r="B38" s="120">
        <v>20</v>
      </c>
      <c r="C38" s="125">
        <v>1</v>
      </c>
      <c r="D38" s="126">
        <v>3019444</v>
      </c>
      <c r="E38" s="127">
        <f>IF(ISBLANK(D38),"-",$D$48/$D$45*D38)</f>
        <v>2916376.2291283961</v>
      </c>
      <c r="F38" s="126">
        <v>2488491</v>
      </c>
      <c r="G38" s="128">
        <f>IF(ISBLANK(F38),"-",$D$48/$F$45*F38)</f>
        <v>2992712.544651561</v>
      </c>
      <c r="H38" s="116"/>
    </row>
    <row r="39" spans="1:8" ht="26.25" customHeight="1" x14ac:dyDescent="0.4">
      <c r="A39" s="119" t="s">
        <v>70</v>
      </c>
      <c r="B39" s="120">
        <v>1</v>
      </c>
      <c r="C39" s="177">
        <v>2</v>
      </c>
      <c r="D39" s="129">
        <v>3018875</v>
      </c>
      <c r="E39" s="130">
        <f>IF(ISBLANK(D39),"-",$D$48/$D$45*D39)</f>
        <v>2915826.6517643603</v>
      </c>
      <c r="F39" s="129">
        <v>2490297</v>
      </c>
      <c r="G39" s="131">
        <f>IF(ISBLANK(F39),"-",$D$48/$F$45*F39)</f>
        <v>2994884.4789103712</v>
      </c>
      <c r="H39" s="116"/>
    </row>
    <row r="40" spans="1:8" ht="26.25" customHeight="1" x14ac:dyDescent="0.4">
      <c r="A40" s="119" t="s">
        <v>71</v>
      </c>
      <c r="B40" s="120">
        <v>1</v>
      </c>
      <c r="C40" s="177">
        <v>3</v>
      </c>
      <c r="D40" s="129">
        <v>3035069</v>
      </c>
      <c r="E40" s="130">
        <f>IF(ISBLANK(D40),"-",$D$48/$D$45*D40)</f>
        <v>2931467.8746698042</v>
      </c>
      <c r="F40" s="129">
        <v>2489299</v>
      </c>
      <c r="G40" s="131">
        <f>IF(ISBLANK(F40),"-",$D$48/$F$45*F40)</f>
        <v>2993684.2627474181</v>
      </c>
      <c r="H40" s="195"/>
    </row>
    <row r="41" spans="1:8" ht="26.25" customHeight="1" x14ac:dyDescent="0.4">
      <c r="A41" s="119" t="s">
        <v>72</v>
      </c>
      <c r="B41" s="120">
        <v>1</v>
      </c>
      <c r="C41" s="132">
        <v>4</v>
      </c>
      <c r="D41" s="133"/>
      <c r="E41" s="134" t="str">
        <f>IF(ISBLANK(D41),"-",$D$48/$D$45*D41)</f>
        <v>-</v>
      </c>
      <c r="F41" s="133"/>
      <c r="G41" s="135" t="str">
        <f>IF(ISBLANK(F41),"-",$D$48/$F$45*F41)</f>
        <v>-</v>
      </c>
      <c r="H41" s="195"/>
    </row>
    <row r="42" spans="1:8" ht="27" customHeight="1" thickBot="1" x14ac:dyDescent="0.45">
      <c r="A42" s="119" t="s">
        <v>73</v>
      </c>
      <c r="B42" s="120">
        <v>1</v>
      </c>
      <c r="C42" s="136" t="s">
        <v>74</v>
      </c>
      <c r="D42" s="137">
        <f>AVERAGE(D38:D41)</f>
        <v>3024462.6666666665</v>
      </c>
      <c r="E42" s="138">
        <f>AVERAGE(E38:E41)</f>
        <v>2921223.5851875204</v>
      </c>
      <c r="F42" s="137">
        <f>AVERAGE(F38:F41)</f>
        <v>2489362.3333333335</v>
      </c>
      <c r="G42" s="139">
        <f>AVERAGE(G38:G41)</f>
        <v>2993760.4287697836</v>
      </c>
      <c r="H42" s="140"/>
    </row>
    <row r="43" spans="1:8" ht="26.25" customHeight="1" x14ac:dyDescent="0.4">
      <c r="A43" s="119" t="s">
        <v>75</v>
      </c>
      <c r="B43" s="120">
        <v>1</v>
      </c>
      <c r="C43" s="141" t="s">
        <v>76</v>
      </c>
      <c r="D43" s="142">
        <v>33.83</v>
      </c>
      <c r="E43" s="195"/>
      <c r="F43" s="142">
        <v>27.17</v>
      </c>
      <c r="G43" s="195"/>
      <c r="H43" s="140"/>
    </row>
    <row r="44" spans="1:8" ht="26.25" customHeight="1" x14ac:dyDescent="0.4">
      <c r="A44" s="119" t="s">
        <v>77</v>
      </c>
      <c r="B44" s="120">
        <v>1</v>
      </c>
      <c r="C44" s="143" t="s">
        <v>78</v>
      </c>
      <c r="D44" s="144">
        <f>D43*$B$34</f>
        <v>29.298649894658574</v>
      </c>
      <c r="E44" s="187"/>
      <c r="F44" s="144">
        <f>F43*$B$34</f>
        <v>23.530721774693276</v>
      </c>
      <c r="G44" s="195"/>
      <c r="H44" s="140"/>
    </row>
    <row r="45" spans="1:8" ht="19.5" customHeight="1" thickBot="1" x14ac:dyDescent="0.35">
      <c r="A45" s="119" t="s">
        <v>79</v>
      </c>
      <c r="B45" s="177">
        <f>(B44/B43)*(B42/B41)*(B40/B39)*(B38/B37)*B36</f>
        <v>400</v>
      </c>
      <c r="C45" s="143" t="s">
        <v>80</v>
      </c>
      <c r="D45" s="145">
        <f>D44*$B$30/100</f>
        <v>24.848184975659937</v>
      </c>
      <c r="E45" s="184"/>
      <c r="F45" s="145">
        <f>F44*$B$30/100</f>
        <v>19.956405137117368</v>
      </c>
      <c r="G45" s="195"/>
      <c r="H45" s="140"/>
    </row>
    <row r="46" spans="1:8" ht="19.5" customHeight="1" thickBot="1" x14ac:dyDescent="0.35">
      <c r="A46" s="237" t="s">
        <v>81</v>
      </c>
      <c r="B46" s="238"/>
      <c r="C46" s="143" t="s">
        <v>82</v>
      </c>
      <c r="D46" s="144">
        <f>D45/$B$45</f>
        <v>6.2120462439149843E-2</v>
      </c>
      <c r="E46" s="184"/>
      <c r="F46" s="146">
        <f>F45/$B$45</f>
        <v>4.9891012842793424E-2</v>
      </c>
      <c r="G46" s="195"/>
      <c r="H46" s="140"/>
    </row>
    <row r="47" spans="1:8" ht="27" customHeight="1" thickBot="1" x14ac:dyDescent="0.45">
      <c r="A47" s="239"/>
      <c r="B47" s="240"/>
      <c r="C47" s="147" t="s">
        <v>83</v>
      </c>
      <c r="D47" s="148">
        <v>0.06</v>
      </c>
      <c r="E47" s="195"/>
      <c r="F47" s="149"/>
      <c r="G47" s="195"/>
      <c r="H47" s="140"/>
    </row>
    <row r="48" spans="1:8" ht="18.75" customHeight="1" x14ac:dyDescent="0.3">
      <c r="A48" s="195"/>
      <c r="B48" s="195"/>
      <c r="C48" s="150" t="s">
        <v>84</v>
      </c>
      <c r="D48" s="144">
        <f>D47*$B$45</f>
        <v>24</v>
      </c>
      <c r="E48" s="195"/>
      <c r="F48" s="149"/>
      <c r="G48" s="195"/>
      <c r="H48" s="140"/>
    </row>
    <row r="49" spans="1:8" ht="19.5" customHeight="1" thickBot="1" x14ac:dyDescent="0.35">
      <c r="A49" s="195"/>
      <c r="B49" s="195"/>
      <c r="C49" s="188" t="s">
        <v>85</v>
      </c>
      <c r="D49" s="151">
        <f>D48/B34</f>
        <v>27.711857130591564</v>
      </c>
      <c r="E49" s="195"/>
      <c r="F49" s="149"/>
      <c r="G49" s="195"/>
      <c r="H49" s="140"/>
    </row>
    <row r="50" spans="1:8" ht="18.75" customHeight="1" x14ac:dyDescent="0.3">
      <c r="A50" s="195"/>
      <c r="B50" s="195"/>
      <c r="C50" s="117" t="s">
        <v>86</v>
      </c>
      <c r="D50" s="152">
        <f>AVERAGE(E38:E41,G38:G41)</f>
        <v>2957492.006978652</v>
      </c>
      <c r="E50" s="195"/>
      <c r="F50" s="153"/>
      <c r="G50" s="195"/>
      <c r="H50" s="140"/>
    </row>
    <row r="51" spans="1:8" ht="18.75" customHeight="1" x14ac:dyDescent="0.3">
      <c r="A51" s="195"/>
      <c r="B51" s="195"/>
      <c r="C51" s="147" t="s">
        <v>87</v>
      </c>
      <c r="D51" s="154">
        <f>STDEV(E38:E41,G38:G41)/D50</f>
        <v>1.3569133711108473E-2</v>
      </c>
      <c r="E51" s="195"/>
      <c r="F51" s="153"/>
      <c r="G51" s="195"/>
      <c r="H51" s="140"/>
    </row>
    <row r="52" spans="1:8" ht="19.5" customHeight="1" thickBot="1" x14ac:dyDescent="0.35">
      <c r="A52" s="195"/>
      <c r="B52" s="195"/>
      <c r="C52" s="155" t="s">
        <v>20</v>
      </c>
      <c r="D52" s="156">
        <f>COUNT(E38:E41,G38:G41)</f>
        <v>6</v>
      </c>
      <c r="E52" s="195"/>
      <c r="F52" s="153"/>
      <c r="G52" s="195"/>
      <c r="H52" s="195"/>
    </row>
    <row r="53" spans="1:8" ht="18.75" customHeight="1" x14ac:dyDescent="0.3">
      <c r="A53" s="195"/>
      <c r="B53" s="195"/>
      <c r="C53" s="195"/>
      <c r="D53" s="195"/>
      <c r="E53" s="195"/>
      <c r="F53" s="195"/>
      <c r="G53" s="195"/>
      <c r="H53" s="195"/>
    </row>
    <row r="54" spans="1:8" ht="18.75" customHeight="1" x14ac:dyDescent="0.3">
      <c r="A54" s="103" t="s">
        <v>1</v>
      </c>
      <c r="B54" s="157" t="s">
        <v>88</v>
      </c>
      <c r="C54" s="195"/>
      <c r="D54" s="195"/>
      <c r="E54" s="195"/>
      <c r="F54" s="195"/>
      <c r="G54" s="195"/>
      <c r="H54" s="195"/>
    </row>
    <row r="55" spans="1:8" ht="18.75" customHeight="1" x14ac:dyDescent="0.3">
      <c r="A55" s="195" t="s">
        <v>89</v>
      </c>
      <c r="B55" s="158" t="str">
        <f>B21</f>
        <v>Each vial contains 500mg Ampicillin BP</v>
      </c>
      <c r="C55" s="195"/>
      <c r="D55" s="195"/>
      <c r="E55" s="195"/>
      <c r="F55" s="195"/>
      <c r="G55" s="195"/>
      <c r="H55" s="195"/>
    </row>
    <row r="56" spans="1:8" ht="26.25" customHeight="1" x14ac:dyDescent="0.4">
      <c r="A56" s="158" t="s">
        <v>90</v>
      </c>
      <c r="B56" s="159">
        <v>500</v>
      </c>
      <c r="C56" s="195" t="str">
        <f>B20</f>
        <v>Ampicillin BP</v>
      </c>
      <c r="D56" s="195"/>
      <c r="E56" s="195"/>
      <c r="F56" s="195"/>
      <c r="G56" s="195"/>
      <c r="H56" s="187"/>
    </row>
    <row r="57" spans="1:8" ht="18.75" customHeight="1" x14ac:dyDescent="0.3">
      <c r="A57" s="158" t="s">
        <v>91</v>
      </c>
      <c r="B57" s="200">
        <f>Uniformity!D43</f>
        <v>569.61699999999973</v>
      </c>
      <c r="C57" s="195"/>
      <c r="D57" s="195"/>
      <c r="E57" s="195"/>
      <c r="F57" s="195"/>
      <c r="G57" s="195"/>
      <c r="H57" s="187"/>
    </row>
    <row r="58" spans="1:8" ht="19.5" customHeight="1" thickBot="1" x14ac:dyDescent="0.35">
      <c r="A58" s="195"/>
      <c r="B58" s="195"/>
      <c r="C58" s="195"/>
      <c r="D58" s="195"/>
      <c r="E58" s="195"/>
      <c r="F58" s="195"/>
      <c r="G58" s="195"/>
      <c r="H58" s="187"/>
    </row>
    <row r="59" spans="1:8" ht="27" customHeight="1" thickBot="1" x14ac:dyDescent="0.45">
      <c r="A59" s="117" t="s">
        <v>92</v>
      </c>
      <c r="B59" s="118">
        <v>100</v>
      </c>
      <c r="C59" s="195"/>
      <c r="D59" s="160" t="s">
        <v>93</v>
      </c>
      <c r="E59" s="161" t="s">
        <v>66</v>
      </c>
      <c r="F59" s="161" t="s">
        <v>67</v>
      </c>
      <c r="G59" s="161" t="s">
        <v>94</v>
      </c>
      <c r="H59" s="121" t="s">
        <v>95</v>
      </c>
    </row>
    <row r="60" spans="1:8" ht="26.25" customHeight="1" x14ac:dyDescent="0.4">
      <c r="A60" s="119" t="s">
        <v>96</v>
      </c>
      <c r="B60" s="120">
        <v>5</v>
      </c>
      <c r="C60" s="217" t="s">
        <v>97</v>
      </c>
      <c r="D60" s="220">
        <v>58.55</v>
      </c>
      <c r="E60" s="162">
        <v>1</v>
      </c>
      <c r="F60" s="163"/>
      <c r="G60" s="164" t="str">
        <f>IF(ISBLANK(F60),"-",(F60/$D$50*$D$47*$B$68)*($B$57/$D$60))</f>
        <v>-</v>
      </c>
      <c r="H60" s="165" t="str">
        <f t="shared" ref="H60:H71" si="0">IF(ISBLANK(F60),"-",G60/$B$56)</f>
        <v>-</v>
      </c>
    </row>
    <row r="61" spans="1:8" ht="26.25" customHeight="1" x14ac:dyDescent="0.4">
      <c r="A61" s="119" t="s">
        <v>98</v>
      </c>
      <c r="B61" s="120">
        <v>50</v>
      </c>
      <c r="C61" s="218"/>
      <c r="D61" s="221"/>
      <c r="E61" s="166">
        <v>2</v>
      </c>
      <c r="F61" s="129"/>
      <c r="G61" s="167" t="str">
        <f>IF(ISBLANK(F61),"-",(F61/$D$50*$D$47*$B$68)*($B$57/$D$60))</f>
        <v>-</v>
      </c>
      <c r="H61" s="168" t="str">
        <f t="shared" si="0"/>
        <v>-</v>
      </c>
    </row>
    <row r="62" spans="1:8" ht="26.25" customHeight="1" x14ac:dyDescent="0.4">
      <c r="A62" s="119" t="s">
        <v>99</v>
      </c>
      <c r="B62" s="120">
        <v>1</v>
      </c>
      <c r="C62" s="218"/>
      <c r="D62" s="221"/>
      <c r="E62" s="166">
        <v>3</v>
      </c>
      <c r="F62" s="129"/>
      <c r="G62" s="167" t="str">
        <f>IF(ISBLANK(F62),"-",(F62/$D$50*$D$47*$B$68)*($B$57/$D$60))</f>
        <v>-</v>
      </c>
      <c r="H62" s="168" t="str">
        <f t="shared" si="0"/>
        <v>-</v>
      </c>
    </row>
    <row r="63" spans="1:8" ht="27" customHeight="1" thickBot="1" x14ac:dyDescent="0.45">
      <c r="A63" s="119" t="s">
        <v>100</v>
      </c>
      <c r="B63" s="120">
        <v>1</v>
      </c>
      <c r="C63" s="219"/>
      <c r="D63" s="222"/>
      <c r="E63" s="169">
        <v>4</v>
      </c>
      <c r="F63" s="170"/>
      <c r="G63" s="167" t="str">
        <f>IF(ISBLANK(F63),"-",(F63/$D$50*$D$47*$B$68)*($B$57/$D$60))</f>
        <v>-</v>
      </c>
      <c r="H63" s="168" t="str">
        <f t="shared" si="0"/>
        <v>-</v>
      </c>
    </row>
    <row r="64" spans="1:8" ht="26.25" customHeight="1" x14ac:dyDescent="0.4">
      <c r="A64" s="119" t="s">
        <v>101</v>
      </c>
      <c r="B64" s="120">
        <v>1</v>
      </c>
      <c r="C64" s="217" t="s">
        <v>102</v>
      </c>
      <c r="D64" s="220">
        <v>61.75</v>
      </c>
      <c r="E64" s="162">
        <v>1</v>
      </c>
      <c r="F64" s="163">
        <v>2662929</v>
      </c>
      <c r="G64" s="171">
        <f>IF(ISBLANK(F64),"-",(F64/$D$50*$D$47*$B$68)*($B$57/$D$64))</f>
        <v>498.34859517130599</v>
      </c>
      <c r="H64" s="172">
        <f t="shared" si="0"/>
        <v>0.99669719034261195</v>
      </c>
    </row>
    <row r="65" spans="1:8" ht="26.25" customHeight="1" x14ac:dyDescent="0.4">
      <c r="A65" s="119" t="s">
        <v>103</v>
      </c>
      <c r="B65" s="120">
        <v>1</v>
      </c>
      <c r="C65" s="218"/>
      <c r="D65" s="221"/>
      <c r="E65" s="166">
        <v>2</v>
      </c>
      <c r="F65" s="129">
        <v>2666716</v>
      </c>
      <c r="G65" s="173">
        <f>IF(ISBLANK(F65),"-",(F65/$D$50*$D$47*$B$68)*($B$57/$D$64))</f>
        <v>499.0573058165819</v>
      </c>
      <c r="H65" s="174">
        <f t="shared" si="0"/>
        <v>0.99811461163316384</v>
      </c>
    </row>
    <row r="66" spans="1:8" ht="26.25" customHeight="1" x14ac:dyDescent="0.4">
      <c r="A66" s="119" t="s">
        <v>104</v>
      </c>
      <c r="B66" s="120">
        <v>1</v>
      </c>
      <c r="C66" s="218"/>
      <c r="D66" s="221"/>
      <c r="E66" s="166">
        <v>3</v>
      </c>
      <c r="F66" s="129">
        <v>2663487</v>
      </c>
      <c r="G66" s="173">
        <f>IF(ISBLANK(F66),"-",(F66/$D$50*$D$47*$B$68)*($B$57/$D$64))</f>
        <v>498.45302098067066</v>
      </c>
      <c r="H66" s="174">
        <f t="shared" si="0"/>
        <v>0.99690604196134136</v>
      </c>
    </row>
    <row r="67" spans="1:8" ht="27" customHeight="1" thickBot="1" x14ac:dyDescent="0.45">
      <c r="A67" s="119" t="s">
        <v>105</v>
      </c>
      <c r="B67" s="120">
        <v>1</v>
      </c>
      <c r="C67" s="219"/>
      <c r="D67" s="222"/>
      <c r="E67" s="169">
        <v>4</v>
      </c>
      <c r="F67" s="170"/>
      <c r="G67" s="175" t="str">
        <f>IF(ISBLANK(F67),"-",(F67/$D$50*$D$47*$B$68)*($B$57/$D$64))</f>
        <v>-</v>
      </c>
      <c r="H67" s="176" t="str">
        <f t="shared" si="0"/>
        <v>-</v>
      </c>
    </row>
    <row r="68" spans="1:8" ht="26.25" customHeight="1" x14ac:dyDescent="0.4">
      <c r="A68" s="119" t="s">
        <v>106</v>
      </c>
      <c r="B68" s="177">
        <f>(B67/B66)*(B65/B64)*(B63/B62)*(B61/B60)*B59</f>
        <v>1000</v>
      </c>
      <c r="C68" s="217" t="s">
        <v>107</v>
      </c>
      <c r="D68" s="220">
        <v>58.74</v>
      </c>
      <c r="E68" s="162">
        <v>1</v>
      </c>
      <c r="F68" s="163">
        <v>2487911</v>
      </c>
      <c r="G68" s="171">
        <f>IF(ISBLANK(F68),"-",(F68/$D$50*$D$47*$B$68)*($B$57/$D$68))</f>
        <v>489.45358190416556</v>
      </c>
      <c r="H68" s="168">
        <f t="shared" si="0"/>
        <v>0.97890716380833109</v>
      </c>
    </row>
    <row r="69" spans="1:8" ht="27" customHeight="1" thickBot="1" x14ac:dyDescent="0.45">
      <c r="A69" s="155" t="s">
        <v>108</v>
      </c>
      <c r="B69" s="178">
        <f>(D47*B68)/B56*B57</f>
        <v>68.354039999999969</v>
      </c>
      <c r="C69" s="218"/>
      <c r="D69" s="221"/>
      <c r="E69" s="166">
        <v>2</v>
      </c>
      <c r="F69" s="129">
        <v>2488468</v>
      </c>
      <c r="G69" s="173">
        <f>IF(ISBLANK(F69),"-",(F69/$D$50*$D$47*$B$68)*($B$57/$D$68))</f>
        <v>489.56316204795712</v>
      </c>
      <c r="H69" s="168">
        <f t="shared" si="0"/>
        <v>0.97912632409591427</v>
      </c>
    </row>
    <row r="70" spans="1:8" ht="26.25" customHeight="1" x14ac:dyDescent="0.4">
      <c r="A70" s="237" t="s">
        <v>81</v>
      </c>
      <c r="B70" s="238"/>
      <c r="C70" s="218"/>
      <c r="D70" s="221"/>
      <c r="E70" s="166">
        <v>3</v>
      </c>
      <c r="F70" s="129">
        <v>2487719</v>
      </c>
      <c r="G70" s="173">
        <f>IF(ISBLANK(F70),"-",(F70/$D$50*$D$47*$B$68)*($B$57/$D$68))</f>
        <v>489.41580921546182</v>
      </c>
      <c r="H70" s="168">
        <f t="shared" si="0"/>
        <v>0.97883161843092359</v>
      </c>
    </row>
    <row r="71" spans="1:8" ht="27" customHeight="1" thickBot="1" x14ac:dyDescent="0.45">
      <c r="A71" s="239"/>
      <c r="B71" s="240"/>
      <c r="C71" s="242"/>
      <c r="D71" s="222"/>
      <c r="E71" s="169">
        <v>4</v>
      </c>
      <c r="F71" s="170"/>
      <c r="G71" s="175" t="str">
        <f>IF(ISBLANK(F71),"-",(F71/$D$50*$D$47*$B$68)*($B$57/$D$68))</f>
        <v>-</v>
      </c>
      <c r="H71" s="179" t="str">
        <f t="shared" si="0"/>
        <v>-</v>
      </c>
    </row>
    <row r="72" spans="1:8" ht="26.25" customHeight="1" x14ac:dyDescent="0.4">
      <c r="A72" s="187"/>
      <c r="B72" s="187"/>
      <c r="C72" s="187"/>
      <c r="D72" s="187"/>
      <c r="E72" s="187"/>
      <c r="F72" s="187"/>
      <c r="G72" s="180" t="s">
        <v>74</v>
      </c>
      <c r="H72" s="181">
        <f>AVERAGE(H60:H71)</f>
        <v>0.98809715837871437</v>
      </c>
    </row>
    <row r="73" spans="1:8" ht="26.25" customHeight="1" x14ac:dyDescent="0.4">
      <c r="A73" s="195"/>
      <c r="B73" s="195"/>
      <c r="C73" s="187"/>
      <c r="D73" s="187"/>
      <c r="E73" s="187"/>
      <c r="F73" s="187"/>
      <c r="G73" s="182" t="s">
        <v>87</v>
      </c>
      <c r="H73" s="183">
        <f>STDEV(H60:H71)/H72</f>
        <v>1.0147634118966341E-2</v>
      </c>
    </row>
    <row r="74" spans="1:8" ht="27" customHeight="1" thickBot="1" x14ac:dyDescent="0.45">
      <c r="A74" s="187"/>
      <c r="B74" s="187"/>
      <c r="C74" s="187"/>
      <c r="D74" s="187"/>
      <c r="E74" s="184"/>
      <c r="F74" s="187"/>
      <c r="G74" s="185" t="s">
        <v>20</v>
      </c>
      <c r="H74" s="186">
        <f>COUNT(H60:H71)</f>
        <v>6</v>
      </c>
    </row>
    <row r="75" spans="1:8" ht="18.75" customHeight="1" x14ac:dyDescent="0.3">
      <c r="A75" s="187"/>
      <c r="B75" s="187"/>
      <c r="C75" s="187"/>
      <c r="D75" s="187"/>
      <c r="E75" s="184"/>
      <c r="F75" s="187"/>
      <c r="G75" s="188"/>
      <c r="H75" s="205"/>
    </row>
    <row r="76" spans="1:8" ht="26.25" customHeight="1" x14ac:dyDescent="0.4">
      <c r="A76" s="193" t="s">
        <v>109</v>
      </c>
      <c r="B76" s="188" t="s">
        <v>110</v>
      </c>
      <c r="C76" s="243" t="str">
        <f>B20</f>
        <v>Ampicillin BP</v>
      </c>
      <c r="D76" s="243"/>
      <c r="E76" s="195" t="s">
        <v>111</v>
      </c>
      <c r="F76" s="195"/>
      <c r="G76" s="189">
        <f>H72</f>
        <v>0.98809715837871437</v>
      </c>
      <c r="H76" s="205"/>
    </row>
    <row r="77" spans="1:8" ht="19.5" customHeight="1" thickBot="1" x14ac:dyDescent="0.35">
      <c r="A77" s="190"/>
      <c r="B77" s="190"/>
      <c r="C77" s="191"/>
      <c r="D77" s="191"/>
      <c r="E77" s="191"/>
      <c r="F77" s="191"/>
      <c r="G77" s="191"/>
      <c r="H77" s="191"/>
    </row>
    <row r="78" spans="1:8" ht="18.75" customHeight="1" x14ac:dyDescent="0.3">
      <c r="A78" s="195"/>
      <c r="B78" s="241" t="s">
        <v>26</v>
      </c>
      <c r="C78" s="241"/>
      <c r="D78" s="195"/>
      <c r="E78" s="204" t="s">
        <v>27</v>
      </c>
      <c r="F78" s="192"/>
      <c r="G78" s="241" t="s">
        <v>28</v>
      </c>
      <c r="H78" s="241"/>
    </row>
    <row r="79" spans="1:8" ht="60" customHeight="1" x14ac:dyDescent="0.3">
      <c r="A79" s="193" t="s">
        <v>29</v>
      </c>
      <c r="B79" s="194" t="s">
        <v>113</v>
      </c>
      <c r="C79" s="194"/>
      <c r="D79" s="195"/>
      <c r="E79" s="196"/>
      <c r="F79" s="195"/>
      <c r="G79" s="196"/>
      <c r="H79" s="196"/>
    </row>
    <row r="80" spans="1:8" ht="60" customHeight="1" x14ac:dyDescent="0.3">
      <c r="A80" s="193" t="s">
        <v>30</v>
      </c>
      <c r="B80" s="197"/>
      <c r="C80" s="197"/>
      <c r="D80" s="195"/>
      <c r="E80" s="198"/>
      <c r="F80" s="195"/>
      <c r="G80" s="199"/>
      <c r="H80" s="199"/>
    </row>
    <row r="250" spans="1:1" x14ac:dyDescent="0.2">
      <c r="A250" s="35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B26:C26"/>
    <mergeCell ref="A1:H7"/>
    <mergeCell ref="A8:H14"/>
    <mergeCell ref="A16:H16"/>
    <mergeCell ref="B18:E18"/>
    <mergeCell ref="B21:H21"/>
    <mergeCell ref="B27:C27"/>
    <mergeCell ref="C29:H29"/>
    <mergeCell ref="C31:H31"/>
    <mergeCell ref="C32:H32"/>
    <mergeCell ref="D36:E36"/>
    <mergeCell ref="F36:G36"/>
    <mergeCell ref="C76:D76"/>
    <mergeCell ref="B78:C78"/>
    <mergeCell ref="G78:H78"/>
    <mergeCell ref="A46:B47"/>
    <mergeCell ref="C60:C63"/>
    <mergeCell ref="D60:D63"/>
    <mergeCell ref="C64:C67"/>
    <mergeCell ref="D64:D67"/>
    <mergeCell ref="C68:C71"/>
    <mergeCell ref="D68:D71"/>
    <mergeCell ref="A70:B71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 final</vt:lpstr>
      <vt:lpstr>Uniformity</vt:lpstr>
      <vt:lpstr>Ampicillin final</vt:lpstr>
      <vt:lpstr>'Ampicillin final'!Print_Area</vt:lpstr>
      <vt:lpstr>'SST final'!Print_Area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2016-04-14T06:21:34Z</cp:lastPrinted>
  <dcterms:created xsi:type="dcterms:W3CDTF">2005-07-05T10:19:27Z</dcterms:created>
  <dcterms:modified xsi:type="dcterms:W3CDTF">2016-04-18T11:14:29Z</dcterms:modified>
</cp:coreProperties>
</file>