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2"/>
  </bookViews>
  <sheets>
    <sheet name="SST (2)" sheetId="4" r:id="rId1"/>
    <sheet name="RD" sheetId="2" r:id="rId2"/>
    <sheet name="Amoxicillin " sheetId="3" r:id="rId3"/>
  </sheets>
  <definedNames>
    <definedName name="_xlnm.Print_Area" localSheetId="2">'Amoxicillin '!$A$1:$H$135</definedName>
  </definedNames>
  <calcPr calcId="145621"/>
</workbook>
</file>

<file path=xl/calcChain.xml><?xml version="1.0" encoding="utf-8"?>
<calcChain xmlns="http://schemas.openxmlformats.org/spreadsheetml/2006/main">
  <c r="H63" i="3" l="1"/>
  <c r="H64" i="3"/>
  <c r="H65" i="3"/>
  <c r="H66" i="3"/>
  <c r="H67" i="3"/>
  <c r="H68" i="3"/>
  <c r="H69" i="3"/>
  <c r="H70" i="3"/>
  <c r="H71" i="3"/>
  <c r="H72" i="3"/>
  <c r="H73" i="3"/>
  <c r="B53" i="4" l="1"/>
  <c r="E51" i="4"/>
  <c r="D51" i="4"/>
  <c r="C51" i="4"/>
  <c r="B51" i="4"/>
  <c r="B52" i="4" s="1"/>
  <c r="B32" i="4"/>
  <c r="D30" i="4"/>
  <c r="C30" i="4"/>
  <c r="B30" i="4"/>
  <c r="B31" i="4" s="1"/>
  <c r="B18" i="3" l="1"/>
  <c r="B21" i="3"/>
  <c r="B56" i="3" s="1"/>
  <c r="B20" i="3"/>
  <c r="C78" i="3" s="1"/>
  <c r="B19" i="3"/>
  <c r="H127" i="3"/>
  <c r="G127" i="3"/>
  <c r="B124" i="3"/>
  <c r="H123" i="3"/>
  <c r="G123" i="3"/>
  <c r="H119" i="3"/>
  <c r="G119" i="3"/>
  <c r="B113" i="3"/>
  <c r="B100" i="3"/>
  <c r="D103" i="3" s="1"/>
  <c r="D104" i="3" s="1"/>
  <c r="F99" i="3"/>
  <c r="F100" i="3" s="1"/>
  <c r="D99" i="3"/>
  <c r="F97" i="3"/>
  <c r="D97" i="3"/>
  <c r="G96" i="3"/>
  <c r="E96" i="3"/>
  <c r="B89" i="3"/>
  <c r="B85" i="3"/>
  <c r="G73" i="3"/>
  <c r="B70" i="3"/>
  <c r="G69" i="3"/>
  <c r="G65" i="3"/>
  <c r="B59" i="3"/>
  <c r="B46" i="3"/>
  <c r="D49" i="3" s="1"/>
  <c r="F43" i="3"/>
  <c r="D43" i="3"/>
  <c r="B35" i="3"/>
  <c r="F45" i="3" s="1"/>
  <c r="B31" i="3"/>
  <c r="D33" i="2"/>
  <c r="C33" i="2"/>
  <c r="B33" i="2"/>
  <c r="D100" i="3" l="1"/>
  <c r="E94" i="3" s="1"/>
  <c r="C37" i="2"/>
  <c r="C35" i="2"/>
  <c r="F46" i="3"/>
  <c r="G40" i="3" s="1"/>
  <c r="B110" i="3"/>
  <c r="E57" i="3"/>
  <c r="C132" i="3"/>
  <c r="E111" i="3"/>
  <c r="D101" i="3"/>
  <c r="E95" i="3"/>
  <c r="E93" i="3"/>
  <c r="G41" i="3"/>
  <c r="G39" i="3"/>
  <c r="D50" i="3"/>
  <c r="G94" i="3"/>
  <c r="F101" i="3"/>
  <c r="G95" i="3"/>
  <c r="G93" i="3"/>
  <c r="D45" i="3"/>
  <c r="D46" i="3" s="1"/>
  <c r="F47" i="3" l="1"/>
  <c r="G42" i="3"/>
  <c r="G43" i="3" s="1"/>
  <c r="D47" i="3"/>
  <c r="E42" i="3"/>
  <c r="E40" i="3"/>
  <c r="G97" i="3"/>
  <c r="C39" i="2"/>
  <c r="B58" i="3" s="1"/>
  <c r="E41" i="3"/>
  <c r="D107" i="3"/>
  <c r="D105" i="3"/>
  <c r="E97" i="3"/>
  <c r="E39" i="3"/>
  <c r="G116" i="3" l="1"/>
  <c r="H116" i="3" s="1"/>
  <c r="G117" i="3"/>
  <c r="H117" i="3" s="1"/>
  <c r="B112" i="3"/>
  <c r="D113" i="3" s="1"/>
  <c r="B125" i="3" s="1"/>
  <c r="D59" i="3"/>
  <c r="D106" i="3"/>
  <c r="D51" i="3"/>
  <c r="E43" i="3"/>
  <c r="D53" i="3"/>
  <c r="G120" i="3" l="1"/>
  <c r="H120" i="3" s="1"/>
  <c r="G124" i="3"/>
  <c r="H124" i="3" s="1"/>
  <c r="G121" i="3"/>
  <c r="H121" i="3" s="1"/>
  <c r="G125" i="3"/>
  <c r="H125" i="3" s="1"/>
  <c r="G122" i="3"/>
  <c r="H122" i="3" s="1"/>
  <c r="G126" i="3"/>
  <c r="H126" i="3" s="1"/>
  <c r="G118" i="3"/>
  <c r="H118" i="3" s="1"/>
  <c r="G63" i="3"/>
  <c r="G62" i="3"/>
  <c r="H62" i="3" s="1"/>
  <c r="B71" i="3"/>
  <c r="G71" i="3"/>
  <c r="G68" i="3"/>
  <c r="G66" i="3"/>
  <c r="G64" i="3"/>
  <c r="G67" i="3"/>
  <c r="G72" i="3"/>
  <c r="G70" i="3"/>
  <c r="D52" i="3"/>
  <c r="H128" i="3" l="1"/>
  <c r="H129" i="3" s="1"/>
  <c r="H130" i="3"/>
  <c r="H74" i="3"/>
  <c r="H75" i="3" s="1"/>
  <c r="H76" i="3"/>
  <c r="G132" i="3" l="1"/>
  <c r="G78" i="3"/>
</calcChain>
</file>

<file path=xl/sharedStrings.xml><?xml version="1.0" encoding="utf-8"?>
<sst xmlns="http://schemas.openxmlformats.org/spreadsheetml/2006/main" count="240" uniqueCount="115">
  <si>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</si>
  <si>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</si>
  <si>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</si>
  <si>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</si>
  <si>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</si>
  <si>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</si>
  <si>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</si>
  <si>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Amoxicillin Trihydrate BP</t>
  </si>
  <si>
    <t>Standard Conc (mg/mL):</t>
  </si>
  <si>
    <t xml:space="preserve">Each 5ml of suspension when freshly prepared contains Amoxicillin Trihydrate BP equivalent to Amoxicillin 125mg </t>
  </si>
  <si>
    <t>2015-10-01 12:39:46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</si>
  <si>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</si>
  <si>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</si>
  <si>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</si>
  <si>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</si>
  <si>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</si>
  <si>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</si>
  <si>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</si>
  <si>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</si>
  <si>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</si>
  <si>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</si>
  <si>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</si>
  <si>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</si>
  <si>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</si>
  <si>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</si>
  <si>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</si>
  <si>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</si>
  <si>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</si>
  <si>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</si>
  <si>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</si>
  <si>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</si>
  <si>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</si>
  <si>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</si>
  <si>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</si>
  <si>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</si>
  <si>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</si>
  <si>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</si>
  <si>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</si>
  <si>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</si>
  <si>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</si>
  <si>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</si>
  <si>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</si>
  <si>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</si>
  <si>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</si>
  <si>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</si>
  <si>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</si>
  <si>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</si>
  <si>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</si>
  <si>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</si>
  <si>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</si>
  <si>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</si>
  <si>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</si>
  <si>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</si>
  <si>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</si>
  <si>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</si>
  <si>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</si>
  <si>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</si>
  <si>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</si>
  <si>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</si>
  <si>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</si>
  <si>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</si>
  <si>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</si>
  <si>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</si>
  <si>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</si>
  <si>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</si>
  <si>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</si>
  <si>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</si>
  <si>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</si>
  <si>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</si>
  <si>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</si>
  <si>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</si>
  <si>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</si>
  <si>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</si>
  <si>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</si>
  <si>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</si>
  <si>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</si>
  <si>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</si>
  <si>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</si>
  <si>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</si>
  <si>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</si>
  <si>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</si>
  <si>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</si>
  <si>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</si>
  <si>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</si>
  <si>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</si>
  <si>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</si>
  <si>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</si>
  <si>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</si>
  <si>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</si>
  <si>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</si>
  <si>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</si>
  <si>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</si>
  <si>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</si>
  <si>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</si>
  <si>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</si>
  <si>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</si>
  <si>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</si>
  <si>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</si>
  <si>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</si>
  <si>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</si>
  <si>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</si>
  <si>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</si>
  <si>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</si>
  <si>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</si>
  <si>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</si>
  <si>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</si>
  <si>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</si>
  <si>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</si>
  <si>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</si>
  <si>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</si>
  <si>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</si>
  <si>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</si>
  <si>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RIVAMOX</t>
  </si>
  <si>
    <t>LOK 359</t>
  </si>
  <si>
    <t>NDQA201509338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</si>
</sst>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27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2" fontId="13" fillId="2" borderId="21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3" fillId="2" borderId="41" xfId="0" applyNumberFormat="1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10" fontId="13" fillId="2" borderId="54" xfId="0" applyNumberFormat="1" applyFont="1" applyFill="1" applyBorder="1" applyAlignment="1">
      <alignment horizontal="center" vertical="center"/>
    </xf>
    <xf numFmtId="10" fontId="13" fillId="2" borderId="55" xfId="0" applyNumberFormat="1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/>
    </xf>
    <xf numFmtId="10" fontId="13" fillId="2" borderId="53" xfId="0" applyNumberFormat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9" workbookViewId="0">
      <selection activeCell="C18" sqref="C18"/>
    </sheetView>
  </sheetViews>
  <sheetFormatPr defaultRowHeight="13.5" x14ac:dyDescent="0.25"/>
  <cols>
    <col min="1" max="1" width="27.5703125" style="192" customWidth="1"/>
    <col min="2" max="2" width="20.42578125" style="192" customWidth="1"/>
    <col min="3" max="3" width="31.85546875" style="192" customWidth="1"/>
    <col min="4" max="4" width="25.85546875" style="192" customWidth="1"/>
    <col min="5" max="5" width="25.7109375" style="192" customWidth="1"/>
    <col min="6" max="6" width="23.140625" style="192" customWidth="1"/>
    <col min="7" max="7" width="28.42578125" style="192" customWidth="1"/>
    <col min="8" max="8" width="21.5703125" style="192" customWidth="1"/>
    <col min="9" max="9" width="9.140625" style="192" customWidth="1"/>
    <col min="10" max="16384" width="9.140625" style="228"/>
  </cols>
  <sheetData>
    <row r="14" spans="1:6" ht="15" customHeight="1" x14ac:dyDescent="0.3">
      <c r="A14" s="191"/>
      <c r="C14" s="193"/>
      <c r="F14" s="193"/>
    </row>
    <row r="15" spans="1:6" ht="18.75" customHeight="1" x14ac:dyDescent="0.3">
      <c r="A15" s="243" t="s">
        <v>0</v>
      </c>
      <c r="B15" s="243"/>
      <c r="C15" s="243"/>
      <c r="D15" s="243"/>
      <c r="E15" s="243"/>
    </row>
    <row r="16" spans="1:6" ht="16.5" customHeight="1" x14ac:dyDescent="0.3">
      <c r="A16" s="194" t="s">
        <v>1</v>
      </c>
      <c r="B16" s="195" t="s">
        <v>2</v>
      </c>
    </row>
    <row r="17" spans="1:5" ht="16.5" customHeight="1" x14ac:dyDescent="0.3">
      <c r="A17" s="196" t="s">
        <v>3</v>
      </c>
      <c r="B17" s="196" t="s">
        <v>112</v>
      </c>
      <c r="D17" s="197"/>
      <c r="E17" s="198"/>
    </row>
    <row r="18" spans="1:5" ht="16.5" customHeight="1" x14ac:dyDescent="0.3">
      <c r="A18" s="199" t="s">
        <v>4</v>
      </c>
      <c r="B18" s="196" t="s">
        <v>7</v>
      </c>
      <c r="C18" s="198"/>
      <c r="D18" s="198"/>
      <c r="E18" s="198"/>
    </row>
    <row r="19" spans="1:5" ht="16.5" customHeight="1" x14ac:dyDescent="0.3">
      <c r="A19" s="199" t="s">
        <v>5</v>
      </c>
      <c r="B19" s="200">
        <v>86.6</v>
      </c>
      <c r="C19" s="198"/>
      <c r="D19" s="198"/>
      <c r="E19" s="198"/>
    </row>
    <row r="20" spans="1:5" ht="16.5" customHeight="1" x14ac:dyDescent="0.3">
      <c r="A20" s="196" t="s">
        <v>6</v>
      </c>
      <c r="B20" s="200">
        <v>29.17</v>
      </c>
      <c r="C20" s="198"/>
      <c r="D20" s="198"/>
      <c r="E20" s="198"/>
    </row>
    <row r="21" spans="1:5" ht="16.5" customHeight="1" x14ac:dyDescent="0.3">
      <c r="A21" s="196" t="s">
        <v>8</v>
      </c>
      <c r="B21" s="201">
        <v>1.2</v>
      </c>
      <c r="C21" s="198"/>
      <c r="D21" s="198"/>
      <c r="E21" s="198"/>
    </row>
    <row r="22" spans="1:5" ht="15.75" customHeight="1" x14ac:dyDescent="0.25">
      <c r="A22" s="198"/>
      <c r="B22" s="198"/>
      <c r="C22" s="198"/>
      <c r="D22" s="198"/>
      <c r="E22" s="198"/>
    </row>
    <row r="23" spans="1:5" ht="16.5" customHeight="1" x14ac:dyDescent="0.3">
      <c r="A23" s="202" t="s">
        <v>11</v>
      </c>
      <c r="B23" s="203" t="s">
        <v>12</v>
      </c>
      <c r="C23" s="202" t="s">
        <v>13</v>
      </c>
      <c r="D23" s="202" t="s">
        <v>14</v>
      </c>
      <c r="E23" s="202" t="s">
        <v>15</v>
      </c>
    </row>
    <row r="24" spans="1:5" ht="16.5" customHeight="1" x14ac:dyDescent="0.3">
      <c r="A24" s="204">
        <v>1</v>
      </c>
      <c r="B24" s="205">
        <v>139985282</v>
      </c>
      <c r="C24" s="205">
        <v>7794.1</v>
      </c>
      <c r="D24" s="206">
        <v>1.1000000000000001</v>
      </c>
      <c r="E24" s="207">
        <v>4.5999999999999996</v>
      </c>
    </row>
    <row r="25" spans="1:5" ht="16.5" customHeight="1" x14ac:dyDescent="0.3">
      <c r="A25" s="204">
        <v>2</v>
      </c>
      <c r="B25" s="205">
        <v>136901555</v>
      </c>
      <c r="C25" s="205">
        <v>7790.4</v>
      </c>
      <c r="D25" s="206">
        <v>1.1000000000000001</v>
      </c>
      <c r="E25" s="206">
        <v>4.5999999999999996</v>
      </c>
    </row>
    <row r="26" spans="1:5" ht="16.5" customHeight="1" x14ac:dyDescent="0.3">
      <c r="A26" s="204">
        <v>3</v>
      </c>
      <c r="B26" s="205">
        <v>134888957</v>
      </c>
      <c r="C26" s="205">
        <v>7823.1</v>
      </c>
      <c r="D26" s="206">
        <v>1.1000000000000001</v>
      </c>
      <c r="E26" s="206">
        <v>4.5999999999999996</v>
      </c>
    </row>
    <row r="27" spans="1:5" ht="16.5" customHeight="1" x14ac:dyDescent="0.3">
      <c r="A27" s="204">
        <v>4</v>
      </c>
      <c r="B27" s="205">
        <v>134611212</v>
      </c>
      <c r="C27" s="205">
        <v>7823.1</v>
      </c>
      <c r="D27" s="206">
        <v>1.1000000000000001</v>
      </c>
      <c r="E27" s="206">
        <v>4.5999999999999996</v>
      </c>
    </row>
    <row r="28" spans="1:5" ht="16.5" customHeight="1" x14ac:dyDescent="0.3">
      <c r="A28" s="204">
        <v>5</v>
      </c>
      <c r="B28" s="205">
        <v>134278013</v>
      </c>
      <c r="C28" s="205">
        <v>7810</v>
      </c>
      <c r="D28" s="206">
        <v>1.1000000000000001</v>
      </c>
      <c r="E28" s="206">
        <v>4.5999999999999996</v>
      </c>
    </row>
    <row r="29" spans="1:5" ht="16.5" customHeight="1" x14ac:dyDescent="0.3">
      <c r="A29" s="204">
        <v>6</v>
      </c>
      <c r="B29" s="208">
        <v>134380247</v>
      </c>
      <c r="C29" s="208">
        <v>7833.2</v>
      </c>
      <c r="D29" s="209">
        <v>1.1000000000000001</v>
      </c>
      <c r="E29" s="209">
        <v>4</v>
      </c>
    </row>
    <row r="30" spans="1:5" ht="16.5" customHeight="1" x14ac:dyDescent="0.3">
      <c r="A30" s="210" t="s">
        <v>16</v>
      </c>
      <c r="B30" s="211">
        <f>AVERAGE(B24:B29)</f>
        <v>135840877.66666666</v>
      </c>
      <c r="C30" s="212">
        <f>AVERAGE(C24:C29)</f>
        <v>7812.3166666666657</v>
      </c>
      <c r="D30" s="213">
        <f>AVERAGE(D24:D29)</f>
        <v>1.0999999999999999</v>
      </c>
      <c r="E30" s="213">
        <v>6</v>
      </c>
    </row>
    <row r="31" spans="1:5" ht="16.5" customHeight="1" x14ac:dyDescent="0.3">
      <c r="A31" s="214" t="s">
        <v>17</v>
      </c>
      <c r="B31" s="215">
        <f>(STDEV(B24:B29)/B30)</f>
        <v>1.6557882579635939E-2</v>
      </c>
      <c r="C31" s="216"/>
      <c r="D31" s="216"/>
      <c r="E31" s="217"/>
    </row>
    <row r="32" spans="1:5" s="192" customFormat="1" ht="16.5" customHeight="1" x14ac:dyDescent="0.3">
      <c r="A32" s="218" t="s">
        <v>18</v>
      </c>
      <c r="B32" s="219">
        <f>COUNT(B24:B29)</f>
        <v>6</v>
      </c>
      <c r="C32" s="220"/>
      <c r="D32" s="221"/>
      <c r="E32" s="222"/>
    </row>
    <row r="33" spans="1:5" s="192" customFormat="1" ht="15.75" customHeight="1" x14ac:dyDescent="0.25">
      <c r="A33" s="198"/>
      <c r="B33" s="198"/>
      <c r="C33" s="198"/>
      <c r="D33" s="198"/>
      <c r="E33" s="198"/>
    </row>
    <row r="34" spans="1:5" s="192" customFormat="1" ht="16.5" customHeight="1" x14ac:dyDescent="0.3">
      <c r="A34" s="199" t="s">
        <v>19</v>
      </c>
      <c r="B34" s="223" t="s">
        <v>20</v>
      </c>
      <c r="C34" s="224"/>
      <c r="D34" s="224"/>
      <c r="E34" s="224"/>
    </row>
    <row r="35" spans="1:5" ht="16.5" customHeight="1" x14ac:dyDescent="0.3">
      <c r="A35" s="199"/>
      <c r="B35" s="223" t="s">
        <v>21</v>
      </c>
      <c r="C35" s="224"/>
      <c r="D35" s="224"/>
      <c r="E35" s="224"/>
    </row>
    <row r="36" spans="1:5" ht="16.5" customHeight="1" x14ac:dyDescent="0.3">
      <c r="A36" s="199"/>
      <c r="B36" s="223" t="s">
        <v>22</v>
      </c>
      <c r="C36" s="224"/>
      <c r="D36" s="224"/>
      <c r="E36" s="224"/>
    </row>
    <row r="37" spans="1:5" ht="15.75" customHeight="1" x14ac:dyDescent="0.25">
      <c r="A37" s="198"/>
      <c r="B37" s="198"/>
      <c r="C37" s="198"/>
      <c r="D37" s="198"/>
      <c r="E37" s="198"/>
    </row>
    <row r="38" spans="1:5" ht="16.5" customHeight="1" x14ac:dyDescent="0.3">
      <c r="A38" s="194" t="s">
        <v>1</v>
      </c>
      <c r="B38" s="195" t="s">
        <v>23</v>
      </c>
    </row>
    <row r="39" spans="1:5" ht="16.5" customHeight="1" x14ac:dyDescent="0.3">
      <c r="A39" s="199" t="s">
        <v>4</v>
      </c>
      <c r="B39" s="196"/>
      <c r="C39" s="198"/>
      <c r="D39" s="198"/>
      <c r="E39" s="198"/>
    </row>
    <row r="40" spans="1:5" ht="16.5" customHeight="1" x14ac:dyDescent="0.3">
      <c r="A40" s="199" t="s">
        <v>5</v>
      </c>
      <c r="B40" s="200"/>
      <c r="C40" s="198"/>
      <c r="D40" s="198"/>
      <c r="E40" s="198"/>
    </row>
    <row r="41" spans="1:5" ht="16.5" customHeight="1" x14ac:dyDescent="0.3">
      <c r="A41" s="196" t="s">
        <v>6</v>
      </c>
      <c r="B41" s="200"/>
      <c r="C41" s="198"/>
      <c r="D41" s="198"/>
      <c r="E41" s="198"/>
    </row>
    <row r="42" spans="1:5" ht="16.5" customHeight="1" x14ac:dyDescent="0.3">
      <c r="A42" s="196" t="s">
        <v>8</v>
      </c>
      <c r="B42" s="201"/>
      <c r="C42" s="198"/>
      <c r="D42" s="198"/>
      <c r="E42" s="198"/>
    </row>
    <row r="43" spans="1:5" ht="15.75" customHeight="1" x14ac:dyDescent="0.25">
      <c r="A43" s="198"/>
      <c r="B43" s="198"/>
      <c r="C43" s="198"/>
      <c r="D43" s="198"/>
      <c r="E43" s="198"/>
    </row>
    <row r="44" spans="1:5" ht="16.5" customHeight="1" x14ac:dyDescent="0.3">
      <c r="A44" s="202" t="s">
        <v>11</v>
      </c>
      <c r="B44" s="203" t="s">
        <v>12</v>
      </c>
      <c r="C44" s="202" t="s">
        <v>13</v>
      </c>
      <c r="D44" s="202" t="s">
        <v>14</v>
      </c>
      <c r="E44" s="202" t="s">
        <v>15</v>
      </c>
    </row>
    <row r="45" spans="1:5" ht="16.5" customHeight="1" x14ac:dyDescent="0.3">
      <c r="A45" s="204">
        <v>1</v>
      </c>
      <c r="B45" s="205"/>
      <c r="C45" s="205"/>
      <c r="D45" s="206"/>
      <c r="E45" s="207"/>
    </row>
    <row r="46" spans="1:5" ht="16.5" customHeight="1" x14ac:dyDescent="0.3">
      <c r="A46" s="204">
        <v>2</v>
      </c>
      <c r="B46" s="205"/>
      <c r="C46" s="205"/>
      <c r="D46" s="206"/>
      <c r="E46" s="206"/>
    </row>
    <row r="47" spans="1:5" ht="16.5" customHeight="1" x14ac:dyDescent="0.3">
      <c r="A47" s="204">
        <v>3</v>
      </c>
      <c r="B47" s="205"/>
      <c r="C47" s="205"/>
      <c r="D47" s="206"/>
      <c r="E47" s="206"/>
    </row>
    <row r="48" spans="1:5" ht="16.5" customHeight="1" x14ac:dyDescent="0.3">
      <c r="A48" s="204">
        <v>4</v>
      </c>
      <c r="B48" s="205"/>
      <c r="C48" s="205"/>
      <c r="D48" s="206"/>
      <c r="E48" s="206"/>
    </row>
    <row r="49" spans="1:7" ht="16.5" customHeight="1" x14ac:dyDescent="0.3">
      <c r="A49" s="204">
        <v>5</v>
      </c>
      <c r="B49" s="205"/>
      <c r="C49" s="205"/>
      <c r="D49" s="206"/>
      <c r="E49" s="206"/>
    </row>
    <row r="50" spans="1:7" ht="16.5" customHeight="1" x14ac:dyDescent="0.3">
      <c r="A50" s="204">
        <v>6</v>
      </c>
      <c r="B50" s="208"/>
      <c r="C50" s="208"/>
      <c r="D50" s="209"/>
      <c r="E50" s="209"/>
    </row>
    <row r="51" spans="1:7" ht="16.5" customHeight="1" x14ac:dyDescent="0.3">
      <c r="A51" s="210" t="s">
        <v>16</v>
      </c>
      <c r="B51" s="211" t="e">
        <f>AVERAGE(B45:B50)</f>
        <v>#DIV/0!</v>
      </c>
      <c r="C51" s="212" t="e">
        <f>AVERAGE(C45:C50)</f>
        <v>#DIV/0!</v>
      </c>
      <c r="D51" s="213" t="e">
        <f>AVERAGE(D45:D50)</f>
        <v>#DIV/0!</v>
      </c>
      <c r="E51" s="213" t="e">
        <f>AVERAGE(E45:E50)</f>
        <v>#DIV/0!</v>
      </c>
    </row>
    <row r="52" spans="1:7" ht="16.5" customHeight="1" x14ac:dyDescent="0.3">
      <c r="A52" s="214" t="s">
        <v>17</v>
      </c>
      <c r="B52" s="215" t="e">
        <f>(STDEV(B45:B50)/B51)</f>
        <v>#DIV/0!</v>
      </c>
      <c r="C52" s="216"/>
      <c r="D52" s="216"/>
      <c r="E52" s="217"/>
    </row>
    <row r="53" spans="1:7" s="192" customFormat="1" ht="16.5" customHeight="1" x14ac:dyDescent="0.3">
      <c r="A53" s="218" t="s">
        <v>18</v>
      </c>
      <c r="B53" s="219">
        <f>COUNT(B45:B50)</f>
        <v>0</v>
      </c>
      <c r="C53" s="220"/>
      <c r="D53" s="221"/>
      <c r="E53" s="222"/>
    </row>
    <row r="54" spans="1:7" s="192" customFormat="1" ht="15.75" customHeight="1" x14ac:dyDescent="0.25">
      <c r="A54" s="198"/>
      <c r="B54" s="198"/>
      <c r="C54" s="198"/>
      <c r="D54" s="198"/>
      <c r="E54" s="198"/>
    </row>
    <row r="55" spans="1:7" s="192" customFormat="1" ht="16.5" customHeight="1" x14ac:dyDescent="0.3">
      <c r="A55" s="199" t="s">
        <v>19</v>
      </c>
      <c r="B55" s="223" t="s">
        <v>20</v>
      </c>
      <c r="C55" s="224"/>
      <c r="D55" s="224"/>
      <c r="E55" s="224"/>
    </row>
    <row r="56" spans="1:7" ht="16.5" customHeight="1" x14ac:dyDescent="0.3">
      <c r="A56" s="199"/>
      <c r="B56" s="223" t="s">
        <v>21</v>
      </c>
      <c r="C56" s="224"/>
      <c r="D56" s="224"/>
      <c r="E56" s="224"/>
    </row>
    <row r="57" spans="1:7" ht="16.5" customHeight="1" x14ac:dyDescent="0.3">
      <c r="A57" s="199"/>
      <c r="B57" s="223" t="s">
        <v>22</v>
      </c>
      <c r="C57" s="224"/>
      <c r="D57" s="224"/>
      <c r="E57" s="224"/>
    </row>
    <row r="58" spans="1:7" ht="14.25" customHeight="1" thickBot="1" x14ac:dyDescent="0.3">
      <c r="A58" s="225"/>
      <c r="B58" s="226"/>
      <c r="D58" s="227"/>
      <c r="F58" s="228"/>
      <c r="G58" s="228"/>
    </row>
    <row r="59" spans="1:7" ht="15" customHeight="1" x14ac:dyDescent="0.3">
      <c r="B59" s="244" t="s">
        <v>24</v>
      </c>
      <c r="C59" s="244"/>
      <c r="E59" s="229" t="s">
        <v>25</v>
      </c>
      <c r="F59" s="230"/>
      <c r="G59" s="229" t="s">
        <v>26</v>
      </c>
    </row>
    <row r="60" spans="1:7" ht="15" customHeight="1" x14ac:dyDescent="0.3">
      <c r="A60" s="231" t="s">
        <v>27</v>
      </c>
      <c r="B60" s="232"/>
      <c r="C60" s="232"/>
      <c r="E60" s="232"/>
      <c r="G60" s="232"/>
    </row>
    <row r="61" spans="1:7" ht="15" customHeight="1" x14ac:dyDescent="0.3">
      <c r="A61" s="231" t="s">
        <v>28</v>
      </c>
      <c r="B61" s="233"/>
      <c r="C61" s="233"/>
      <c r="E61" s="233"/>
      <c r="G61" s="23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4" zoomScale="60" workbookViewId="0">
      <selection activeCell="B20" sqref="B20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50" t="s">
        <v>29</v>
      </c>
      <c r="B1" s="250"/>
      <c r="C1" s="250"/>
      <c r="D1" s="250"/>
      <c r="E1" s="250"/>
      <c r="F1" s="250"/>
      <c r="G1" s="57"/>
    </row>
    <row r="2" spans="1:7" ht="12.75" customHeight="1" x14ac:dyDescent="0.3">
      <c r="A2" s="250"/>
      <c r="B2" s="250"/>
      <c r="C2" s="250"/>
      <c r="D2" s="250"/>
      <c r="E2" s="250"/>
      <c r="F2" s="250"/>
      <c r="G2" s="57"/>
    </row>
    <row r="3" spans="1:7" ht="12.75" customHeight="1" x14ac:dyDescent="0.3">
      <c r="A3" s="250"/>
      <c r="B3" s="250"/>
      <c r="C3" s="250"/>
      <c r="D3" s="250"/>
      <c r="E3" s="250"/>
      <c r="F3" s="250"/>
      <c r="G3" s="57"/>
    </row>
    <row r="4" spans="1:7" ht="12.75" customHeight="1" x14ac:dyDescent="0.3">
      <c r="A4" s="250"/>
      <c r="B4" s="250"/>
      <c r="C4" s="250"/>
      <c r="D4" s="250"/>
      <c r="E4" s="250"/>
      <c r="F4" s="250"/>
      <c r="G4" s="57"/>
    </row>
    <row r="5" spans="1:7" ht="12.75" customHeight="1" x14ac:dyDescent="0.3">
      <c r="A5" s="250"/>
      <c r="B5" s="250"/>
      <c r="C5" s="250"/>
      <c r="D5" s="250"/>
      <c r="E5" s="250"/>
      <c r="F5" s="250"/>
      <c r="G5" s="57"/>
    </row>
    <row r="6" spans="1:7" ht="12.75" customHeight="1" x14ac:dyDescent="0.3">
      <c r="A6" s="250"/>
      <c r="B6" s="250"/>
      <c r="C6" s="250"/>
      <c r="D6" s="250"/>
      <c r="E6" s="250"/>
      <c r="F6" s="250"/>
      <c r="G6" s="57"/>
    </row>
    <row r="7" spans="1:7" ht="12.75" customHeight="1" x14ac:dyDescent="0.3">
      <c r="A7" s="250"/>
      <c r="B7" s="250"/>
      <c r="C7" s="250"/>
      <c r="D7" s="250"/>
      <c r="E7" s="250"/>
      <c r="F7" s="250"/>
      <c r="G7" s="57"/>
    </row>
    <row r="8" spans="1:7" ht="15" customHeight="1" x14ac:dyDescent="0.3">
      <c r="A8" s="249" t="s">
        <v>30</v>
      </c>
      <c r="B8" s="249"/>
      <c r="C8" s="249"/>
      <c r="D8" s="249"/>
      <c r="E8" s="249"/>
      <c r="F8" s="249"/>
      <c r="G8" s="58"/>
    </row>
    <row r="9" spans="1:7" ht="12.75" customHeight="1" x14ac:dyDescent="0.3">
      <c r="A9" s="249"/>
      <c r="B9" s="249"/>
      <c r="C9" s="249"/>
      <c r="D9" s="249"/>
      <c r="E9" s="249"/>
      <c r="F9" s="249"/>
      <c r="G9" s="58"/>
    </row>
    <row r="10" spans="1:7" ht="12.75" customHeight="1" x14ac:dyDescent="0.3">
      <c r="A10" s="249"/>
      <c r="B10" s="249"/>
      <c r="C10" s="249"/>
      <c r="D10" s="249"/>
      <c r="E10" s="249"/>
      <c r="F10" s="249"/>
      <c r="G10" s="58"/>
    </row>
    <row r="11" spans="1:7" ht="12.75" customHeight="1" x14ac:dyDescent="0.3">
      <c r="A11" s="249"/>
      <c r="B11" s="249"/>
      <c r="C11" s="249"/>
      <c r="D11" s="249"/>
      <c r="E11" s="249"/>
      <c r="F11" s="249"/>
      <c r="G11" s="58"/>
    </row>
    <row r="12" spans="1:7" ht="12.75" customHeight="1" x14ac:dyDescent="0.3">
      <c r="A12" s="249"/>
      <c r="B12" s="249"/>
      <c r="C12" s="249"/>
      <c r="D12" s="249"/>
      <c r="E12" s="249"/>
      <c r="F12" s="249"/>
      <c r="G12" s="58"/>
    </row>
    <row r="13" spans="1:7" ht="12.75" customHeight="1" x14ac:dyDescent="0.3">
      <c r="A13" s="249"/>
      <c r="B13" s="249"/>
      <c r="C13" s="249"/>
      <c r="D13" s="249"/>
      <c r="E13" s="249"/>
      <c r="F13" s="249"/>
      <c r="G13" s="58"/>
    </row>
    <row r="14" spans="1:7" ht="12.75" customHeight="1" x14ac:dyDescent="0.3">
      <c r="A14" s="249"/>
      <c r="B14" s="249"/>
      <c r="C14" s="249"/>
      <c r="D14" s="249"/>
      <c r="E14" s="249"/>
      <c r="F14" s="249"/>
      <c r="G14" s="58"/>
    </row>
    <row r="15" spans="1:7" ht="13.5" customHeight="1" x14ac:dyDescent="0.3"/>
    <row r="16" spans="1:7" ht="19.5" customHeight="1" x14ac:dyDescent="0.3">
      <c r="A16" s="245" t="s">
        <v>31</v>
      </c>
      <c r="B16" s="246"/>
      <c r="C16" s="246"/>
      <c r="D16" s="246"/>
      <c r="E16" s="246"/>
      <c r="F16" s="247"/>
    </row>
    <row r="17" spans="1:13" ht="18.75" customHeight="1" x14ac:dyDescent="0.3">
      <c r="A17" s="248" t="s">
        <v>32</v>
      </c>
      <c r="B17" s="248"/>
      <c r="C17" s="248"/>
      <c r="D17" s="248"/>
      <c r="E17" s="248"/>
      <c r="F17" s="248"/>
    </row>
    <row r="18" spans="1:13" x14ac:dyDescent="0.3">
      <c r="B18" s="1" t="s">
        <v>112</v>
      </c>
    </row>
    <row r="19" spans="1:13" x14ac:dyDescent="0.3">
      <c r="B19" s="1" t="s">
        <v>114</v>
      </c>
    </row>
    <row r="20" spans="1:13" ht="16.5" customHeight="1" x14ac:dyDescent="0.3">
      <c r="A20" s="4" t="s">
        <v>33</v>
      </c>
      <c r="B20" s="59" t="s">
        <v>7</v>
      </c>
    </row>
    <row r="21" spans="1:13" ht="16.5" customHeight="1" x14ac:dyDescent="0.3">
      <c r="A21" s="4" t="s">
        <v>34</v>
      </c>
      <c r="B21" s="59" t="s">
        <v>9</v>
      </c>
    </row>
    <row r="22" spans="1:13" ht="16.5" customHeight="1" x14ac:dyDescent="0.3">
      <c r="A22" s="4" t="s">
        <v>35</v>
      </c>
      <c r="B22" s="59" t="s">
        <v>10</v>
      </c>
    </row>
    <row r="23" spans="1:13" ht="16.5" customHeight="1" x14ac:dyDescent="0.3">
      <c r="A23" s="4" t="s">
        <v>36</v>
      </c>
      <c r="B23" s="59">
        <v>0</v>
      </c>
    </row>
    <row r="24" spans="1:13" ht="16.5" customHeight="1" x14ac:dyDescent="0.3">
      <c r="A24" s="4" t="s">
        <v>37</v>
      </c>
      <c r="B24" s="60">
        <v>0</v>
      </c>
    </row>
    <row r="25" spans="1:13" ht="16.5" customHeight="1" x14ac:dyDescent="0.3">
      <c r="A25" s="4" t="s">
        <v>38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23.111339999999998</v>
      </c>
      <c r="C29" s="12">
        <v>48.129600000000003</v>
      </c>
      <c r="D29" s="12">
        <v>50.69097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48.12959</v>
      </c>
      <c r="D30" s="12">
        <v>50.690950000000001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48.129570000000001</v>
      </c>
      <c r="D31" s="15">
        <v>50.690939999999998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23.111339999999998</v>
      </c>
      <c r="C33" s="18">
        <f>AVERAGE(C29:C32)</f>
        <v>48.129586666666661</v>
      </c>
      <c r="D33" s="18">
        <f>AVERAGE(D29:D32)</f>
        <v>50.690953333333333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41</v>
      </c>
      <c r="C35" s="22">
        <f>C33-B33</f>
        <v>25.018246666666663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42</v>
      </c>
      <c r="C37" s="22">
        <f>D33-B33</f>
        <v>27.579613333333334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43</v>
      </c>
      <c r="C39" s="28">
        <f>C37/C35</f>
        <v>1.1023799429589658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 x14ac:dyDescent="0.3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97" zoomScale="55" zoomScaleNormal="75" workbookViewId="0">
      <selection activeCell="D120" sqref="D120:D12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51" t="s">
        <v>29</v>
      </c>
      <c r="B1" s="251"/>
      <c r="C1" s="251"/>
      <c r="D1" s="251"/>
      <c r="E1" s="251"/>
      <c r="F1" s="251"/>
      <c r="G1" s="251"/>
      <c r="H1" s="251"/>
    </row>
    <row r="2" spans="1:8" x14ac:dyDescent="0.25">
      <c r="A2" s="251"/>
      <c r="B2" s="251"/>
      <c r="C2" s="251"/>
      <c r="D2" s="251"/>
      <c r="E2" s="251"/>
      <c r="F2" s="251"/>
      <c r="G2" s="251"/>
      <c r="H2" s="251"/>
    </row>
    <row r="3" spans="1:8" x14ac:dyDescent="0.25">
      <c r="A3" s="251"/>
      <c r="B3" s="251"/>
      <c r="C3" s="251"/>
      <c r="D3" s="251"/>
      <c r="E3" s="251"/>
      <c r="F3" s="251"/>
      <c r="G3" s="251"/>
      <c r="H3" s="251"/>
    </row>
    <row r="4" spans="1:8" x14ac:dyDescent="0.25">
      <c r="A4" s="251"/>
      <c r="B4" s="251"/>
      <c r="C4" s="251"/>
      <c r="D4" s="251"/>
      <c r="E4" s="251"/>
      <c r="F4" s="251"/>
      <c r="G4" s="251"/>
      <c r="H4" s="251"/>
    </row>
    <row r="5" spans="1:8" x14ac:dyDescent="0.25">
      <c r="A5" s="251"/>
      <c r="B5" s="251"/>
      <c r="C5" s="251"/>
      <c r="D5" s="251"/>
      <c r="E5" s="251"/>
      <c r="F5" s="251"/>
      <c r="G5" s="251"/>
      <c r="H5" s="251"/>
    </row>
    <row r="6" spans="1:8" x14ac:dyDescent="0.25">
      <c r="A6" s="251"/>
      <c r="B6" s="251"/>
      <c r="C6" s="251"/>
      <c r="D6" s="251"/>
      <c r="E6" s="251"/>
      <c r="F6" s="251"/>
      <c r="G6" s="251"/>
      <c r="H6" s="251"/>
    </row>
    <row r="7" spans="1:8" x14ac:dyDescent="0.25">
      <c r="A7" s="251"/>
      <c r="B7" s="251"/>
      <c r="C7" s="251"/>
      <c r="D7" s="251"/>
      <c r="E7" s="251"/>
      <c r="F7" s="251"/>
      <c r="G7" s="251"/>
      <c r="H7" s="251"/>
    </row>
    <row r="8" spans="1:8" x14ac:dyDescent="0.25">
      <c r="A8" s="252" t="s">
        <v>30</v>
      </c>
      <c r="B8" s="252"/>
      <c r="C8" s="252"/>
      <c r="D8" s="252"/>
      <c r="E8" s="252"/>
      <c r="F8" s="252"/>
      <c r="G8" s="252"/>
      <c r="H8" s="252"/>
    </row>
    <row r="9" spans="1:8" x14ac:dyDescent="0.25">
      <c r="A9" s="252"/>
      <c r="B9" s="252"/>
      <c r="C9" s="252"/>
      <c r="D9" s="252"/>
      <c r="E9" s="252"/>
      <c r="F9" s="252"/>
      <c r="G9" s="252"/>
      <c r="H9" s="252"/>
    </row>
    <row r="10" spans="1:8" x14ac:dyDescent="0.25">
      <c r="A10" s="252"/>
      <c r="B10" s="252"/>
      <c r="C10" s="252"/>
      <c r="D10" s="252"/>
      <c r="E10" s="252"/>
      <c r="F10" s="252"/>
      <c r="G10" s="252"/>
      <c r="H10" s="252"/>
    </row>
    <row r="11" spans="1:8" x14ac:dyDescent="0.25">
      <c r="A11" s="252"/>
      <c r="B11" s="252"/>
      <c r="C11" s="252"/>
      <c r="D11" s="252"/>
      <c r="E11" s="252"/>
      <c r="F11" s="252"/>
      <c r="G11" s="252"/>
      <c r="H11" s="252"/>
    </row>
    <row r="12" spans="1:8" x14ac:dyDescent="0.25">
      <c r="A12" s="252"/>
      <c r="B12" s="252"/>
      <c r="C12" s="252"/>
      <c r="D12" s="252"/>
      <c r="E12" s="252"/>
      <c r="F12" s="252"/>
      <c r="G12" s="252"/>
      <c r="H12" s="252"/>
    </row>
    <row r="13" spans="1:8" x14ac:dyDescent="0.25">
      <c r="A13" s="252"/>
      <c r="B13" s="252"/>
      <c r="C13" s="252"/>
      <c r="D13" s="252"/>
      <c r="E13" s="252"/>
      <c r="F13" s="252"/>
      <c r="G13" s="252"/>
      <c r="H13" s="252"/>
    </row>
    <row r="14" spans="1:8" ht="19.5" customHeight="1" x14ac:dyDescent="0.25">
      <c r="A14" s="252"/>
      <c r="B14" s="252"/>
      <c r="C14" s="252"/>
      <c r="D14" s="252"/>
      <c r="E14" s="252"/>
      <c r="F14" s="252"/>
      <c r="G14" s="252"/>
      <c r="H14" s="252"/>
    </row>
    <row r="15" spans="1:8" ht="19.5" customHeight="1" x14ac:dyDescent="0.25"/>
    <row r="16" spans="1:8" ht="19.5" customHeight="1" x14ac:dyDescent="0.3">
      <c r="A16" s="245" t="s">
        <v>31</v>
      </c>
      <c r="B16" s="246"/>
      <c r="C16" s="246"/>
      <c r="D16" s="246"/>
      <c r="E16" s="246"/>
      <c r="F16" s="246"/>
      <c r="G16" s="246"/>
      <c r="H16" s="247"/>
    </row>
    <row r="17" spans="1:12" ht="20.25" customHeight="1" x14ac:dyDescent="0.25">
      <c r="A17" s="253" t="s">
        <v>44</v>
      </c>
      <c r="B17" s="253"/>
      <c r="C17" s="253"/>
      <c r="D17" s="253"/>
      <c r="E17" s="253"/>
      <c r="F17" s="253"/>
      <c r="G17" s="253"/>
      <c r="H17" s="253"/>
    </row>
    <row r="18" spans="1:12" ht="26.25" customHeight="1" x14ac:dyDescent="0.4">
      <c r="A18" s="63" t="s">
        <v>33</v>
      </c>
      <c r="B18" s="254" t="str">
        <f>RD!B18</f>
        <v>RIVAMOX</v>
      </c>
      <c r="C18" s="254"/>
    </row>
    <row r="19" spans="1:12" ht="26.25" customHeight="1" x14ac:dyDescent="0.4">
      <c r="A19" s="63" t="s">
        <v>34</v>
      </c>
      <c r="B19" s="162" t="str">
        <f>RD!B19</f>
        <v>NDQA201509338</v>
      </c>
      <c r="C19" s="185">
        <v>23</v>
      </c>
    </row>
    <row r="20" spans="1:12" ht="26.25" customHeight="1" x14ac:dyDescent="0.4">
      <c r="A20" s="63" t="s">
        <v>35</v>
      </c>
      <c r="B20" s="162" t="str">
        <f>RD!B20</f>
        <v>Amoxicillin Trihydrate BP</v>
      </c>
      <c r="C20" s="163"/>
    </row>
    <row r="21" spans="1:12" ht="26.25" customHeight="1" x14ac:dyDescent="0.4">
      <c r="A21" s="63" t="s">
        <v>36</v>
      </c>
      <c r="B21" s="277" t="str">
        <f>RD!B21</f>
        <v xml:space="preserve">Each 5ml of suspension when freshly prepared contains Amoxicillin Trihydrate BP equivalent to Amoxicillin 125mg </v>
      </c>
      <c r="C21" s="277"/>
      <c r="D21" s="277"/>
      <c r="E21" s="277"/>
      <c r="F21" s="277"/>
      <c r="G21" s="277"/>
      <c r="H21" s="277"/>
      <c r="I21" s="187"/>
    </row>
    <row r="22" spans="1:12" ht="26.25" customHeight="1" x14ac:dyDescent="0.4">
      <c r="A22" s="63" t="s">
        <v>37</v>
      </c>
      <c r="B22" s="164"/>
      <c r="C22" s="163"/>
      <c r="D22" s="163"/>
      <c r="E22" s="163"/>
      <c r="F22" s="163"/>
      <c r="G22" s="163"/>
      <c r="H22" s="163"/>
      <c r="I22" s="163"/>
    </row>
    <row r="23" spans="1:12" ht="26.25" customHeight="1" x14ac:dyDescent="0.4">
      <c r="A23" s="63" t="s">
        <v>38</v>
      </c>
      <c r="B23" s="164"/>
      <c r="C23" s="163"/>
      <c r="D23" s="163"/>
      <c r="E23" s="163"/>
      <c r="F23" s="163"/>
      <c r="G23" s="163"/>
      <c r="H23" s="163"/>
      <c r="I23" s="163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55" t="s">
        <v>45</v>
      </c>
      <c r="C26" s="255"/>
      <c r="D26" s="255"/>
      <c r="E26" s="255"/>
      <c r="F26" s="255"/>
      <c r="G26" s="255"/>
      <c r="H26" s="255"/>
    </row>
    <row r="27" spans="1:12" ht="26.25" customHeight="1" x14ac:dyDescent="0.4">
      <c r="A27" s="66" t="s">
        <v>4</v>
      </c>
      <c r="B27" s="254" t="s">
        <v>46</v>
      </c>
      <c r="C27" s="254"/>
    </row>
    <row r="28" spans="1:12" ht="26.25" customHeight="1" x14ac:dyDescent="0.4">
      <c r="A28" s="68" t="s">
        <v>47</v>
      </c>
      <c r="B28" s="277" t="s">
        <v>113</v>
      </c>
      <c r="C28" s="277"/>
    </row>
    <row r="29" spans="1:12" ht="27" customHeight="1" x14ac:dyDescent="0.4">
      <c r="A29" s="68" t="s">
        <v>5</v>
      </c>
      <c r="B29" s="161">
        <v>86.6</v>
      </c>
    </row>
    <row r="30" spans="1:12" s="3" customFormat="1" ht="27" customHeight="1" x14ac:dyDescent="0.4">
      <c r="A30" s="68" t="s">
        <v>48</v>
      </c>
      <c r="B30" s="160"/>
      <c r="C30" s="256" t="s">
        <v>49</v>
      </c>
      <c r="D30" s="257"/>
      <c r="E30" s="257"/>
      <c r="F30" s="257"/>
      <c r="G30" s="257"/>
      <c r="H30" s="258"/>
      <c r="I30" s="70"/>
      <c r="J30" s="70"/>
      <c r="K30" s="70"/>
      <c r="L30" s="70"/>
    </row>
    <row r="31" spans="1:12" s="3" customFormat="1" ht="19.5" customHeight="1" x14ac:dyDescent="0.3">
      <c r="A31" s="68" t="s">
        <v>50</v>
      </c>
      <c r="B31" s="67">
        <f>B29-B30</f>
        <v>86.6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51</v>
      </c>
      <c r="B32" s="181">
        <v>1</v>
      </c>
      <c r="C32" s="259" t="s">
        <v>52</v>
      </c>
      <c r="D32" s="260"/>
      <c r="E32" s="260"/>
      <c r="F32" s="260"/>
      <c r="G32" s="260"/>
      <c r="H32" s="261"/>
      <c r="I32" s="70"/>
      <c r="J32" s="70"/>
      <c r="K32" s="70"/>
      <c r="L32" s="70"/>
    </row>
    <row r="33" spans="1:14" s="3" customFormat="1" ht="27" customHeight="1" x14ac:dyDescent="0.4">
      <c r="A33" s="68" t="s">
        <v>53</v>
      </c>
      <c r="B33" s="181">
        <v>1</v>
      </c>
      <c r="C33" s="259" t="s">
        <v>54</v>
      </c>
      <c r="D33" s="260"/>
      <c r="E33" s="260"/>
      <c r="F33" s="260"/>
      <c r="G33" s="260"/>
      <c r="H33" s="261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55</v>
      </c>
      <c r="B35" s="77">
        <f>B32/B33</f>
        <v>1</v>
      </c>
      <c r="C35" s="62" t="s">
        <v>56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57</v>
      </c>
      <c r="B37" s="165">
        <v>25</v>
      </c>
      <c r="C37" s="62"/>
      <c r="D37" s="262" t="s">
        <v>58</v>
      </c>
      <c r="E37" s="263"/>
      <c r="F37" s="124" t="s">
        <v>59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60</v>
      </c>
      <c r="B38" s="166">
        <v>1</v>
      </c>
      <c r="C38" s="81" t="s">
        <v>61</v>
      </c>
      <c r="D38" s="82" t="s">
        <v>62</v>
      </c>
      <c r="E38" s="114" t="s">
        <v>63</v>
      </c>
      <c r="F38" s="82" t="s">
        <v>62</v>
      </c>
      <c r="G38" s="83" t="s">
        <v>63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64</v>
      </c>
      <c r="B39" s="166">
        <v>1</v>
      </c>
      <c r="C39" s="84">
        <v>1</v>
      </c>
      <c r="D39" s="167">
        <v>302064438</v>
      </c>
      <c r="E39" s="128">
        <f>IF(ISBLANK(D39),"-",$D$49/$D$46*D39)</f>
        <v>313297186.45849186</v>
      </c>
      <c r="F39" s="167">
        <v>264410940</v>
      </c>
      <c r="G39" s="120">
        <f>IF(ISBLANK(F39),"-",$D$49/$F$46*F39)</f>
        <v>312405604.79411697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65</v>
      </c>
      <c r="B40" s="166">
        <v>1</v>
      </c>
      <c r="C40" s="80">
        <v>2</v>
      </c>
      <c r="D40" s="168">
        <v>301892447</v>
      </c>
      <c r="E40" s="129">
        <f>IF(ISBLANK(D40),"-",$D$49/$D$46*D40)</f>
        <v>313118799.69852453</v>
      </c>
      <c r="F40" s="168">
        <v>263643320</v>
      </c>
      <c r="G40" s="121">
        <f>IF(ISBLANK(F40),"-",$D$49/$F$46*F40)</f>
        <v>311498649.92170489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66</v>
      </c>
      <c r="B41" s="166">
        <v>1</v>
      </c>
      <c r="C41" s="80">
        <v>3</v>
      </c>
      <c r="D41" s="168">
        <v>301270899</v>
      </c>
      <c r="E41" s="129">
        <f>IF(ISBLANK(D41),"-",$D$49/$D$46*D41)</f>
        <v>312474138.44366699</v>
      </c>
      <c r="F41" s="168">
        <v>265059078</v>
      </c>
      <c r="G41" s="121">
        <f>IF(ISBLANK(F41),"-",$D$49/$F$46*F41)</f>
        <v>313171389.84022754</v>
      </c>
      <c r="L41" s="74"/>
      <c r="M41" s="74"/>
      <c r="N41" s="85"/>
    </row>
    <row r="42" spans="1:14" ht="26.25" customHeight="1" x14ac:dyDescent="0.4">
      <c r="A42" s="79" t="s">
        <v>67</v>
      </c>
      <c r="B42" s="166">
        <v>1</v>
      </c>
      <c r="C42" s="86">
        <v>4</v>
      </c>
      <c r="D42" s="169">
        <v>303704488</v>
      </c>
      <c r="E42" s="130">
        <f>IF(ISBLANK(D42),"-",$D$49/$D$46*D42)</f>
        <v>314998224.33654636</v>
      </c>
      <c r="F42" s="169">
        <v>265697989</v>
      </c>
      <c r="G42" s="122">
        <f>IF(ISBLANK(F42),"-",$D$49/$F$46*F42)</f>
        <v>313926273.04348916</v>
      </c>
      <c r="L42" s="74"/>
      <c r="M42" s="74"/>
      <c r="N42" s="85"/>
    </row>
    <row r="43" spans="1:14" ht="27" customHeight="1" x14ac:dyDescent="0.4">
      <c r="A43" s="79" t="s">
        <v>68</v>
      </c>
      <c r="B43" s="166">
        <v>1</v>
      </c>
      <c r="C43" s="87" t="s">
        <v>69</v>
      </c>
      <c r="D43" s="146">
        <f>AVERAGE(D39:D42)</f>
        <v>302233068</v>
      </c>
      <c r="E43" s="110">
        <f>AVERAGE(E39:E42)</f>
        <v>313472087.23430747</v>
      </c>
      <c r="F43" s="88">
        <f>AVERAGE(F39:F42)</f>
        <v>264702831.75</v>
      </c>
      <c r="G43" s="89">
        <f>AVERAGE(G39:G42)</f>
        <v>312750479.39988464</v>
      </c>
    </row>
    <row r="44" spans="1:14" ht="26.25" customHeight="1" x14ac:dyDescent="0.4">
      <c r="A44" s="79" t="s">
        <v>70</v>
      </c>
      <c r="B44" s="161">
        <v>1</v>
      </c>
      <c r="C44" s="147" t="s">
        <v>71</v>
      </c>
      <c r="D44" s="171">
        <v>33.4</v>
      </c>
      <c r="E44" s="85"/>
      <c r="F44" s="170">
        <v>29.32</v>
      </c>
      <c r="G44" s="126"/>
    </row>
    <row r="45" spans="1:14" ht="26.25" customHeight="1" x14ac:dyDescent="0.4">
      <c r="A45" s="79" t="s">
        <v>72</v>
      </c>
      <c r="B45" s="161">
        <v>1</v>
      </c>
      <c r="C45" s="148" t="s">
        <v>73</v>
      </c>
      <c r="D45" s="149">
        <f>D44*$B$35</f>
        <v>33.4</v>
      </c>
      <c r="E45" s="91"/>
      <c r="F45" s="90">
        <f>F44*$B$35</f>
        <v>29.32</v>
      </c>
      <c r="G45" s="93"/>
    </row>
    <row r="46" spans="1:14" ht="19.5" customHeight="1" x14ac:dyDescent="0.3">
      <c r="A46" s="79" t="s">
        <v>74</v>
      </c>
      <c r="B46" s="145">
        <f>(B45/B44)*(B43/B42)*(B41/B40)*(B39/B38)*B37</f>
        <v>25</v>
      </c>
      <c r="C46" s="148" t="s">
        <v>75</v>
      </c>
      <c r="D46" s="150">
        <f>D45*$B$31/100</f>
        <v>28.924399999999995</v>
      </c>
      <c r="E46" s="93"/>
      <c r="F46" s="92">
        <f>F45*$B$31/100</f>
        <v>25.391120000000001</v>
      </c>
      <c r="G46" s="93"/>
    </row>
    <row r="47" spans="1:14" ht="19.5" customHeight="1" x14ac:dyDescent="0.3">
      <c r="A47" s="264" t="s">
        <v>76</v>
      </c>
      <c r="B47" s="275"/>
      <c r="C47" s="148" t="s">
        <v>77</v>
      </c>
      <c r="D47" s="149">
        <f>D46/$B$46</f>
        <v>1.1569759999999998</v>
      </c>
      <c r="E47" s="93"/>
      <c r="F47" s="94">
        <f>F46/$B$46</f>
        <v>1.0156448</v>
      </c>
      <c r="G47" s="93"/>
    </row>
    <row r="48" spans="1:14" ht="27" customHeight="1" x14ac:dyDescent="0.4">
      <c r="A48" s="266"/>
      <c r="B48" s="276"/>
      <c r="C48" s="148" t="s">
        <v>78</v>
      </c>
      <c r="D48" s="172">
        <v>1.2</v>
      </c>
      <c r="E48" s="126"/>
      <c r="F48" s="126"/>
      <c r="G48" s="126"/>
    </row>
    <row r="49" spans="1:12" ht="18.75" x14ac:dyDescent="0.3">
      <c r="C49" s="148" t="s">
        <v>79</v>
      </c>
      <c r="D49" s="150">
        <f>D48*$B$46</f>
        <v>30</v>
      </c>
      <c r="E49" s="93"/>
      <c r="F49" s="93"/>
      <c r="G49" s="93"/>
    </row>
    <row r="50" spans="1:12" ht="19.5" customHeight="1" x14ac:dyDescent="0.3">
      <c r="C50" s="151" t="s">
        <v>80</v>
      </c>
      <c r="D50" s="152">
        <f>D49/B35</f>
        <v>30</v>
      </c>
      <c r="E50" s="112"/>
      <c r="F50" s="112"/>
      <c r="G50" s="112"/>
    </row>
    <row r="51" spans="1:12" ht="18.75" x14ac:dyDescent="0.3">
      <c r="C51" s="153" t="s">
        <v>81</v>
      </c>
      <c r="D51" s="154">
        <f>AVERAGE(E39:E42,G39:G42)</f>
        <v>313111283.31709605</v>
      </c>
      <c r="E51" s="111"/>
      <c r="F51" s="111"/>
      <c r="G51" s="111"/>
    </row>
    <row r="52" spans="1:12" ht="18.75" x14ac:dyDescent="0.3">
      <c r="C52" s="95" t="s">
        <v>82</v>
      </c>
      <c r="D52" s="98">
        <f>STDEV(E39:E42,G39:G42)/D51</f>
        <v>3.364287215293141E-3</v>
      </c>
      <c r="E52" s="91"/>
      <c r="F52" s="91"/>
      <c r="G52" s="91"/>
    </row>
    <row r="53" spans="1:12" ht="19.5" customHeight="1" x14ac:dyDescent="0.3">
      <c r="C53" s="96" t="s">
        <v>18</v>
      </c>
      <c r="D53" s="99">
        <f>COUNT(E39:E42,G39:G42)</f>
        <v>8</v>
      </c>
      <c r="E53" s="91"/>
      <c r="F53" s="91"/>
      <c r="G53" s="91"/>
    </row>
    <row r="55" spans="1:12" ht="18.75" x14ac:dyDescent="0.3">
      <c r="A55" s="61" t="s">
        <v>1</v>
      </c>
      <c r="B55" s="100" t="s">
        <v>83</v>
      </c>
    </row>
    <row r="56" spans="1:12" ht="18.75" x14ac:dyDescent="0.3">
      <c r="A56" s="62" t="s">
        <v>84</v>
      </c>
      <c r="B56" s="64" t="str">
        <f>B21</f>
        <v xml:space="preserve">Each 5ml of suspension when freshly prepared contains Amoxicillin Trihydrate BP equivalent to Amoxicillin 125mg </v>
      </c>
    </row>
    <row r="57" spans="1:12" ht="26.25" customHeight="1" x14ac:dyDescent="0.4">
      <c r="A57" s="156" t="s">
        <v>85</v>
      </c>
      <c r="B57" s="173">
        <v>5</v>
      </c>
      <c r="C57" s="139" t="s">
        <v>86</v>
      </c>
      <c r="D57" s="174">
        <v>125</v>
      </c>
      <c r="E57" s="139" t="str">
        <f>B20</f>
        <v>Amoxicillin Trihydrate BP</v>
      </c>
    </row>
    <row r="58" spans="1:12" ht="18.75" x14ac:dyDescent="0.3">
      <c r="A58" s="64" t="s">
        <v>87</v>
      </c>
      <c r="B58" s="184">
        <f>RD!C39</f>
        <v>1.1023799429589658</v>
      </c>
    </row>
    <row r="59" spans="1:12" s="26" customFormat="1" ht="18.75" x14ac:dyDescent="0.3">
      <c r="A59" s="137" t="s">
        <v>88</v>
      </c>
      <c r="B59" s="138">
        <f>B57</f>
        <v>5</v>
      </c>
      <c r="C59" s="139" t="s">
        <v>89</v>
      </c>
      <c r="D59" s="157">
        <f>B58*B57</f>
        <v>5.5118997147948292</v>
      </c>
    </row>
    <row r="60" spans="1:12" ht="19.5" customHeight="1" thickBot="1" x14ac:dyDescent="0.3"/>
    <row r="61" spans="1:12" s="3" customFormat="1" ht="27" customHeight="1" thickBot="1" x14ac:dyDescent="0.45">
      <c r="A61" s="78" t="s">
        <v>90</v>
      </c>
      <c r="B61" s="165">
        <v>100</v>
      </c>
      <c r="C61" s="62"/>
      <c r="D61" s="102" t="s">
        <v>91</v>
      </c>
      <c r="E61" s="101" t="s">
        <v>92</v>
      </c>
      <c r="F61" s="101" t="s">
        <v>62</v>
      </c>
      <c r="G61" s="238" t="s">
        <v>93</v>
      </c>
      <c r="H61" s="241" t="s">
        <v>94</v>
      </c>
      <c r="L61" s="70"/>
    </row>
    <row r="62" spans="1:12" s="3" customFormat="1" ht="24" customHeight="1" x14ac:dyDescent="0.4">
      <c r="A62" s="79" t="s">
        <v>95</v>
      </c>
      <c r="B62" s="166">
        <v>1</v>
      </c>
      <c r="C62" s="271" t="s">
        <v>96</v>
      </c>
      <c r="D62" s="268">
        <v>5.0327200000000003</v>
      </c>
      <c r="E62" s="132">
        <v>1</v>
      </c>
      <c r="F62" s="175">
        <v>279615247</v>
      </c>
      <c r="G62" s="235">
        <f>IF(ISBLANK(F62),"-",(F62/$D$51*$D$48*$B$70)*$D$59/$D$62)</f>
        <v>117.36589517989972</v>
      </c>
      <c r="H62" s="242">
        <f t="shared" ref="H62:H73" si="0">IF(ISBLANK(F62),"-",G62/$D$57)</f>
        <v>0.93892716143919774</v>
      </c>
      <c r="L62" s="70"/>
    </row>
    <row r="63" spans="1:12" s="3" customFormat="1" ht="26.25" customHeight="1" x14ac:dyDescent="0.4">
      <c r="A63" s="79" t="s">
        <v>97</v>
      </c>
      <c r="B63" s="166">
        <v>1</v>
      </c>
      <c r="C63" s="272"/>
      <c r="D63" s="269"/>
      <c r="E63" s="133">
        <v>2</v>
      </c>
      <c r="F63" s="168">
        <v>279163191</v>
      </c>
      <c r="G63" s="236">
        <f>IF(ISBLANK(F63),"-",(F63/$D$51*$D$48*$B$70)*$D$59/$D$62)</f>
        <v>117.17614888501528</v>
      </c>
      <c r="H63" s="239">
        <f t="shared" si="0"/>
        <v>0.93740919108012222</v>
      </c>
      <c r="L63" s="70"/>
    </row>
    <row r="64" spans="1:12" s="3" customFormat="1" ht="24.75" customHeight="1" x14ac:dyDescent="0.4">
      <c r="A64" s="79" t="s">
        <v>98</v>
      </c>
      <c r="B64" s="166">
        <v>1</v>
      </c>
      <c r="C64" s="272"/>
      <c r="D64" s="269"/>
      <c r="E64" s="133">
        <v>3</v>
      </c>
      <c r="F64" s="168">
        <v>279087644</v>
      </c>
      <c r="G64" s="236">
        <f>IF(ISBLANK(F64),"-",(F64/$D$51*$D$48*$B$70)*$D$59/$D$62)</f>
        <v>117.14443873552135</v>
      </c>
      <c r="H64" s="239">
        <f t="shared" si="0"/>
        <v>0.93715550988417073</v>
      </c>
      <c r="L64" s="70"/>
    </row>
    <row r="65" spans="1:11" ht="27" customHeight="1" thickBot="1" x14ac:dyDescent="0.45">
      <c r="A65" s="79" t="s">
        <v>99</v>
      </c>
      <c r="B65" s="166">
        <v>1</v>
      </c>
      <c r="C65" s="273"/>
      <c r="D65" s="270"/>
      <c r="E65" s="134">
        <v>4</v>
      </c>
      <c r="F65" s="176"/>
      <c r="G65" s="236" t="str">
        <f>IF(ISBLANK(F65),"-",(F65/$D$51*$D$48*$B$70)*$D$59/$D$62)</f>
        <v>-</v>
      </c>
      <c r="H65" s="240" t="str">
        <f t="shared" si="0"/>
        <v>-</v>
      </c>
    </row>
    <row r="66" spans="1:11" ht="24.75" customHeight="1" x14ac:dyDescent="0.4">
      <c r="A66" s="79" t="s">
        <v>100</v>
      </c>
      <c r="B66" s="166">
        <v>1</v>
      </c>
      <c r="C66" s="271" t="s">
        <v>101</v>
      </c>
      <c r="D66" s="268">
        <v>5.3654099999999998</v>
      </c>
      <c r="E66" s="103">
        <v>1</v>
      </c>
      <c r="F66" s="168">
        <v>290928611</v>
      </c>
      <c r="G66" s="235">
        <f>IF(ISBLANK(F66),"-",(F66/$D$51*$D$48*$B$70)*$D$59/$D$66)</f>
        <v>114.542683694231</v>
      </c>
      <c r="H66" s="242">
        <f t="shared" si="0"/>
        <v>0.91634146955384799</v>
      </c>
    </row>
    <row r="67" spans="1:11" ht="23.25" customHeight="1" x14ac:dyDescent="0.4">
      <c r="A67" s="79" t="s">
        <v>102</v>
      </c>
      <c r="B67" s="166">
        <v>1</v>
      </c>
      <c r="C67" s="272"/>
      <c r="D67" s="269"/>
      <c r="E67" s="104">
        <v>2</v>
      </c>
      <c r="F67" s="168">
        <v>293722604</v>
      </c>
      <c r="G67" s="236">
        <f>IF(ISBLANK(F67),"-",(F67/$D$51*$D$48*$B$70)*$D$59/$D$66)</f>
        <v>115.6427180131069</v>
      </c>
      <c r="H67" s="239">
        <f t="shared" si="0"/>
        <v>0.92514174410485517</v>
      </c>
    </row>
    <row r="68" spans="1:11" ht="24.75" customHeight="1" x14ac:dyDescent="0.4">
      <c r="A68" s="79" t="s">
        <v>103</v>
      </c>
      <c r="B68" s="166">
        <v>1</v>
      </c>
      <c r="C68" s="272"/>
      <c r="D68" s="269"/>
      <c r="E68" s="104">
        <v>3</v>
      </c>
      <c r="F68" s="168">
        <v>294894551</v>
      </c>
      <c r="G68" s="236">
        <f>IF(ISBLANK(F68),"-",(F68/$D$51*$D$48*$B$70)*$D$59/$D$66)</f>
        <v>116.10413002090495</v>
      </c>
      <c r="H68" s="239">
        <f t="shared" si="0"/>
        <v>0.92883304016723955</v>
      </c>
    </row>
    <row r="69" spans="1:11" ht="27" customHeight="1" thickBot="1" x14ac:dyDescent="0.45">
      <c r="A69" s="79" t="s">
        <v>104</v>
      </c>
      <c r="B69" s="166">
        <v>1</v>
      </c>
      <c r="C69" s="273"/>
      <c r="D69" s="270"/>
      <c r="E69" s="105">
        <v>4</v>
      </c>
      <c r="F69" s="176"/>
      <c r="G69" s="237" t="str">
        <f>IF(ISBLANK(F69),"-",(F69/$D$51*$D$48*$B$70)*$D$59/$D$66)</f>
        <v>-</v>
      </c>
      <c r="H69" s="240" t="str">
        <f t="shared" si="0"/>
        <v>-</v>
      </c>
    </row>
    <row r="70" spans="1:11" ht="23.25" customHeight="1" x14ac:dyDescent="0.4">
      <c r="A70" s="79" t="s">
        <v>105</v>
      </c>
      <c r="B70" s="144">
        <f>(B69/B68)*(B67/B66)*(B65/B64)*(B63/B62)*B61</f>
        <v>100</v>
      </c>
      <c r="C70" s="271" t="s">
        <v>106</v>
      </c>
      <c r="D70" s="268">
        <v>5.5781200000000002</v>
      </c>
      <c r="E70" s="103">
        <v>1</v>
      </c>
      <c r="F70" s="175">
        <v>304200467</v>
      </c>
      <c r="G70" s="235">
        <f>IF(ISBLANK(F70),"-",(F70/$D$51*$D$48*$B$70)*$D$59/$D$70)</f>
        <v>115.20089648063994</v>
      </c>
      <c r="H70" s="242">
        <f t="shared" si="0"/>
        <v>0.92160717184511953</v>
      </c>
    </row>
    <row r="71" spans="1:11" ht="22.5" customHeight="1" thickBot="1" x14ac:dyDescent="0.45">
      <c r="A71" s="155" t="s">
        <v>107</v>
      </c>
      <c r="B71" s="177">
        <f>(D48*B70)/D57*D59</f>
        <v>5.2914237262030355</v>
      </c>
      <c r="C71" s="272"/>
      <c r="D71" s="269"/>
      <c r="E71" s="104">
        <v>2</v>
      </c>
      <c r="F71" s="168">
        <v>302937149</v>
      </c>
      <c r="G71" s="236">
        <f>IF(ISBLANK(F71),"-",(F71/$D$51*$D$48*$B$70)*$D$59/$D$70)</f>
        <v>114.72247720806162</v>
      </c>
      <c r="H71" s="240">
        <f t="shared" si="0"/>
        <v>0.9177798176644929</v>
      </c>
    </row>
    <row r="72" spans="1:11" ht="23.25" customHeight="1" x14ac:dyDescent="0.4">
      <c r="A72" s="264" t="s">
        <v>76</v>
      </c>
      <c r="B72" s="265"/>
      <c r="C72" s="272"/>
      <c r="D72" s="269"/>
      <c r="E72" s="104">
        <v>3</v>
      </c>
      <c r="F72" s="168">
        <v>303461584</v>
      </c>
      <c r="G72" s="236">
        <f>IF(ISBLANK(F72),"-",(F72/$D$51*$D$48*$B$70)*$D$59/$D$70)</f>
        <v>114.92108105223595</v>
      </c>
      <c r="H72" s="239">
        <f t="shared" si="0"/>
        <v>0.91936864841788757</v>
      </c>
    </row>
    <row r="73" spans="1:11" ht="23.25" customHeight="1" thickBot="1" x14ac:dyDescent="0.45">
      <c r="A73" s="266"/>
      <c r="B73" s="267"/>
      <c r="C73" s="274"/>
      <c r="D73" s="270"/>
      <c r="E73" s="105">
        <v>4</v>
      </c>
      <c r="F73" s="176"/>
      <c r="G73" s="237" t="str">
        <f>IF(ISBLANK(F73),"-",(F73/$D$51*$D$48*$B$70)*$D$59/$D$70)</f>
        <v>-</v>
      </c>
      <c r="H73" s="240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69</v>
      </c>
      <c r="H74" s="178">
        <f>AVERAGE(H62:H73)</f>
        <v>0.92695152823965921</v>
      </c>
    </row>
    <row r="75" spans="1:11" ht="26.25" customHeight="1" x14ac:dyDescent="0.4">
      <c r="C75" s="106"/>
      <c r="D75" s="106"/>
      <c r="E75" s="106"/>
      <c r="F75" s="107"/>
      <c r="G75" s="95" t="s">
        <v>82</v>
      </c>
      <c r="H75" s="179">
        <f>STDEV(H62:H73)/H74</f>
        <v>9.6977838342969143E-3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18</v>
      </c>
      <c r="H76" s="180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108</v>
      </c>
      <c r="B78" s="182" t="s">
        <v>109</v>
      </c>
      <c r="C78" s="255" t="str">
        <f>B20</f>
        <v>Amoxicillin Trihydrate BP</v>
      </c>
      <c r="D78" s="255"/>
      <c r="E78" s="131" t="s">
        <v>110</v>
      </c>
      <c r="F78" s="131"/>
      <c r="G78" s="183">
        <f>H74</f>
        <v>0.92695152823965921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55" t="s">
        <v>111</v>
      </c>
      <c r="C80" s="255"/>
      <c r="D80" s="255"/>
      <c r="E80" s="255"/>
      <c r="F80" s="255"/>
      <c r="G80" s="255"/>
      <c r="H80" s="255"/>
    </row>
    <row r="81" spans="1:8" ht="26.25" customHeight="1" x14ac:dyDescent="0.4">
      <c r="A81" s="66" t="s">
        <v>4</v>
      </c>
      <c r="B81" s="254" t="s">
        <v>46</v>
      </c>
      <c r="C81" s="254"/>
    </row>
    <row r="82" spans="1:8" ht="26.25" customHeight="1" x14ac:dyDescent="0.4">
      <c r="A82" s="68" t="s">
        <v>47</v>
      </c>
      <c r="B82" s="277" t="s">
        <v>113</v>
      </c>
      <c r="C82" s="277"/>
    </row>
    <row r="83" spans="1:8" ht="27" customHeight="1" x14ac:dyDescent="0.4">
      <c r="A83" s="68" t="s">
        <v>5</v>
      </c>
      <c r="B83" s="161">
        <v>86.6</v>
      </c>
    </row>
    <row r="84" spans="1:8" ht="27" customHeight="1" x14ac:dyDescent="0.4">
      <c r="A84" s="68" t="s">
        <v>48</v>
      </c>
      <c r="B84" s="160"/>
      <c r="C84" s="256" t="s">
        <v>49</v>
      </c>
      <c r="D84" s="257"/>
      <c r="E84" s="257"/>
      <c r="F84" s="257"/>
      <c r="G84" s="257"/>
      <c r="H84" s="258"/>
    </row>
    <row r="85" spans="1:8" ht="19.5" customHeight="1" x14ac:dyDescent="0.3">
      <c r="A85" s="68" t="s">
        <v>50</v>
      </c>
      <c r="B85" s="67">
        <f>B83-B84</f>
        <v>86.6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51</v>
      </c>
      <c r="B86" s="181">
        <v>1</v>
      </c>
      <c r="C86" s="259" t="s">
        <v>52</v>
      </c>
      <c r="D86" s="260"/>
      <c r="E86" s="260"/>
      <c r="F86" s="260"/>
      <c r="G86" s="260"/>
      <c r="H86" s="261"/>
    </row>
    <row r="87" spans="1:8" ht="27" customHeight="1" x14ac:dyDescent="0.4">
      <c r="A87" s="68" t="s">
        <v>53</v>
      </c>
      <c r="B87" s="181">
        <v>1</v>
      </c>
      <c r="C87" s="259" t="s">
        <v>54</v>
      </c>
      <c r="D87" s="260"/>
      <c r="E87" s="260"/>
      <c r="F87" s="260"/>
      <c r="G87" s="260"/>
      <c r="H87" s="261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55</v>
      </c>
      <c r="B89" s="77">
        <f>B86/B87</f>
        <v>1</v>
      </c>
      <c r="C89" s="62" t="s">
        <v>56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57</v>
      </c>
      <c r="B91" s="165">
        <v>20</v>
      </c>
      <c r="D91" s="262" t="s">
        <v>58</v>
      </c>
      <c r="E91" s="278"/>
      <c r="F91" s="124" t="s">
        <v>59</v>
      </c>
      <c r="G91" s="125"/>
      <c r="H91" s="69"/>
    </row>
    <row r="92" spans="1:8" ht="26.25" customHeight="1" x14ac:dyDescent="0.4">
      <c r="A92" s="79" t="s">
        <v>60</v>
      </c>
      <c r="B92" s="166">
        <v>1</v>
      </c>
      <c r="C92" s="81" t="s">
        <v>61</v>
      </c>
      <c r="D92" s="82" t="s">
        <v>62</v>
      </c>
      <c r="E92" s="83" t="s">
        <v>63</v>
      </c>
      <c r="F92" s="82" t="s">
        <v>62</v>
      </c>
      <c r="G92" s="83" t="s">
        <v>63</v>
      </c>
      <c r="H92" s="69"/>
    </row>
    <row r="93" spans="1:8" ht="26.25" customHeight="1" x14ac:dyDescent="0.4">
      <c r="A93" s="79" t="s">
        <v>64</v>
      </c>
      <c r="B93" s="166">
        <v>1</v>
      </c>
      <c r="C93" s="84">
        <v>1</v>
      </c>
      <c r="D93" s="167">
        <v>233655187</v>
      </c>
      <c r="E93" s="120">
        <f>IF(ISBLANK(D93),"-",$D$103/$D$100*D93)</f>
        <v>246120579.02623105</v>
      </c>
      <c r="F93" s="167">
        <v>215042121</v>
      </c>
      <c r="G93" s="120">
        <f>IF(ISBLANK(F93),"-",$D$103/$F$100*F93)</f>
        <v>243746293.94012383</v>
      </c>
      <c r="H93" s="69"/>
    </row>
    <row r="94" spans="1:8" ht="26.25" customHeight="1" x14ac:dyDescent="0.4">
      <c r="A94" s="79" t="s">
        <v>65</v>
      </c>
      <c r="B94" s="166">
        <v>1</v>
      </c>
      <c r="C94" s="80">
        <v>2</v>
      </c>
      <c r="D94" s="168">
        <v>235032768</v>
      </c>
      <c r="E94" s="121">
        <f>IF(ISBLANK(D94),"-",$D$103/$D$100*D94)</f>
        <v>247571653.31107256</v>
      </c>
      <c r="F94" s="168">
        <v>214736427</v>
      </c>
      <c r="G94" s="121">
        <f>IF(ISBLANK(F94),"-",$D$103/$F$100*F94)</f>
        <v>243399795.4065657</v>
      </c>
      <c r="H94" s="69"/>
    </row>
    <row r="95" spans="1:8" ht="26.25" customHeight="1" x14ac:dyDescent="0.4">
      <c r="A95" s="79" t="s">
        <v>66</v>
      </c>
      <c r="B95" s="166">
        <v>1</v>
      </c>
      <c r="C95" s="80">
        <v>3</v>
      </c>
      <c r="D95" s="168">
        <v>234212196</v>
      </c>
      <c r="E95" s="121">
        <f>IF(ISBLANK(D95),"-",$D$103/$D$100*D95)</f>
        <v>246707304.18890771</v>
      </c>
      <c r="F95" s="168">
        <v>214756442</v>
      </c>
      <c r="G95" s="121">
        <f>IF(ISBLANK(F95),"-",$D$103/$F$100*F95)</f>
        <v>243422482.04140043</v>
      </c>
    </row>
    <row r="96" spans="1:8" ht="26.25" customHeight="1" x14ac:dyDescent="0.4">
      <c r="A96" s="79" t="s">
        <v>67</v>
      </c>
      <c r="B96" s="166">
        <v>1</v>
      </c>
      <c r="C96" s="86">
        <v>4</v>
      </c>
      <c r="D96" s="169"/>
      <c r="E96" s="122" t="str">
        <f>IF(ISBLANK(D96),"-",$D$103/$D$100*D96)</f>
        <v>-</v>
      </c>
      <c r="F96" s="169"/>
      <c r="G96" s="122" t="str">
        <f>IF(ISBLANK(F96),"-",$D$103/$F$100*F96)</f>
        <v>-</v>
      </c>
    </row>
    <row r="97" spans="1:7" ht="27" customHeight="1" x14ac:dyDescent="0.4">
      <c r="A97" s="79" t="s">
        <v>68</v>
      </c>
      <c r="B97" s="166">
        <v>1</v>
      </c>
      <c r="C97" s="87" t="s">
        <v>69</v>
      </c>
      <c r="D97" s="88">
        <f>AVERAGE(D93:D96)</f>
        <v>234300050.33333334</v>
      </c>
      <c r="E97" s="89">
        <f>AVERAGE(E93:E96)</f>
        <v>246799845.50873712</v>
      </c>
      <c r="F97" s="88">
        <f>AVERAGE(F93:F96)</f>
        <v>214844996.66666666</v>
      </c>
      <c r="G97" s="89">
        <f>AVERAGE(G93:G96)</f>
        <v>243522857.1293633</v>
      </c>
    </row>
    <row r="98" spans="1:7" ht="26.25" customHeight="1" x14ac:dyDescent="0.4">
      <c r="A98" s="79" t="s">
        <v>70</v>
      </c>
      <c r="B98" s="161">
        <v>1</v>
      </c>
      <c r="C98" s="147" t="s">
        <v>71</v>
      </c>
      <c r="D98" s="171">
        <v>26.31</v>
      </c>
      <c r="E98" s="85"/>
      <c r="F98" s="170">
        <v>24.45</v>
      </c>
      <c r="G98" s="126"/>
    </row>
    <row r="99" spans="1:7" ht="26.25" customHeight="1" x14ac:dyDescent="0.4">
      <c r="A99" s="79" t="s">
        <v>72</v>
      </c>
      <c r="B99" s="161">
        <v>1</v>
      </c>
      <c r="C99" s="148" t="s">
        <v>73</v>
      </c>
      <c r="D99" s="149">
        <f>D98*$B$89</f>
        <v>26.31</v>
      </c>
      <c r="E99" s="91"/>
      <c r="F99" s="90">
        <f>F98*$B$89</f>
        <v>24.45</v>
      </c>
      <c r="G99" s="93"/>
    </row>
    <row r="100" spans="1:7" ht="19.5" customHeight="1" x14ac:dyDescent="0.3">
      <c r="A100" s="79" t="s">
        <v>74</v>
      </c>
      <c r="B100" s="145">
        <f>(B99/B98)*(B97/B96)*(B95/B94)*(B93/B92)*B91</f>
        <v>20</v>
      </c>
      <c r="C100" s="148" t="s">
        <v>75</v>
      </c>
      <c r="D100" s="150">
        <f>D99*$B$85/100</f>
        <v>22.784459999999999</v>
      </c>
      <c r="E100" s="93"/>
      <c r="F100" s="92">
        <f>F99*$B$85/100</f>
        <v>21.1737</v>
      </c>
      <c r="G100" s="93"/>
    </row>
    <row r="101" spans="1:7" ht="19.5" customHeight="1" x14ac:dyDescent="0.3">
      <c r="A101" s="264" t="s">
        <v>76</v>
      </c>
      <c r="B101" s="275"/>
      <c r="C101" s="148" t="s">
        <v>77</v>
      </c>
      <c r="D101" s="149">
        <f>D100/$B$100</f>
        <v>1.1392229999999999</v>
      </c>
      <c r="E101" s="93"/>
      <c r="F101" s="94">
        <f>F100/$B$100</f>
        <v>1.0586850000000001</v>
      </c>
      <c r="G101" s="93"/>
    </row>
    <row r="102" spans="1:7" ht="27" customHeight="1" x14ac:dyDescent="0.4">
      <c r="A102" s="266"/>
      <c r="B102" s="276"/>
      <c r="C102" s="148" t="s">
        <v>78</v>
      </c>
      <c r="D102" s="172">
        <v>1.2</v>
      </c>
      <c r="E102" s="126"/>
      <c r="F102" s="126"/>
      <c r="G102" s="126"/>
    </row>
    <row r="103" spans="1:7" ht="18.75" x14ac:dyDescent="0.3">
      <c r="C103" s="148" t="s">
        <v>79</v>
      </c>
      <c r="D103" s="150">
        <f>D102*$B$100</f>
        <v>24</v>
      </c>
      <c r="E103" s="93"/>
      <c r="F103" s="93"/>
      <c r="G103" s="93"/>
    </row>
    <row r="104" spans="1:7" ht="19.5" customHeight="1" x14ac:dyDescent="0.3">
      <c r="C104" s="151" t="s">
        <v>80</v>
      </c>
      <c r="D104" s="152">
        <f>D103/B89</f>
        <v>24</v>
      </c>
      <c r="E104" s="112"/>
      <c r="F104" s="112"/>
      <c r="G104" s="112"/>
    </row>
    <row r="105" spans="1:7" ht="18.75" x14ac:dyDescent="0.3">
      <c r="C105" s="153" t="s">
        <v>81</v>
      </c>
      <c r="D105" s="154">
        <f>AVERAGE(E93:E96,G93:G96)</f>
        <v>245161351.31905022</v>
      </c>
      <c r="E105" s="111"/>
      <c r="F105" s="111"/>
      <c r="G105" s="111"/>
    </row>
    <row r="106" spans="1:7" ht="18.75" x14ac:dyDescent="0.3">
      <c r="C106" s="95" t="s">
        <v>82</v>
      </c>
      <c r="D106" s="98">
        <f>STDEV(E93:E96,G93:G96)/D105</f>
        <v>7.5760379568754867E-3</v>
      </c>
      <c r="E106" s="91"/>
      <c r="F106" s="91"/>
      <c r="G106" s="91"/>
    </row>
    <row r="107" spans="1:7" ht="19.5" customHeight="1" x14ac:dyDescent="0.3">
      <c r="C107" s="96" t="s">
        <v>18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83</v>
      </c>
    </row>
    <row r="110" spans="1:7" ht="18.75" x14ac:dyDescent="0.3">
      <c r="A110" s="62" t="s">
        <v>84</v>
      </c>
      <c r="B110" s="64" t="str">
        <f>B21</f>
        <v xml:space="preserve">Each 5ml of suspension when freshly prepared contains Amoxicillin Trihydrate BP equivalent to Amoxicillin 125mg </v>
      </c>
    </row>
    <row r="111" spans="1:7" ht="26.25" customHeight="1" x14ac:dyDescent="0.4">
      <c r="A111" s="156" t="s">
        <v>85</v>
      </c>
      <c r="B111" s="173">
        <v>5</v>
      </c>
      <c r="C111" s="139" t="s">
        <v>86</v>
      </c>
      <c r="D111" s="174">
        <v>125</v>
      </c>
      <c r="E111" s="139" t="str">
        <f>B20</f>
        <v>Amoxicillin Trihydrate BP</v>
      </c>
    </row>
    <row r="112" spans="1:7" ht="18.75" x14ac:dyDescent="0.3">
      <c r="A112" s="64" t="s">
        <v>87</v>
      </c>
      <c r="B112" s="184">
        <f>B58</f>
        <v>1.1023799429589658</v>
      </c>
    </row>
    <row r="113" spans="1:8" ht="18.75" x14ac:dyDescent="0.3">
      <c r="A113" s="137" t="s">
        <v>88</v>
      </c>
      <c r="B113" s="138">
        <f>B111</f>
        <v>5</v>
      </c>
      <c r="C113" s="139" t="s">
        <v>89</v>
      </c>
      <c r="D113" s="157">
        <f>B112*B111</f>
        <v>5.5118997147948292</v>
      </c>
      <c r="E113" s="140"/>
      <c r="F113" s="140"/>
      <c r="G113" s="140"/>
      <c r="H113" s="140"/>
    </row>
    <row r="114" spans="1:8" ht="19.5" customHeight="1" x14ac:dyDescent="0.25"/>
    <row r="115" spans="1:8" ht="27" customHeight="1" x14ac:dyDescent="0.4">
      <c r="A115" s="78" t="s">
        <v>90</v>
      </c>
      <c r="B115" s="165">
        <v>100</v>
      </c>
      <c r="D115" s="102" t="s">
        <v>91</v>
      </c>
      <c r="E115" s="101" t="s">
        <v>92</v>
      </c>
      <c r="F115" s="101" t="s">
        <v>62</v>
      </c>
      <c r="G115" s="101" t="s">
        <v>93</v>
      </c>
      <c r="H115" s="81" t="s">
        <v>94</v>
      </c>
    </row>
    <row r="116" spans="1:8" ht="26.25" customHeight="1" x14ac:dyDescent="0.4">
      <c r="A116" s="79" t="s">
        <v>95</v>
      </c>
      <c r="B116" s="166">
        <v>1</v>
      </c>
      <c r="C116" s="271" t="s">
        <v>96</v>
      </c>
      <c r="D116" s="268">
        <v>5.8890399999999996</v>
      </c>
      <c r="E116" s="132">
        <v>1</v>
      </c>
      <c r="F116" s="175">
        <v>298748863</v>
      </c>
      <c r="G116" s="141">
        <f>IF(ISBLANK(F116),"-",(F116/$D$105*$D$102*$B$124)*$D$113/$D$116)</f>
        <v>136.86496911438647</v>
      </c>
      <c r="H116" s="188">
        <f t="shared" ref="H116:H127" si="1">IF(ISBLANK(F116),"-",G116/$D$111)</f>
        <v>1.0949197529150918</v>
      </c>
    </row>
    <row r="117" spans="1:8" ht="26.25" customHeight="1" x14ac:dyDescent="0.4">
      <c r="A117" s="79" t="s">
        <v>97</v>
      </c>
      <c r="B117" s="166">
        <v>1</v>
      </c>
      <c r="C117" s="272"/>
      <c r="D117" s="269"/>
      <c r="E117" s="133">
        <v>2</v>
      </c>
      <c r="F117" s="168">
        <v>297679209</v>
      </c>
      <c r="G117" s="142">
        <f>IF(ISBLANK(F117),"-",(F117/$D$105*$D$102*$B$124)*$D$113/$D$116)</f>
        <v>136.37493156176464</v>
      </c>
      <c r="H117" s="189">
        <f t="shared" si="1"/>
        <v>1.0909994524941171</v>
      </c>
    </row>
    <row r="118" spans="1:8" ht="26.25" customHeight="1" x14ac:dyDescent="0.4">
      <c r="A118" s="79" t="s">
        <v>98</v>
      </c>
      <c r="B118" s="166">
        <v>1</v>
      </c>
      <c r="C118" s="272"/>
      <c r="D118" s="269"/>
      <c r="E118" s="133">
        <v>3</v>
      </c>
      <c r="F118" s="168">
        <v>297378605</v>
      </c>
      <c r="G118" s="142">
        <f>IF(ISBLANK(F118),"-",(F118/$D$105*$D$102*$B$124)*$D$113/$D$116)</f>
        <v>136.23721670399905</v>
      </c>
      <c r="H118" s="189">
        <f t="shared" si="1"/>
        <v>1.0898977336319924</v>
      </c>
    </row>
    <row r="119" spans="1:8" ht="27" customHeight="1" x14ac:dyDescent="0.4">
      <c r="A119" s="79" t="s">
        <v>99</v>
      </c>
      <c r="B119" s="166">
        <v>1</v>
      </c>
      <c r="C119" s="273"/>
      <c r="D119" s="270"/>
      <c r="E119" s="134">
        <v>4</v>
      </c>
      <c r="F119" s="176"/>
      <c r="G119" s="143" t="str">
        <f>IF(ISBLANK(F119),"-",(F119/$D$105*$D$102*$B$124)*$D$113/$D$116)</f>
        <v>-</v>
      </c>
      <c r="H119" s="190" t="str">
        <f t="shared" si="1"/>
        <v>-</v>
      </c>
    </row>
    <row r="120" spans="1:8" ht="26.25" customHeight="1" x14ac:dyDescent="0.4">
      <c r="A120" s="79" t="s">
        <v>100</v>
      </c>
      <c r="B120" s="166">
        <v>1</v>
      </c>
      <c r="C120" s="271" t="s">
        <v>101</v>
      </c>
      <c r="D120" s="268">
        <v>6.07965</v>
      </c>
      <c r="E120" s="103">
        <v>1</v>
      </c>
      <c r="F120" s="168">
        <v>299831951</v>
      </c>
      <c r="G120" s="141">
        <f>IF(ISBLANK(F120),"-",(F120/$D$105*$D$102*$B$124)*$D$113/$D$120)</f>
        <v>133.054595649915</v>
      </c>
      <c r="H120" s="188">
        <f t="shared" si="1"/>
        <v>1.0644367651993201</v>
      </c>
    </row>
    <row r="121" spans="1:8" ht="26.25" customHeight="1" x14ac:dyDescent="0.4">
      <c r="A121" s="79" t="s">
        <v>102</v>
      </c>
      <c r="B121" s="166">
        <v>1</v>
      </c>
      <c r="C121" s="272"/>
      <c r="D121" s="269"/>
      <c r="E121" s="104">
        <v>2</v>
      </c>
      <c r="F121" s="168">
        <v>299373624</v>
      </c>
      <c r="G121" s="142">
        <f>IF(ISBLANK(F121),"-",(F121/$D$105*$D$102*$B$124)*$D$113/$D$120)</f>
        <v>132.85120667333308</v>
      </c>
      <c r="H121" s="189">
        <f t="shared" si="1"/>
        <v>1.0628096533866647</v>
      </c>
    </row>
    <row r="122" spans="1:8" ht="26.25" customHeight="1" x14ac:dyDescent="0.4">
      <c r="A122" s="79" t="s">
        <v>103</v>
      </c>
      <c r="B122" s="166">
        <v>1</v>
      </c>
      <c r="C122" s="272"/>
      <c r="D122" s="269"/>
      <c r="E122" s="104">
        <v>3</v>
      </c>
      <c r="F122" s="168">
        <v>300637049</v>
      </c>
      <c r="G122" s="142">
        <f>IF(ISBLANK(F122),"-",(F122/$D$105*$D$102*$B$124)*$D$113/$D$120)</f>
        <v>133.41186907755096</v>
      </c>
      <c r="H122" s="189">
        <f t="shared" si="1"/>
        <v>1.0672949526204076</v>
      </c>
    </row>
    <row r="123" spans="1:8" ht="27" customHeight="1" x14ac:dyDescent="0.4">
      <c r="A123" s="79" t="s">
        <v>104</v>
      </c>
      <c r="B123" s="166">
        <v>1</v>
      </c>
      <c r="C123" s="273"/>
      <c r="D123" s="270"/>
      <c r="E123" s="105">
        <v>4</v>
      </c>
      <c r="F123" s="176"/>
      <c r="G123" s="143" t="str">
        <f>IF(ISBLANK(F123),"-",(F123/$D$105*$D$102*$B$124)*$D$113/$D$120)</f>
        <v>-</v>
      </c>
      <c r="H123" s="190" t="str">
        <f t="shared" si="1"/>
        <v>-</v>
      </c>
    </row>
    <row r="124" spans="1:8" ht="26.25" customHeight="1" x14ac:dyDescent="0.4">
      <c r="A124" s="79" t="s">
        <v>105</v>
      </c>
      <c r="B124" s="144">
        <f>(B123/B122)*(B121/B120)*(B119/B118)*(B117/B116)*B115</f>
        <v>100</v>
      </c>
      <c r="C124" s="271" t="s">
        <v>106</v>
      </c>
      <c r="D124" s="268">
        <v>5.5407099999999998</v>
      </c>
      <c r="E124" s="103">
        <v>1</v>
      </c>
      <c r="F124" s="175">
        <v>270627439</v>
      </c>
      <c r="G124" s="141">
        <f>IF(ISBLANK(F124),"-",(F124/$D$105*$D$102*$B$124)*$D$113/$D$124)</f>
        <v>131.77619241275823</v>
      </c>
      <c r="H124" s="188">
        <f t="shared" si="1"/>
        <v>1.0542095393020658</v>
      </c>
    </row>
    <row r="125" spans="1:8" ht="27" customHeight="1" x14ac:dyDescent="0.4">
      <c r="A125" s="155" t="s">
        <v>107</v>
      </c>
      <c r="B125" s="177">
        <f>(D102*B124)/D111*D113</f>
        <v>5.2914237262030355</v>
      </c>
      <c r="C125" s="272"/>
      <c r="D125" s="269"/>
      <c r="E125" s="104">
        <v>2</v>
      </c>
      <c r="F125" s="168">
        <v>271051382</v>
      </c>
      <c r="G125" s="142">
        <f>IF(ISBLANK(F125),"-",(F125/$D$105*$D$102*$B$124)*$D$113/$D$124)</f>
        <v>131.98262230969135</v>
      </c>
      <c r="H125" s="189">
        <f t="shared" si="1"/>
        <v>1.0558609784775308</v>
      </c>
    </row>
    <row r="126" spans="1:8" ht="26.25" customHeight="1" x14ac:dyDescent="0.4">
      <c r="A126" s="264" t="s">
        <v>76</v>
      </c>
      <c r="B126" s="265"/>
      <c r="C126" s="272"/>
      <c r="D126" s="269"/>
      <c r="E126" s="104">
        <v>3</v>
      </c>
      <c r="F126" s="168">
        <v>273289586</v>
      </c>
      <c r="G126" s="142">
        <f>IF(ISBLANK(F126),"-",(F126/$D$105*$D$102*$B$124)*$D$113/$D$124)</f>
        <v>133.07246745640984</v>
      </c>
      <c r="H126" s="189">
        <f t="shared" si="1"/>
        <v>1.0645797396512786</v>
      </c>
    </row>
    <row r="127" spans="1:8" ht="27" customHeight="1" x14ac:dyDescent="0.4">
      <c r="A127" s="266"/>
      <c r="B127" s="267"/>
      <c r="C127" s="274"/>
      <c r="D127" s="270"/>
      <c r="E127" s="105">
        <v>4</v>
      </c>
      <c r="F127" s="176"/>
      <c r="G127" s="143" t="str">
        <f>IF(ISBLANK(F127),"-",(F127/$D$105*$D$102*$B$124)*$D$113/$D$124)</f>
        <v>-</v>
      </c>
      <c r="H127" s="190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69</v>
      </c>
      <c r="H128" s="178">
        <f>AVERAGE(H116:H127)</f>
        <v>1.0716676186309408</v>
      </c>
    </row>
    <row r="129" spans="1:9" ht="26.25" customHeight="1" x14ac:dyDescent="0.4">
      <c r="C129" s="106"/>
      <c r="D129" s="106">
        <v>6.07965</v>
      </c>
      <c r="E129" s="106"/>
      <c r="F129" s="107"/>
      <c r="G129" s="95" t="s">
        <v>82</v>
      </c>
      <c r="H129" s="179">
        <f>STDEV(H116:H127)/H128</f>
        <v>1.475938847693588E-2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18</v>
      </c>
      <c r="H130" s="180">
        <f>COUNT(H116:H127)</f>
        <v>9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108</v>
      </c>
      <c r="B132" s="182" t="s">
        <v>109</v>
      </c>
      <c r="C132" s="255" t="str">
        <f>B20</f>
        <v>Amoxicillin Trihydrate BP</v>
      </c>
      <c r="D132" s="255"/>
      <c r="E132" s="131" t="s">
        <v>110</v>
      </c>
      <c r="F132" s="131"/>
      <c r="G132" s="183">
        <f>H128</f>
        <v>1.0716676186309408</v>
      </c>
      <c r="H132" s="107"/>
    </row>
    <row r="133" spans="1:9" ht="19.5" customHeight="1" x14ac:dyDescent="0.3">
      <c r="A133" s="186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27</v>
      </c>
      <c r="B134" s="158"/>
      <c r="C134" s="158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28</v>
      </c>
      <c r="B135" s="159"/>
      <c r="C135" s="159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RD</vt:lpstr>
      <vt:lpstr>Amoxicillin </vt:lpstr>
      <vt:lpstr>'Amoxicillin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dcterms:created xsi:type="dcterms:W3CDTF">2005-07-05T10:19:27Z</dcterms:created>
  <dcterms:modified xsi:type="dcterms:W3CDTF">2016-05-04T15:15:14Z</dcterms:modified>
</cp:coreProperties>
</file>