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(DAY 7) " sheetId="5" r:id="rId1"/>
    <sheet name="SST (DAY 1)" sheetId="6" r:id="rId2"/>
    <sheet name="rd" sheetId="2" r:id="rId3"/>
    <sheet name="amoxicillin " sheetId="3" r:id="rId4"/>
  </sheets>
  <definedNames>
    <definedName name="_xlnm.Print_Area" localSheetId="3">'amoxicillin '!$A$1:$H$135</definedName>
  </definedNames>
  <calcPr calcId="145621"/>
</workbook>
</file>

<file path=xl/calcChain.xml><?xml version="1.0" encoding="utf-8"?>
<calcChain xmlns="http://schemas.openxmlformats.org/spreadsheetml/2006/main">
  <c r="B32" i="6" l="1"/>
  <c r="B31" i="6"/>
  <c r="D30" i="6"/>
  <c r="C30" i="6"/>
  <c r="B30" i="6"/>
  <c r="B32" i="5"/>
  <c r="D30" i="5"/>
  <c r="C30" i="5"/>
  <c r="B30" i="5"/>
  <c r="B31" i="5" s="1"/>
  <c r="H65" i="3" l="1"/>
  <c r="H69" i="3"/>
  <c r="H73" i="3"/>
  <c r="B21" i="3" l="1"/>
  <c r="B56" i="3" s="1"/>
  <c r="B20" i="3"/>
  <c r="C78" i="3" s="1"/>
  <c r="B19" i="3"/>
  <c r="B18" i="3"/>
  <c r="H127" i="3"/>
  <c r="G127" i="3"/>
  <c r="B124" i="3"/>
  <c r="H123" i="3"/>
  <c r="G123" i="3"/>
  <c r="H119" i="3"/>
  <c r="G119" i="3"/>
  <c r="B113" i="3"/>
  <c r="B100" i="3"/>
  <c r="D103" i="3" s="1"/>
  <c r="D104" i="3" s="1"/>
  <c r="F99" i="3"/>
  <c r="D99" i="3"/>
  <c r="F97" i="3"/>
  <c r="D97" i="3"/>
  <c r="G96" i="3"/>
  <c r="E96" i="3"/>
  <c r="B89" i="3"/>
  <c r="B85" i="3"/>
  <c r="G73" i="3"/>
  <c r="B70" i="3"/>
  <c r="G69" i="3"/>
  <c r="G65" i="3"/>
  <c r="B59" i="3"/>
  <c r="B46" i="3"/>
  <c r="D49" i="3" s="1"/>
  <c r="F43" i="3"/>
  <c r="D43" i="3"/>
  <c r="B35" i="3"/>
  <c r="F45" i="3" s="1"/>
  <c r="B31" i="3"/>
  <c r="D33" i="2"/>
  <c r="C33" i="2"/>
  <c r="B33" i="2"/>
  <c r="C37" i="2" l="1"/>
  <c r="F100" i="3"/>
  <c r="G93" i="3" s="1"/>
  <c r="D100" i="3"/>
  <c r="D101" i="3" s="1"/>
  <c r="C35" i="2"/>
  <c r="F46" i="3"/>
  <c r="B110" i="3"/>
  <c r="E57" i="3"/>
  <c r="C132" i="3"/>
  <c r="E111" i="3"/>
  <c r="G39" i="3"/>
  <c r="D50" i="3"/>
  <c r="D45" i="3"/>
  <c r="D46" i="3" s="1"/>
  <c r="C39" i="2" l="1"/>
  <c r="B58" i="3" s="1"/>
  <c r="B112" i="3" s="1"/>
  <c r="D113" i="3" s="1"/>
  <c r="B125" i="3" s="1"/>
  <c r="G94" i="3"/>
  <c r="F47" i="3"/>
  <c r="G42" i="3"/>
  <c r="G40" i="3"/>
  <c r="D47" i="3"/>
  <c r="E42" i="3"/>
  <c r="G95" i="3"/>
  <c r="G97" i="3" s="1"/>
  <c r="E93" i="3"/>
  <c r="F101" i="3"/>
  <c r="E40" i="3"/>
  <c r="G41" i="3"/>
  <c r="E94" i="3"/>
  <c r="E95" i="3"/>
  <c r="E41" i="3"/>
  <c r="E39" i="3"/>
  <c r="D59" i="3" l="1"/>
  <c r="B71" i="3" s="1"/>
  <c r="G43" i="3"/>
  <c r="D105" i="3"/>
  <c r="G126" i="3" s="1"/>
  <c r="D107" i="3"/>
  <c r="E97" i="3"/>
  <c r="D51" i="3"/>
  <c r="E43" i="3"/>
  <c r="D53" i="3"/>
  <c r="G118" i="3" l="1"/>
  <c r="H118" i="3" s="1"/>
  <c r="D106" i="3"/>
  <c r="G120" i="3"/>
  <c r="H120" i="3" s="1"/>
  <c r="G124" i="3"/>
  <c r="G117" i="3"/>
  <c r="H117" i="3" s="1"/>
  <c r="G122" i="3"/>
  <c r="H122" i="3" s="1"/>
  <c r="G121" i="3"/>
  <c r="H121" i="3" s="1"/>
  <c r="G116" i="3"/>
  <c r="H116" i="3" s="1"/>
  <c r="G125" i="3"/>
  <c r="G62" i="3"/>
  <c r="H62" i="3" s="1"/>
  <c r="G63" i="3"/>
  <c r="H63" i="3" s="1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D52" i="3"/>
  <c r="G70" i="3"/>
  <c r="H70" i="3" s="1"/>
  <c r="H128" i="3" l="1"/>
  <c r="G132" i="3" s="1"/>
  <c r="H130" i="3"/>
  <c r="H74" i="3"/>
  <c r="H76" i="3"/>
  <c r="H129" i="3"/>
  <c r="G78" i="3" l="1"/>
  <c r="H75" i="3"/>
</calcChain>
</file>

<file path=xl/sharedStrings.xml><?xml version="1.0" encoding="utf-8"?>
<sst xmlns="http://schemas.openxmlformats.org/spreadsheetml/2006/main" count="251" uniqueCount="116">
  <si>
    <t>HPLC System Suitability Report</t>
  </si>
  <si>
    <t>Analysis Data</t>
  </si>
  <si>
    <t>Assay</t>
  </si>
  <si>
    <t>Sample(s)</t>
  </si>
  <si>
    <t>Reference Substance:</t>
  </si>
  <si>
    <t>ZEEMOX</t>
  </si>
  <si>
    <t>% age Purity:</t>
  </si>
  <si>
    <t>NDQA201509342</t>
  </si>
  <si>
    <t>Weight (mg):</t>
  </si>
  <si>
    <t>Amoxicillin Trihydrate BP</t>
  </si>
  <si>
    <t>Standard Conc (mg/mL):</t>
  </si>
  <si>
    <t>Amoxicillin Trihydrate equivalent to Amoxicillin 125mg/5ml</t>
  </si>
  <si>
    <t>2015-10-01 13:09:20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</si>
  <si>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</si>
  <si>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</si>
  <si>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</si>
  <si>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</si>
  <si>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</si>
  <si>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</si>
  <si>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</si>
  <si>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</si>
  <si>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</si>
  <si>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</si>
  <si>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</si>
  <si>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</si>
  <si>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</si>
  <si>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</si>
  <si>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</si>
  <si>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</si>
  <si>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</si>
  <si>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</si>
  <si>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</si>
  <si>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</si>
  <si>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</si>
  <si>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</si>
  <si>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</si>
  <si>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</si>
  <si>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</si>
  <si>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</si>
  <si>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</si>
  <si>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</si>
  <si>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</si>
  <si>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</si>
  <si>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</si>
  <si>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</si>
  <si>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</si>
  <si>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F0J018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</si>
  <si>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</si>
  <si>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</si>
  <si>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</si>
  <si>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</si>
  <si>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</si>
  <si>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</si>
  <si>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</si>
  <si>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</si>
  <si>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</si>
  <si>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</si>
  <si>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</si>
  <si>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</si>
  <si>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</si>
  <si>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</si>
  <si>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</si>
  <si>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</si>
  <si>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</si>
  <si>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</si>
  <si>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</si>
  <si>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</si>
  <si>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</si>
  <si>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</si>
  <si>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</si>
  <si>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</si>
  <si>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</si>
  <si>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</si>
  <si>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</si>
  <si>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</si>
  <si>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</si>
  <si>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</si>
  <si>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</si>
  <si>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</si>
  <si>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</si>
  <si>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</si>
  <si>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</si>
  <si>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</si>
  <si>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</si>
  <si>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</si>
  <si>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</si>
  <si>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</si>
  <si>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</si>
  <si>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</si>
  <si>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</si>
  <si>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</si>
  <si>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</si>
  <si>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</si>
  <si>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</si>
  <si>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</si>
  <si>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</si>
  <si>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</si>
  <si>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</si>
  <si>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</si>
  <si>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</si>
  <si>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</si>
  <si>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</si>
  <si>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</si>
  <si>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</si>
  <si>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</si>
  <si>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</si>
  <si>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</si>
  <si>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</si>
  <si>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</si>
  <si>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</si>
  <si>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</si>
  <si>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DAY 1</t>
  </si>
  <si>
    <t>RIVAMOX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</si>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</sst>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2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Protection="1">
      <protection locked="0"/>
    </xf>
    <xf numFmtId="10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0" fontId="21" fillId="2" borderId="0" xfId="1" applyFont="1" applyFill="1" applyAlignment="1">
      <alignment horizontal="center"/>
    </xf>
    <xf numFmtId="0" fontId="27" fillId="2" borderId="0" xfId="1" applyFont="1" applyFill="1"/>
    <xf numFmtId="0" fontId="21" fillId="2" borderId="0" xfId="1" applyFont="1" applyFill="1"/>
    <xf numFmtId="2" fontId="21" fillId="2" borderId="0" xfId="1" applyNumberFormat="1" applyFont="1" applyFill="1" applyAlignment="1">
      <alignment horizontal="center"/>
    </xf>
    <xf numFmtId="164" fontId="21" fillId="2" borderId="0" xfId="1" applyNumberFormat="1" applyFont="1" applyFill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1" fillId="2" borderId="2" xfId="1" applyFont="1" applyFill="1" applyBorder="1" applyAlignment="1">
      <alignment horizontal="center"/>
    </xf>
    <xf numFmtId="0" fontId="27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0" fontId="27" fillId="2" borderId="4" xfId="1" applyFont="1" applyFill="1" applyBorder="1"/>
    <xf numFmtId="1" fontId="21" fillId="4" borderId="2" xfId="1" applyNumberFormat="1" applyFont="1" applyFill="1" applyBorder="1" applyAlignment="1">
      <alignment horizontal="center"/>
    </xf>
    <xf numFmtId="1" fontId="21" fillId="4" borderId="1" xfId="1" applyNumberFormat="1" applyFont="1" applyFill="1" applyBorder="1" applyAlignment="1">
      <alignment horizontal="center"/>
    </xf>
    <xf numFmtId="2" fontId="21" fillId="4" borderId="1" xfId="1" applyNumberFormat="1" applyFont="1" applyFill="1" applyBorder="1" applyAlignment="1">
      <alignment horizontal="center"/>
    </xf>
    <xf numFmtId="0" fontId="27" fillId="2" borderId="3" xfId="1" applyFont="1" applyFill="1" applyBorder="1"/>
    <xf numFmtId="10" fontId="21" fillId="5" borderId="1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27" fillId="2" borderId="6" xfId="1" applyFont="1" applyFill="1" applyBorder="1"/>
    <xf numFmtId="0" fontId="27" fillId="2" borderId="5" xfId="1" applyFont="1" applyFill="1" applyBorder="1"/>
    <xf numFmtId="0" fontId="21" fillId="4" borderId="1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0" fontId="27" fillId="2" borderId="7" xfId="1" applyFont="1" applyFill="1" applyBorder="1"/>
    <xf numFmtId="0" fontId="27" fillId="2" borderId="8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7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3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42"/>
  <sheetViews>
    <sheetView topLeftCell="A16" workbookViewId="0">
      <selection activeCell="A13" sqref="A13:G42"/>
    </sheetView>
  </sheetViews>
  <sheetFormatPr defaultRowHeight="13.5" x14ac:dyDescent="0.25"/>
  <cols>
    <col min="1" max="1" width="27.5703125" style="193" customWidth="1"/>
    <col min="2" max="2" width="20.42578125" style="193" customWidth="1"/>
    <col min="3" max="3" width="31.85546875" style="193" customWidth="1"/>
    <col min="4" max="4" width="25.85546875" style="193" customWidth="1"/>
    <col min="5" max="5" width="25.7109375" style="193" customWidth="1"/>
    <col min="6" max="6" width="23.140625" style="193" customWidth="1"/>
    <col min="7" max="7" width="28.42578125" style="193" customWidth="1"/>
    <col min="8" max="8" width="21.5703125" style="193" customWidth="1"/>
    <col min="9" max="9" width="9.140625" style="193" customWidth="1"/>
    <col min="10" max="16384" width="9.140625" style="229"/>
  </cols>
  <sheetData>
    <row r="14" spans="1:6" ht="15" customHeight="1" x14ac:dyDescent="0.3">
      <c r="A14" s="192"/>
      <c r="C14" s="194"/>
      <c r="F14" s="194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195" t="s">
        <v>1</v>
      </c>
      <c r="B16" s="196" t="s">
        <v>2</v>
      </c>
    </row>
    <row r="17" spans="1:5" ht="16.5" customHeight="1" x14ac:dyDescent="0.3">
      <c r="A17" s="197" t="s">
        <v>3</v>
      </c>
      <c r="B17" s="197" t="s">
        <v>112</v>
      </c>
      <c r="D17" s="198"/>
      <c r="E17" s="199"/>
    </row>
    <row r="18" spans="1:5" ht="16.5" customHeight="1" x14ac:dyDescent="0.3">
      <c r="A18" s="200" t="s">
        <v>4</v>
      </c>
      <c r="B18" s="197" t="s">
        <v>9</v>
      </c>
      <c r="C18" s="199"/>
      <c r="D18" s="199"/>
      <c r="E18" s="199"/>
    </row>
    <row r="19" spans="1:5" ht="16.5" customHeight="1" x14ac:dyDescent="0.3">
      <c r="A19" s="200" t="s">
        <v>6</v>
      </c>
      <c r="B19" s="201">
        <v>86.6</v>
      </c>
      <c r="C19" s="199"/>
      <c r="D19" s="199"/>
      <c r="E19" s="199"/>
    </row>
    <row r="20" spans="1:5" ht="16.5" customHeight="1" x14ac:dyDescent="0.3">
      <c r="A20" s="197" t="s">
        <v>8</v>
      </c>
      <c r="B20" s="201">
        <v>26.31</v>
      </c>
      <c r="C20" s="199"/>
      <c r="D20" s="199"/>
      <c r="E20" s="199"/>
    </row>
    <row r="21" spans="1:5" ht="16.5" customHeight="1" x14ac:dyDescent="0.3">
      <c r="A21" s="197" t="s">
        <v>10</v>
      </c>
      <c r="B21" s="202">
        <v>1.2</v>
      </c>
      <c r="C21" s="199"/>
      <c r="D21" s="199"/>
      <c r="E21" s="199"/>
    </row>
    <row r="22" spans="1:5" ht="15.75" customHeight="1" x14ac:dyDescent="0.25">
      <c r="A22" s="199"/>
      <c r="B22" s="199"/>
      <c r="C22" s="199"/>
      <c r="D22" s="199"/>
      <c r="E22" s="199"/>
    </row>
    <row r="23" spans="1:5" ht="16.5" customHeight="1" x14ac:dyDescent="0.3">
      <c r="A23" s="203" t="s">
        <v>13</v>
      </c>
      <c r="B23" s="204" t="s">
        <v>14</v>
      </c>
      <c r="C23" s="203" t="s">
        <v>15</v>
      </c>
      <c r="D23" s="203" t="s">
        <v>16</v>
      </c>
      <c r="E23" s="203" t="s">
        <v>17</v>
      </c>
    </row>
    <row r="24" spans="1:5" ht="16.5" customHeight="1" x14ac:dyDescent="0.3">
      <c r="A24" s="205">
        <v>1</v>
      </c>
      <c r="B24" s="206">
        <v>236515702</v>
      </c>
      <c r="C24" s="206">
        <v>5343.7</v>
      </c>
      <c r="D24" s="207">
        <v>1</v>
      </c>
      <c r="E24" s="208">
        <v>5.6</v>
      </c>
    </row>
    <row r="25" spans="1:5" ht="16.5" customHeight="1" x14ac:dyDescent="0.3">
      <c r="A25" s="205">
        <v>2</v>
      </c>
      <c r="B25" s="206">
        <v>235695314</v>
      </c>
      <c r="C25" s="206">
        <v>5553.6</v>
      </c>
      <c r="D25" s="207">
        <v>1</v>
      </c>
      <c r="E25" s="207">
        <v>5.6</v>
      </c>
    </row>
    <row r="26" spans="1:5" ht="16.5" customHeight="1" x14ac:dyDescent="0.3">
      <c r="A26" s="205">
        <v>3</v>
      </c>
      <c r="B26" s="206">
        <v>235100304</v>
      </c>
      <c r="C26" s="206">
        <v>5803.4</v>
      </c>
      <c r="D26" s="207">
        <v>1</v>
      </c>
      <c r="E26" s="207">
        <v>5.6</v>
      </c>
    </row>
    <row r="27" spans="1:5" ht="16.5" customHeight="1" x14ac:dyDescent="0.3">
      <c r="A27" s="205">
        <v>4</v>
      </c>
      <c r="B27" s="206">
        <v>235100304</v>
      </c>
      <c r="C27" s="206">
        <v>5803.4</v>
      </c>
      <c r="D27" s="207">
        <v>1</v>
      </c>
      <c r="E27" s="207">
        <v>5.6</v>
      </c>
    </row>
    <row r="28" spans="1:5" ht="16.5" customHeight="1" x14ac:dyDescent="0.3">
      <c r="A28" s="205">
        <v>5</v>
      </c>
      <c r="B28" s="206">
        <v>235056656</v>
      </c>
      <c r="C28" s="206">
        <v>6177.7</v>
      </c>
      <c r="D28" s="207">
        <v>1</v>
      </c>
      <c r="E28" s="207">
        <v>5.6</v>
      </c>
    </row>
    <row r="29" spans="1:5" ht="16.5" customHeight="1" x14ac:dyDescent="0.3">
      <c r="A29" s="205">
        <v>6</v>
      </c>
      <c r="B29" s="209">
        <v>233481278</v>
      </c>
      <c r="C29" s="209">
        <v>6239.2</v>
      </c>
      <c r="D29" s="210">
        <v>1</v>
      </c>
      <c r="E29" s="210">
        <v>5.6</v>
      </c>
    </row>
    <row r="30" spans="1:5" ht="16.5" customHeight="1" x14ac:dyDescent="0.3">
      <c r="A30" s="211" t="s">
        <v>18</v>
      </c>
      <c r="B30" s="212">
        <f>AVERAGE(B24:B29)</f>
        <v>235158259.66666666</v>
      </c>
      <c r="C30" s="213">
        <f>AVERAGE(C24:C29)</f>
        <v>5820.166666666667</v>
      </c>
      <c r="D30" s="214">
        <f>AVERAGE(D24:D29)</f>
        <v>1</v>
      </c>
      <c r="E30" s="214">
        <v>6</v>
      </c>
    </row>
    <row r="31" spans="1:5" ht="16.5" customHeight="1" x14ac:dyDescent="0.3">
      <c r="A31" s="215" t="s">
        <v>19</v>
      </c>
      <c r="B31" s="216">
        <f>(STDEV(B24:B29)/B30)</f>
        <v>4.2355759971649393E-3</v>
      </c>
      <c r="C31" s="217"/>
      <c r="D31" s="217"/>
      <c r="E31" s="218"/>
    </row>
    <row r="32" spans="1:5" s="193" customFormat="1" ht="16.5" customHeight="1" x14ac:dyDescent="0.3">
      <c r="A32" s="219" t="s">
        <v>20</v>
      </c>
      <c r="B32" s="220">
        <f>COUNT(B24:B29)</f>
        <v>6</v>
      </c>
      <c r="C32" s="221"/>
      <c r="D32" s="222"/>
      <c r="E32" s="223"/>
    </row>
    <row r="33" spans="1:7" s="193" customFormat="1" ht="15.75" customHeight="1" x14ac:dyDescent="0.25">
      <c r="A33" s="199"/>
      <c r="B33" s="199"/>
      <c r="C33" s="199"/>
      <c r="D33" s="199"/>
      <c r="E33" s="199"/>
    </row>
    <row r="34" spans="1:7" s="193" customFormat="1" ht="16.5" customHeight="1" x14ac:dyDescent="0.3">
      <c r="A34" s="200" t="s">
        <v>21</v>
      </c>
      <c r="B34" s="224" t="s">
        <v>113</v>
      </c>
      <c r="C34" s="225"/>
      <c r="D34" s="225"/>
      <c r="E34" s="225"/>
    </row>
    <row r="35" spans="1:7" ht="16.5" customHeight="1" x14ac:dyDescent="0.3">
      <c r="A35" s="200"/>
      <c r="B35" s="224" t="s">
        <v>114</v>
      </c>
      <c r="C35" s="225"/>
      <c r="D35" s="225"/>
      <c r="E35" s="225"/>
    </row>
    <row r="36" spans="1:7" ht="16.5" customHeight="1" x14ac:dyDescent="0.3">
      <c r="A36" s="200"/>
      <c r="B36" s="224" t="s">
        <v>115</v>
      </c>
      <c r="C36" s="225"/>
      <c r="D36" s="225"/>
      <c r="E36" s="225"/>
    </row>
    <row r="37" spans="1:7" s="193" customFormat="1" ht="16.5" customHeight="1" x14ac:dyDescent="0.3">
      <c r="A37" s="200"/>
      <c r="B37" s="224"/>
      <c r="C37" s="225"/>
      <c r="D37" s="225"/>
      <c r="E37" s="225"/>
    </row>
    <row r="38" spans="1:7" s="193" customFormat="1" ht="16.5" customHeight="1" x14ac:dyDescent="0.3">
      <c r="A38" s="200"/>
      <c r="B38" s="224" t="s">
        <v>115</v>
      </c>
      <c r="C38" s="225"/>
      <c r="D38" s="225"/>
      <c r="E38" s="225"/>
    </row>
    <row r="39" spans="1:7" s="193" customFormat="1" ht="14.25" customHeight="1" thickBot="1" x14ac:dyDescent="0.3">
      <c r="A39" s="226"/>
      <c r="B39" s="227"/>
      <c r="D39" s="228"/>
      <c r="F39" s="229"/>
      <c r="G39" s="229"/>
    </row>
    <row r="40" spans="1:7" s="193" customFormat="1" ht="15" customHeight="1" x14ac:dyDescent="0.3">
      <c r="B40" s="237" t="s">
        <v>22</v>
      </c>
      <c r="C40" s="237"/>
      <c r="E40" s="230" t="s">
        <v>23</v>
      </c>
      <c r="F40" s="231"/>
      <c r="G40" s="230" t="s">
        <v>24</v>
      </c>
    </row>
    <row r="41" spans="1:7" s="193" customFormat="1" ht="15" customHeight="1" x14ac:dyDescent="0.3">
      <c r="A41" s="232" t="s">
        <v>25</v>
      </c>
      <c r="B41" s="233"/>
      <c r="C41" s="233"/>
      <c r="E41" s="233"/>
      <c r="G41" s="233"/>
    </row>
    <row r="42" spans="1:7" s="193" customFormat="1" ht="15" customHeight="1" x14ac:dyDescent="0.3">
      <c r="A42" s="232" t="s">
        <v>26</v>
      </c>
      <c r="B42" s="234"/>
      <c r="C42" s="234"/>
      <c r="E42" s="234"/>
      <c r="G42" s="2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40:C40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40"/>
  <sheetViews>
    <sheetView topLeftCell="A15" workbookViewId="0">
      <selection activeCell="A13" sqref="A13:G40"/>
    </sheetView>
  </sheetViews>
  <sheetFormatPr defaultRowHeight="13.5" x14ac:dyDescent="0.25"/>
  <cols>
    <col min="1" max="1" width="27.5703125" style="193" customWidth="1"/>
    <col min="2" max="2" width="20.42578125" style="193" customWidth="1"/>
    <col min="3" max="3" width="31.85546875" style="193" customWidth="1"/>
    <col min="4" max="4" width="25.85546875" style="193" customWidth="1"/>
    <col min="5" max="5" width="25.7109375" style="193" customWidth="1"/>
    <col min="6" max="6" width="23.140625" style="193" customWidth="1"/>
    <col min="7" max="7" width="28.42578125" style="193" customWidth="1"/>
    <col min="8" max="8" width="21.5703125" style="193" customWidth="1"/>
    <col min="9" max="9" width="9.140625" style="193" customWidth="1"/>
    <col min="10" max="16384" width="9.140625" style="229"/>
  </cols>
  <sheetData>
    <row r="14" spans="1:6" ht="15" customHeight="1" x14ac:dyDescent="0.3">
      <c r="A14" s="192"/>
      <c r="B14" s="193" t="s">
        <v>111</v>
      </c>
      <c r="C14" s="194"/>
      <c r="F14" s="194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195" t="s">
        <v>1</v>
      </c>
      <c r="B16" s="196" t="s">
        <v>2</v>
      </c>
    </row>
    <row r="17" spans="1:5" ht="16.5" customHeight="1" x14ac:dyDescent="0.3">
      <c r="A17" s="197" t="s">
        <v>3</v>
      </c>
      <c r="B17" s="197" t="s">
        <v>112</v>
      </c>
      <c r="D17" s="198"/>
      <c r="E17" s="199"/>
    </row>
    <row r="18" spans="1:5" ht="16.5" customHeight="1" x14ac:dyDescent="0.3">
      <c r="A18" s="200" t="s">
        <v>4</v>
      </c>
      <c r="B18" s="197" t="s">
        <v>9</v>
      </c>
      <c r="C18" s="199"/>
      <c r="D18" s="199"/>
      <c r="E18" s="199"/>
    </row>
    <row r="19" spans="1:5" ht="16.5" customHeight="1" x14ac:dyDescent="0.3">
      <c r="A19" s="200" t="s">
        <v>6</v>
      </c>
      <c r="B19" s="201">
        <v>86.6</v>
      </c>
      <c r="C19" s="199"/>
      <c r="D19" s="199"/>
      <c r="E19" s="199"/>
    </row>
    <row r="20" spans="1:5" ht="16.5" customHeight="1" x14ac:dyDescent="0.3">
      <c r="A20" s="197" t="s">
        <v>8</v>
      </c>
      <c r="B20" s="201">
        <v>33.4</v>
      </c>
      <c r="C20" s="199"/>
      <c r="D20" s="199"/>
      <c r="E20" s="199"/>
    </row>
    <row r="21" spans="1:5" ht="16.5" customHeight="1" x14ac:dyDescent="0.3">
      <c r="A21" s="197" t="s">
        <v>10</v>
      </c>
      <c r="B21" s="202">
        <v>1.2</v>
      </c>
      <c r="C21" s="199"/>
      <c r="D21" s="199"/>
      <c r="E21" s="199"/>
    </row>
    <row r="22" spans="1:5" ht="15.75" customHeight="1" x14ac:dyDescent="0.25">
      <c r="A22" s="199"/>
      <c r="B22" s="199"/>
      <c r="C22" s="199"/>
      <c r="D22" s="199"/>
      <c r="E22" s="199"/>
    </row>
    <row r="23" spans="1:5" ht="16.5" customHeight="1" x14ac:dyDescent="0.3">
      <c r="A23" s="203" t="s">
        <v>13</v>
      </c>
      <c r="B23" s="204" t="s">
        <v>14</v>
      </c>
      <c r="C23" s="203" t="s">
        <v>15</v>
      </c>
      <c r="D23" s="203" t="s">
        <v>16</v>
      </c>
      <c r="E23" s="203" t="s">
        <v>17</v>
      </c>
    </row>
    <row r="24" spans="1:5" ht="16.5" customHeight="1" x14ac:dyDescent="0.3">
      <c r="A24" s="205">
        <v>1</v>
      </c>
      <c r="B24" s="206">
        <v>303876601</v>
      </c>
      <c r="C24" s="206">
        <v>6680.5</v>
      </c>
      <c r="D24" s="207">
        <v>1</v>
      </c>
      <c r="E24" s="208">
        <v>5.3</v>
      </c>
    </row>
    <row r="25" spans="1:5" ht="16.5" customHeight="1" x14ac:dyDescent="0.3">
      <c r="A25" s="205">
        <v>2</v>
      </c>
      <c r="B25" s="206">
        <v>304195406</v>
      </c>
      <c r="C25" s="206">
        <v>6828</v>
      </c>
      <c r="D25" s="207">
        <v>1</v>
      </c>
      <c r="E25" s="207">
        <v>5.3</v>
      </c>
    </row>
    <row r="26" spans="1:5" ht="16.5" customHeight="1" x14ac:dyDescent="0.3">
      <c r="A26" s="205">
        <v>3</v>
      </c>
      <c r="B26" s="206">
        <v>303674190</v>
      </c>
      <c r="C26" s="206">
        <v>6913.8</v>
      </c>
      <c r="D26" s="207">
        <v>1</v>
      </c>
      <c r="E26" s="207">
        <v>5.3</v>
      </c>
    </row>
    <row r="27" spans="1:5" ht="16.5" customHeight="1" x14ac:dyDescent="0.3">
      <c r="A27" s="205">
        <v>4</v>
      </c>
      <c r="B27" s="206">
        <v>304727008</v>
      </c>
      <c r="C27" s="206">
        <v>6820.5</v>
      </c>
      <c r="D27" s="207">
        <v>1</v>
      </c>
      <c r="E27" s="207">
        <v>5.3</v>
      </c>
    </row>
    <row r="28" spans="1:5" ht="16.5" customHeight="1" x14ac:dyDescent="0.3">
      <c r="A28" s="205">
        <v>5</v>
      </c>
      <c r="B28" s="206">
        <v>304479886</v>
      </c>
      <c r="C28" s="206">
        <v>6896.2</v>
      </c>
      <c r="D28" s="207">
        <v>1</v>
      </c>
      <c r="E28" s="207">
        <v>5.3</v>
      </c>
    </row>
    <row r="29" spans="1:5" ht="16.5" customHeight="1" x14ac:dyDescent="0.3">
      <c r="A29" s="205">
        <v>6</v>
      </c>
      <c r="B29" s="209">
        <v>304197520</v>
      </c>
      <c r="C29" s="209">
        <v>6878.7</v>
      </c>
      <c r="D29" s="210">
        <v>1</v>
      </c>
      <c r="E29" s="210">
        <v>5.3</v>
      </c>
    </row>
    <row r="30" spans="1:5" ht="16.5" customHeight="1" x14ac:dyDescent="0.3">
      <c r="A30" s="211" t="s">
        <v>18</v>
      </c>
      <c r="B30" s="212">
        <f>AVERAGE(B24:B29)</f>
        <v>304191768.5</v>
      </c>
      <c r="C30" s="213">
        <f>AVERAGE(C24:C29)</f>
        <v>6836.2833333333328</v>
      </c>
      <c r="D30" s="214">
        <f>AVERAGE(D24:D29)</f>
        <v>1</v>
      </c>
      <c r="E30" s="214">
        <v>6</v>
      </c>
    </row>
    <row r="31" spans="1:5" ht="16.5" customHeight="1" x14ac:dyDescent="0.3">
      <c r="A31" s="215" t="s">
        <v>19</v>
      </c>
      <c r="B31" s="216">
        <f>(STDEV(B24:B29)/B30)</f>
        <v>1.2619140874881667E-3</v>
      </c>
      <c r="C31" s="217"/>
      <c r="D31" s="217"/>
      <c r="E31" s="218"/>
    </row>
    <row r="32" spans="1:5" s="193" customFormat="1" ht="16.5" customHeight="1" x14ac:dyDescent="0.3">
      <c r="A32" s="219" t="s">
        <v>20</v>
      </c>
      <c r="B32" s="220">
        <f>COUNT(B24:B29)</f>
        <v>6</v>
      </c>
      <c r="C32" s="221"/>
      <c r="D32" s="222"/>
      <c r="E32" s="223"/>
    </row>
    <row r="33" spans="1:7" s="193" customFormat="1" ht="15.75" customHeight="1" x14ac:dyDescent="0.25">
      <c r="A33" s="199"/>
      <c r="B33" s="199"/>
      <c r="C33" s="199"/>
      <c r="D33" s="199"/>
      <c r="E33" s="199"/>
    </row>
    <row r="34" spans="1:7" s="193" customFormat="1" ht="16.5" customHeight="1" x14ac:dyDescent="0.3">
      <c r="A34" s="200" t="s">
        <v>21</v>
      </c>
      <c r="B34" s="224" t="s">
        <v>113</v>
      </c>
      <c r="C34" s="225"/>
      <c r="D34" s="225"/>
      <c r="E34" s="225"/>
    </row>
    <row r="35" spans="1:7" ht="16.5" customHeight="1" x14ac:dyDescent="0.3">
      <c r="A35" s="200"/>
      <c r="B35" s="224" t="s">
        <v>114</v>
      </c>
      <c r="C35" s="225"/>
      <c r="D35" s="225"/>
      <c r="E35" s="225"/>
    </row>
    <row r="36" spans="1:7" ht="16.5" customHeight="1" x14ac:dyDescent="0.3">
      <c r="A36" s="200"/>
      <c r="B36" s="224" t="s">
        <v>115</v>
      </c>
      <c r="C36" s="225"/>
      <c r="D36" s="225"/>
      <c r="E36" s="225"/>
    </row>
    <row r="37" spans="1:7" s="193" customFormat="1" ht="14.25" customHeight="1" thickBot="1" x14ac:dyDescent="0.3">
      <c r="A37" s="226"/>
      <c r="B37" s="227"/>
      <c r="D37" s="228"/>
      <c r="F37" s="229"/>
      <c r="G37" s="229"/>
    </row>
    <row r="38" spans="1:7" s="193" customFormat="1" ht="15" customHeight="1" x14ac:dyDescent="0.3">
      <c r="B38" s="237" t="s">
        <v>22</v>
      </c>
      <c r="C38" s="237"/>
      <c r="E38" s="230" t="s">
        <v>23</v>
      </c>
      <c r="F38" s="231"/>
      <c r="G38" s="230" t="s">
        <v>24</v>
      </c>
    </row>
    <row r="39" spans="1:7" s="193" customFormat="1" ht="15" customHeight="1" x14ac:dyDescent="0.3">
      <c r="A39" s="232" t="s">
        <v>25</v>
      </c>
      <c r="B39" s="233"/>
      <c r="C39" s="233"/>
      <c r="E39" s="233"/>
      <c r="G39" s="233"/>
    </row>
    <row r="40" spans="1:7" s="193" customFormat="1" ht="15" customHeight="1" x14ac:dyDescent="0.3">
      <c r="A40" s="232" t="s">
        <v>26</v>
      </c>
      <c r="B40" s="234"/>
      <c r="C40" s="234"/>
      <c r="E40" s="234"/>
      <c r="G40" s="2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8:C38"/>
  </mergeCells>
  <pageMargins left="0.7" right="0.7" top="0.75" bottom="0.7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0" zoomScale="60" workbookViewId="0">
      <selection activeCell="G11" sqref="G1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27</v>
      </c>
      <c r="B1" s="243"/>
      <c r="C1" s="243"/>
      <c r="D1" s="243"/>
      <c r="E1" s="243"/>
      <c r="F1" s="243"/>
      <c r="G1" s="57"/>
    </row>
    <row r="2" spans="1:7" ht="12.75" customHeight="1" x14ac:dyDescent="0.3">
      <c r="A2" s="243"/>
      <c r="B2" s="243"/>
      <c r="C2" s="243"/>
      <c r="D2" s="243"/>
      <c r="E2" s="243"/>
      <c r="F2" s="243"/>
      <c r="G2" s="57"/>
    </row>
    <row r="3" spans="1:7" ht="12.75" customHeight="1" x14ac:dyDescent="0.3">
      <c r="A3" s="243"/>
      <c r="B3" s="243"/>
      <c r="C3" s="243"/>
      <c r="D3" s="243"/>
      <c r="E3" s="243"/>
      <c r="F3" s="243"/>
      <c r="G3" s="57"/>
    </row>
    <row r="4" spans="1:7" ht="12.75" customHeight="1" x14ac:dyDescent="0.3">
      <c r="A4" s="243"/>
      <c r="B4" s="243"/>
      <c r="C4" s="243"/>
      <c r="D4" s="243"/>
      <c r="E4" s="243"/>
      <c r="F4" s="243"/>
      <c r="G4" s="57"/>
    </row>
    <row r="5" spans="1:7" ht="12.75" customHeight="1" x14ac:dyDescent="0.3">
      <c r="A5" s="243"/>
      <c r="B5" s="243"/>
      <c r="C5" s="243"/>
      <c r="D5" s="243"/>
      <c r="E5" s="243"/>
      <c r="F5" s="243"/>
      <c r="G5" s="57"/>
    </row>
    <row r="6" spans="1:7" ht="12.75" customHeight="1" x14ac:dyDescent="0.3">
      <c r="A6" s="243"/>
      <c r="B6" s="243"/>
      <c r="C6" s="243"/>
      <c r="D6" s="243"/>
      <c r="E6" s="243"/>
      <c r="F6" s="243"/>
      <c r="G6" s="57"/>
    </row>
    <row r="7" spans="1:7" ht="12.75" customHeight="1" x14ac:dyDescent="0.3">
      <c r="A7" s="243"/>
      <c r="B7" s="243"/>
      <c r="C7" s="243"/>
      <c r="D7" s="243"/>
      <c r="E7" s="243"/>
      <c r="F7" s="243"/>
      <c r="G7" s="57"/>
    </row>
    <row r="8" spans="1:7" ht="15" customHeight="1" x14ac:dyDescent="0.3">
      <c r="A8" s="242" t="s">
        <v>28</v>
      </c>
      <c r="B8" s="242"/>
      <c r="C8" s="242"/>
      <c r="D8" s="242"/>
      <c r="E8" s="242"/>
      <c r="F8" s="242"/>
      <c r="G8" s="58"/>
    </row>
    <row r="9" spans="1:7" ht="12.75" customHeight="1" x14ac:dyDescent="0.3">
      <c r="A9" s="242"/>
      <c r="B9" s="242"/>
      <c r="C9" s="242"/>
      <c r="D9" s="242"/>
      <c r="E9" s="242"/>
      <c r="F9" s="242"/>
      <c r="G9" s="58"/>
    </row>
    <row r="10" spans="1:7" ht="12.75" customHeight="1" x14ac:dyDescent="0.3">
      <c r="A10" s="242"/>
      <c r="B10" s="242"/>
      <c r="C10" s="242"/>
      <c r="D10" s="242"/>
      <c r="E10" s="242"/>
      <c r="F10" s="242"/>
      <c r="G10" s="58"/>
    </row>
    <row r="11" spans="1:7" ht="12.75" customHeight="1" x14ac:dyDescent="0.3">
      <c r="A11" s="242"/>
      <c r="B11" s="242"/>
      <c r="C11" s="242"/>
      <c r="D11" s="242"/>
      <c r="E11" s="242"/>
      <c r="F11" s="242"/>
      <c r="G11" s="58"/>
    </row>
    <row r="12" spans="1:7" ht="12.75" customHeight="1" x14ac:dyDescent="0.3">
      <c r="A12" s="242"/>
      <c r="B12" s="242"/>
      <c r="C12" s="242"/>
      <c r="D12" s="242"/>
      <c r="E12" s="242"/>
      <c r="F12" s="242"/>
      <c r="G12" s="58"/>
    </row>
    <row r="13" spans="1:7" ht="12.75" customHeight="1" x14ac:dyDescent="0.3">
      <c r="A13" s="242"/>
      <c r="B13" s="242"/>
      <c r="C13" s="242"/>
      <c r="D13" s="242"/>
      <c r="E13" s="242"/>
      <c r="F13" s="242"/>
      <c r="G13" s="58"/>
    </row>
    <row r="14" spans="1:7" ht="12.75" customHeight="1" x14ac:dyDescent="0.3">
      <c r="A14" s="242"/>
      <c r="B14" s="242"/>
      <c r="C14" s="242"/>
      <c r="D14" s="242"/>
      <c r="E14" s="242"/>
      <c r="F14" s="242"/>
      <c r="G14" s="58"/>
    </row>
    <row r="15" spans="1:7" ht="13.5" customHeight="1" x14ac:dyDescent="0.3"/>
    <row r="16" spans="1:7" ht="19.5" customHeight="1" x14ac:dyDescent="0.3">
      <c r="A16" s="238" t="s">
        <v>29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30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59" t="s">
        <v>9</v>
      </c>
    </row>
    <row r="21" spans="1:13" ht="16.5" customHeight="1" x14ac:dyDescent="0.3">
      <c r="A21" s="4" t="s">
        <v>32</v>
      </c>
      <c r="B21" s="59" t="s">
        <v>11</v>
      </c>
    </row>
    <row r="22" spans="1:13" ht="16.5" customHeight="1" x14ac:dyDescent="0.3">
      <c r="A22" s="4" t="s">
        <v>33</v>
      </c>
      <c r="B22" s="59" t="s">
        <v>12</v>
      </c>
    </row>
    <row r="23" spans="1:13" ht="16.5" customHeight="1" x14ac:dyDescent="0.3">
      <c r="A23" s="4" t="s">
        <v>34</v>
      </c>
      <c r="B23" s="59">
        <v>0</v>
      </c>
    </row>
    <row r="24" spans="1:13" ht="16.5" customHeight="1" x14ac:dyDescent="0.3">
      <c r="A24" s="4" t="s">
        <v>35</v>
      </c>
      <c r="B24" s="60">
        <v>0</v>
      </c>
    </row>
    <row r="25" spans="1:13" ht="16.5" customHeight="1" x14ac:dyDescent="0.3">
      <c r="A25" s="4" t="s">
        <v>36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23.111339999999998</v>
      </c>
      <c r="C29" s="12">
        <v>48.129600000000003</v>
      </c>
      <c r="D29" s="12">
        <v>51.422800000000002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48.12959</v>
      </c>
      <c r="D30" s="12">
        <v>51.422789999999999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48.129570000000001</v>
      </c>
      <c r="D31" s="15">
        <v>51.422780000000003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23.111339999999998</v>
      </c>
      <c r="C33" s="18">
        <f>AVERAGE(C29:C32)</f>
        <v>48.129586666666661</v>
      </c>
      <c r="D33" s="18">
        <f>AVERAGE(D29:D32)</f>
        <v>51.422789999999999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25.018246666666663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28.311450000000001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1.1316320594808538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55" zoomScaleNormal="75" workbookViewId="0">
      <selection activeCell="C24" sqref="C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4" t="s">
        <v>27</v>
      </c>
      <c r="B1" s="244"/>
      <c r="C1" s="244"/>
      <c r="D1" s="244"/>
      <c r="E1" s="244"/>
      <c r="F1" s="244"/>
      <c r="G1" s="244"/>
      <c r="H1" s="244"/>
    </row>
    <row r="2" spans="1:8" x14ac:dyDescent="0.25">
      <c r="A2" s="244"/>
      <c r="B2" s="244"/>
      <c r="C2" s="244"/>
      <c r="D2" s="244"/>
      <c r="E2" s="244"/>
      <c r="F2" s="244"/>
      <c r="G2" s="244"/>
      <c r="H2" s="244"/>
    </row>
    <row r="3" spans="1:8" x14ac:dyDescent="0.25">
      <c r="A3" s="244"/>
      <c r="B3" s="244"/>
      <c r="C3" s="244"/>
      <c r="D3" s="244"/>
      <c r="E3" s="244"/>
      <c r="F3" s="244"/>
      <c r="G3" s="244"/>
      <c r="H3" s="244"/>
    </row>
    <row r="4" spans="1:8" x14ac:dyDescent="0.25">
      <c r="A4" s="244"/>
      <c r="B4" s="244"/>
      <c r="C4" s="244"/>
      <c r="D4" s="244"/>
      <c r="E4" s="244"/>
      <c r="F4" s="244"/>
      <c r="G4" s="244"/>
      <c r="H4" s="244"/>
    </row>
    <row r="5" spans="1:8" x14ac:dyDescent="0.25">
      <c r="A5" s="244"/>
      <c r="B5" s="244"/>
      <c r="C5" s="244"/>
      <c r="D5" s="244"/>
      <c r="E5" s="244"/>
      <c r="F5" s="244"/>
      <c r="G5" s="244"/>
      <c r="H5" s="244"/>
    </row>
    <row r="6" spans="1:8" x14ac:dyDescent="0.25">
      <c r="A6" s="244"/>
      <c r="B6" s="244"/>
      <c r="C6" s="244"/>
      <c r="D6" s="244"/>
      <c r="E6" s="244"/>
      <c r="F6" s="244"/>
      <c r="G6" s="244"/>
      <c r="H6" s="244"/>
    </row>
    <row r="7" spans="1:8" x14ac:dyDescent="0.25">
      <c r="A7" s="244"/>
      <c r="B7" s="244"/>
      <c r="C7" s="244"/>
      <c r="D7" s="244"/>
      <c r="E7" s="244"/>
      <c r="F7" s="244"/>
      <c r="G7" s="244"/>
      <c r="H7" s="244"/>
    </row>
    <row r="8" spans="1:8" x14ac:dyDescent="0.25">
      <c r="A8" s="245" t="s">
        <v>28</v>
      </c>
      <c r="B8" s="245"/>
      <c r="C8" s="245"/>
      <c r="D8" s="245"/>
      <c r="E8" s="245"/>
      <c r="F8" s="245"/>
      <c r="G8" s="245"/>
      <c r="H8" s="245"/>
    </row>
    <row r="9" spans="1:8" x14ac:dyDescent="0.25">
      <c r="A9" s="245"/>
      <c r="B9" s="245"/>
      <c r="C9" s="245"/>
      <c r="D9" s="245"/>
      <c r="E9" s="245"/>
      <c r="F9" s="245"/>
      <c r="G9" s="245"/>
      <c r="H9" s="245"/>
    </row>
    <row r="10" spans="1:8" x14ac:dyDescent="0.25">
      <c r="A10" s="245"/>
      <c r="B10" s="245"/>
      <c r="C10" s="245"/>
      <c r="D10" s="245"/>
      <c r="E10" s="245"/>
      <c r="F10" s="245"/>
      <c r="G10" s="245"/>
      <c r="H10" s="245"/>
    </row>
    <row r="11" spans="1:8" x14ac:dyDescent="0.25">
      <c r="A11" s="245"/>
      <c r="B11" s="245"/>
      <c r="C11" s="245"/>
      <c r="D11" s="245"/>
      <c r="E11" s="245"/>
      <c r="F11" s="245"/>
      <c r="G11" s="245"/>
      <c r="H11" s="245"/>
    </row>
    <row r="12" spans="1:8" x14ac:dyDescent="0.25">
      <c r="A12" s="245"/>
      <c r="B12" s="245"/>
      <c r="C12" s="245"/>
      <c r="D12" s="245"/>
      <c r="E12" s="245"/>
      <c r="F12" s="245"/>
      <c r="G12" s="245"/>
      <c r="H12" s="245"/>
    </row>
    <row r="13" spans="1:8" x14ac:dyDescent="0.25">
      <c r="A13" s="245"/>
      <c r="B13" s="245"/>
      <c r="C13" s="245"/>
      <c r="D13" s="245"/>
      <c r="E13" s="245"/>
      <c r="F13" s="245"/>
      <c r="G13" s="245"/>
      <c r="H13" s="245"/>
    </row>
    <row r="14" spans="1:8" ht="19.5" customHeight="1" x14ac:dyDescent="0.25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25"/>
    <row r="16" spans="1:8" ht="19.5" customHeight="1" x14ac:dyDescent="0.3">
      <c r="A16" s="238" t="s">
        <v>29</v>
      </c>
      <c r="B16" s="239"/>
      <c r="C16" s="239"/>
      <c r="D16" s="239"/>
      <c r="E16" s="239"/>
      <c r="F16" s="239"/>
      <c r="G16" s="239"/>
      <c r="H16" s="240"/>
    </row>
    <row r="17" spans="1:12" ht="20.25" customHeight="1" x14ac:dyDescent="0.25">
      <c r="A17" s="246" t="s">
        <v>42</v>
      </c>
      <c r="B17" s="246"/>
      <c r="C17" s="246"/>
      <c r="D17" s="246"/>
      <c r="E17" s="246"/>
      <c r="F17" s="246"/>
      <c r="G17" s="246"/>
      <c r="H17" s="246"/>
    </row>
    <row r="18" spans="1:12" ht="26.25" customHeight="1" x14ac:dyDescent="0.4">
      <c r="A18" s="63" t="s">
        <v>31</v>
      </c>
      <c r="B18" s="247" t="str">
        <f>rd!B18</f>
        <v>ZEEMOX</v>
      </c>
      <c r="C18" s="247"/>
    </row>
    <row r="19" spans="1:12" ht="26.25" customHeight="1" x14ac:dyDescent="0.4">
      <c r="A19" s="63" t="s">
        <v>32</v>
      </c>
      <c r="B19" s="163" t="str">
        <f>rd!B19</f>
        <v>NDQA201509342</v>
      </c>
      <c r="C19" s="186">
        <v>23</v>
      </c>
    </row>
    <row r="20" spans="1:12" ht="26.25" customHeight="1" x14ac:dyDescent="0.4">
      <c r="A20" s="63" t="s">
        <v>33</v>
      </c>
      <c r="B20" s="163" t="str">
        <f>rd!B20</f>
        <v>Amoxicillin Trihydrate BP</v>
      </c>
      <c r="C20" s="164"/>
    </row>
    <row r="21" spans="1:12" ht="26.25" customHeight="1" x14ac:dyDescent="0.4">
      <c r="A21" s="63" t="s">
        <v>34</v>
      </c>
      <c r="B21" s="270" t="str">
        <f>rd!B21</f>
        <v>Amoxicillin Trihydrate equivalent to Amoxicillin 125mg/5ml</v>
      </c>
      <c r="C21" s="270"/>
      <c r="D21" s="270"/>
      <c r="E21" s="270"/>
      <c r="F21" s="270"/>
      <c r="G21" s="270"/>
      <c r="H21" s="270"/>
      <c r="I21" s="188"/>
    </row>
    <row r="22" spans="1:12" ht="26.25" customHeight="1" x14ac:dyDescent="0.4">
      <c r="A22" s="63" t="s">
        <v>35</v>
      </c>
      <c r="B22" s="165"/>
      <c r="C22" s="164"/>
      <c r="D22" s="164"/>
      <c r="E22" s="164"/>
      <c r="F22" s="164"/>
      <c r="G22" s="164"/>
      <c r="H22" s="164"/>
      <c r="I22" s="164"/>
    </row>
    <row r="23" spans="1:12" ht="26.25" customHeight="1" x14ac:dyDescent="0.4">
      <c r="A23" s="63" t="s">
        <v>36</v>
      </c>
      <c r="B23" s="165"/>
      <c r="C23" s="164"/>
      <c r="D23" s="164"/>
      <c r="E23" s="164"/>
      <c r="F23" s="164"/>
      <c r="G23" s="164"/>
      <c r="H23" s="164"/>
      <c r="I23" s="164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48" t="s">
        <v>43</v>
      </c>
      <c r="C26" s="248"/>
      <c r="D26" s="248"/>
      <c r="E26" s="248"/>
      <c r="F26" s="248"/>
      <c r="G26" s="248"/>
      <c r="H26" s="248"/>
    </row>
    <row r="27" spans="1:12" ht="26.25" customHeight="1" x14ac:dyDescent="0.4">
      <c r="A27" s="66" t="s">
        <v>4</v>
      </c>
      <c r="B27" s="247" t="s">
        <v>44</v>
      </c>
      <c r="C27" s="247"/>
    </row>
    <row r="28" spans="1:12" ht="26.25" customHeight="1" x14ac:dyDescent="0.4">
      <c r="A28" s="68" t="s">
        <v>45</v>
      </c>
      <c r="B28" s="270" t="s">
        <v>46</v>
      </c>
      <c r="C28" s="270"/>
    </row>
    <row r="29" spans="1:12" ht="27" customHeight="1" x14ac:dyDescent="0.4">
      <c r="A29" s="68" t="s">
        <v>6</v>
      </c>
      <c r="B29" s="162">
        <v>86.6</v>
      </c>
    </row>
    <row r="30" spans="1:12" s="3" customFormat="1" ht="27" customHeight="1" x14ac:dyDescent="0.4">
      <c r="A30" s="68" t="s">
        <v>47</v>
      </c>
      <c r="B30" s="161"/>
      <c r="C30" s="249" t="s">
        <v>48</v>
      </c>
      <c r="D30" s="250"/>
      <c r="E30" s="250"/>
      <c r="F30" s="250"/>
      <c r="G30" s="250"/>
      <c r="H30" s="251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82">
        <v>1</v>
      </c>
      <c r="C32" s="252" t="s">
        <v>51</v>
      </c>
      <c r="D32" s="253"/>
      <c r="E32" s="253"/>
      <c r="F32" s="253"/>
      <c r="G32" s="253"/>
      <c r="H32" s="254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82">
        <v>1</v>
      </c>
      <c r="C33" s="252" t="s">
        <v>53</v>
      </c>
      <c r="D33" s="253"/>
      <c r="E33" s="253"/>
      <c r="F33" s="253"/>
      <c r="G33" s="253"/>
      <c r="H33" s="254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6">
        <v>25</v>
      </c>
      <c r="C37" s="62"/>
      <c r="D37" s="255" t="s">
        <v>57</v>
      </c>
      <c r="E37" s="256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7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4">
        <v>1</v>
      </c>
      <c r="D39" s="168">
        <v>302064438</v>
      </c>
      <c r="E39" s="128">
        <f>IF(ISBLANK(D39),"-",$D$49/$D$46*D39)</f>
        <v>313297186.45849186</v>
      </c>
      <c r="F39" s="168">
        <v>264410940</v>
      </c>
      <c r="G39" s="120">
        <f>IF(ISBLANK(F39),"-",$D$49/$F$46*F39)</f>
        <v>312405604.79411697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7">
        <v>1</v>
      </c>
      <c r="C40" s="80">
        <v>2</v>
      </c>
      <c r="D40" s="169">
        <v>301892447</v>
      </c>
      <c r="E40" s="129">
        <f>IF(ISBLANK(D40),"-",$D$49/$D$46*D40)</f>
        <v>313118799.69852453</v>
      </c>
      <c r="F40" s="169">
        <v>263643320</v>
      </c>
      <c r="G40" s="121">
        <f>IF(ISBLANK(F40),"-",$D$49/$F$46*F40)</f>
        <v>311498649.92170489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7">
        <v>1</v>
      </c>
      <c r="C41" s="80">
        <v>3</v>
      </c>
      <c r="D41" s="169">
        <v>301270899</v>
      </c>
      <c r="E41" s="129">
        <f>IF(ISBLANK(D41),"-",$D$49/$D$46*D41)</f>
        <v>312474138.44366699</v>
      </c>
      <c r="F41" s="169">
        <v>265059078</v>
      </c>
      <c r="G41" s="121">
        <f>IF(ISBLANK(F41),"-",$D$49/$F$46*F41)</f>
        <v>313171389.84022754</v>
      </c>
      <c r="L41" s="74"/>
      <c r="M41" s="74"/>
      <c r="N41" s="85"/>
    </row>
    <row r="42" spans="1:14" ht="26.25" customHeight="1" x14ac:dyDescent="0.4">
      <c r="A42" s="79" t="s">
        <v>66</v>
      </c>
      <c r="B42" s="167">
        <v>1</v>
      </c>
      <c r="C42" s="86">
        <v>4</v>
      </c>
      <c r="D42" s="170">
        <v>303704488</v>
      </c>
      <c r="E42" s="130">
        <f>IF(ISBLANK(D42),"-",$D$49/$D$46*D42)</f>
        <v>314998224.33654636</v>
      </c>
      <c r="F42" s="170">
        <v>265697989</v>
      </c>
      <c r="G42" s="122">
        <f>IF(ISBLANK(F42),"-",$D$49/$F$46*F42)</f>
        <v>313926273.04348916</v>
      </c>
      <c r="L42" s="74"/>
      <c r="M42" s="74"/>
      <c r="N42" s="85"/>
    </row>
    <row r="43" spans="1:14" ht="27" customHeight="1" x14ac:dyDescent="0.4">
      <c r="A43" s="79" t="s">
        <v>67</v>
      </c>
      <c r="B43" s="167">
        <v>1</v>
      </c>
      <c r="C43" s="87" t="s">
        <v>68</v>
      </c>
      <c r="D43" s="147">
        <f>AVERAGE(D39:D42)</f>
        <v>302233068</v>
      </c>
      <c r="E43" s="110">
        <f>AVERAGE(E39:E42)</f>
        <v>313472087.23430747</v>
      </c>
      <c r="F43" s="88">
        <f>AVERAGE(F39:F42)</f>
        <v>264702831.75</v>
      </c>
      <c r="G43" s="89">
        <f>AVERAGE(G39:G42)</f>
        <v>312750479.39988464</v>
      </c>
    </row>
    <row r="44" spans="1:14" ht="26.25" customHeight="1" x14ac:dyDescent="0.4">
      <c r="A44" s="79" t="s">
        <v>69</v>
      </c>
      <c r="B44" s="162">
        <v>1</v>
      </c>
      <c r="C44" s="148" t="s">
        <v>70</v>
      </c>
      <c r="D44" s="172">
        <v>33.4</v>
      </c>
      <c r="E44" s="85"/>
      <c r="F44" s="171">
        <v>29.32</v>
      </c>
      <c r="G44" s="126"/>
    </row>
    <row r="45" spans="1:14" ht="26.25" customHeight="1" x14ac:dyDescent="0.4">
      <c r="A45" s="79" t="s">
        <v>71</v>
      </c>
      <c r="B45" s="162">
        <v>1</v>
      </c>
      <c r="C45" s="149" t="s">
        <v>72</v>
      </c>
      <c r="D45" s="150">
        <f>D44*$B$35</f>
        <v>33.4</v>
      </c>
      <c r="E45" s="91"/>
      <c r="F45" s="90">
        <f>F44*$B$35</f>
        <v>29.32</v>
      </c>
      <c r="G45" s="93"/>
    </row>
    <row r="46" spans="1:14" ht="19.5" customHeight="1" x14ac:dyDescent="0.3">
      <c r="A46" s="79" t="s">
        <v>73</v>
      </c>
      <c r="B46" s="146">
        <f>(B45/B44)*(B43/B42)*(B41/B40)*(B39/B38)*B37</f>
        <v>25</v>
      </c>
      <c r="C46" s="149" t="s">
        <v>74</v>
      </c>
      <c r="D46" s="151">
        <f>D45*$B$31/100</f>
        <v>28.924399999999995</v>
      </c>
      <c r="E46" s="93"/>
      <c r="F46" s="92">
        <f>F45*$B$31/100</f>
        <v>25.391120000000001</v>
      </c>
      <c r="G46" s="93"/>
    </row>
    <row r="47" spans="1:14" ht="19.5" customHeight="1" x14ac:dyDescent="0.3">
      <c r="A47" s="257" t="s">
        <v>75</v>
      </c>
      <c r="B47" s="268"/>
      <c r="C47" s="149" t="s">
        <v>76</v>
      </c>
      <c r="D47" s="150">
        <f>D46/$B$46</f>
        <v>1.1569759999999998</v>
      </c>
      <c r="E47" s="93"/>
      <c r="F47" s="94">
        <f>F46/$B$46</f>
        <v>1.0156448</v>
      </c>
      <c r="G47" s="93"/>
    </row>
    <row r="48" spans="1:14" ht="27" customHeight="1" x14ac:dyDescent="0.4">
      <c r="A48" s="259"/>
      <c r="B48" s="269"/>
      <c r="C48" s="149" t="s">
        <v>77</v>
      </c>
      <c r="D48" s="173">
        <v>1.2</v>
      </c>
      <c r="E48" s="126"/>
      <c r="F48" s="126"/>
      <c r="G48" s="126"/>
    </row>
    <row r="49" spans="1:12" ht="18.75" x14ac:dyDescent="0.3">
      <c r="C49" s="149" t="s">
        <v>78</v>
      </c>
      <c r="D49" s="151">
        <f>D48*$B$46</f>
        <v>30</v>
      </c>
      <c r="E49" s="93"/>
      <c r="F49" s="93"/>
      <c r="G49" s="93"/>
    </row>
    <row r="50" spans="1:12" ht="19.5" customHeight="1" x14ac:dyDescent="0.3">
      <c r="C50" s="152" t="s">
        <v>79</v>
      </c>
      <c r="D50" s="153">
        <f>D49/B35</f>
        <v>30</v>
      </c>
      <c r="E50" s="112"/>
      <c r="F50" s="112"/>
      <c r="G50" s="112"/>
    </row>
    <row r="51" spans="1:12" ht="18.75" x14ac:dyDescent="0.3">
      <c r="C51" s="154" t="s">
        <v>80</v>
      </c>
      <c r="D51" s="155">
        <f>AVERAGE(E39:E42,G39:G42)</f>
        <v>313111283.31709605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3.364287215293141E-3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8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Amoxicillin Trihydrate equivalent to Amoxicillin 125mg/5ml</v>
      </c>
    </row>
    <row r="57" spans="1:12" ht="26.25" customHeight="1" x14ac:dyDescent="0.4">
      <c r="A57" s="157" t="s">
        <v>84</v>
      </c>
      <c r="B57" s="174">
        <v>5</v>
      </c>
      <c r="C57" s="139" t="s">
        <v>85</v>
      </c>
      <c r="D57" s="175">
        <v>125</v>
      </c>
      <c r="E57" s="139" t="str">
        <f>B20</f>
        <v>Amoxicillin Trihydrate BP</v>
      </c>
    </row>
    <row r="58" spans="1:12" ht="18.75" x14ac:dyDescent="0.3">
      <c r="A58" s="64" t="s">
        <v>86</v>
      </c>
      <c r="B58" s="185">
        <f>rd!C39</f>
        <v>1.1316320594808538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58">
        <f>B58*B57</f>
        <v>5.6581602974042688</v>
      </c>
    </row>
    <row r="60" spans="1:12" ht="19.5" customHeight="1" x14ac:dyDescent="0.25"/>
    <row r="61" spans="1:12" s="3" customFormat="1" ht="27" customHeight="1" x14ac:dyDescent="0.4">
      <c r="A61" s="78" t="s">
        <v>89</v>
      </c>
      <c r="B61" s="166">
        <v>100</v>
      </c>
      <c r="C61" s="62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thickBot="1" x14ac:dyDescent="0.45">
      <c r="A62" s="79" t="s">
        <v>94</v>
      </c>
      <c r="B62" s="167">
        <v>1</v>
      </c>
      <c r="C62" s="264" t="s">
        <v>95</v>
      </c>
      <c r="D62" s="261">
        <v>5.3206800000000003</v>
      </c>
      <c r="E62" s="132">
        <v>1</v>
      </c>
      <c r="F62" s="176">
        <v>202430677</v>
      </c>
      <c r="G62" s="142">
        <f>IF(ISBLANK(F62),"-",(F62/$D$51*$D$48*$B$70)*$D$59/$D$62)</f>
        <v>82.502472175971064</v>
      </c>
      <c r="H62" s="141">
        <f t="shared" ref="H62:H73" si="0">IF(ISBLANK(F62),"-",G62/$D$57)</f>
        <v>0.66001977740776852</v>
      </c>
      <c r="L62" s="70"/>
    </row>
    <row r="63" spans="1:12" s="3" customFormat="1" ht="26.25" customHeight="1" thickBot="1" x14ac:dyDescent="0.45">
      <c r="A63" s="79" t="s">
        <v>96</v>
      </c>
      <c r="B63" s="167">
        <v>1</v>
      </c>
      <c r="C63" s="265"/>
      <c r="D63" s="262"/>
      <c r="E63" s="133">
        <v>2</v>
      </c>
      <c r="F63" s="169">
        <v>196002791</v>
      </c>
      <c r="G63" s="143">
        <f>IF(ISBLANK(F63),"-",(F63/$D$51*$D$48*$B$70)*$D$59/$D$62)</f>
        <v>79.882728500138214</v>
      </c>
      <c r="H63" s="141">
        <f t="shared" si="0"/>
        <v>0.63906182800110567</v>
      </c>
      <c r="L63" s="70"/>
    </row>
    <row r="64" spans="1:12" s="3" customFormat="1" ht="24.75" customHeight="1" thickBot="1" x14ac:dyDescent="0.45">
      <c r="A64" s="79" t="s">
        <v>97</v>
      </c>
      <c r="B64" s="167">
        <v>1</v>
      </c>
      <c r="C64" s="265"/>
      <c r="D64" s="262"/>
      <c r="E64" s="133">
        <v>3</v>
      </c>
      <c r="F64" s="169">
        <v>196444794</v>
      </c>
      <c r="G64" s="143">
        <f>IF(ISBLANK(F64),"-",(F64/$D$51*$D$48*$B$70)*$D$59/$D$62)</f>
        <v>80.062870861709214</v>
      </c>
      <c r="H64" s="141">
        <f t="shared" si="0"/>
        <v>0.6405029668936737</v>
      </c>
      <c r="L64" s="70"/>
    </row>
    <row r="65" spans="1:11" ht="27" customHeight="1" thickBot="1" x14ac:dyDescent="0.45">
      <c r="A65" s="79" t="s">
        <v>98</v>
      </c>
      <c r="B65" s="167">
        <v>1</v>
      </c>
      <c r="C65" s="266"/>
      <c r="D65" s="263"/>
      <c r="E65" s="134">
        <v>4</v>
      </c>
      <c r="F65" s="177"/>
      <c r="G65" s="143" t="str">
        <f>IF(ISBLANK(F65),"-",(F65/$D$51*$D$48*$B$70)*$D$59/$D$62)</f>
        <v>-</v>
      </c>
      <c r="H65" s="141" t="str">
        <f t="shared" si="0"/>
        <v>-</v>
      </c>
    </row>
    <row r="66" spans="1:11" ht="24.75" customHeight="1" thickBot="1" x14ac:dyDescent="0.45">
      <c r="A66" s="79" t="s">
        <v>99</v>
      </c>
      <c r="B66" s="167">
        <v>1</v>
      </c>
      <c r="C66" s="264" t="s">
        <v>100</v>
      </c>
      <c r="D66" s="261">
        <v>5.1326499999999999</v>
      </c>
      <c r="E66" s="103">
        <v>1</v>
      </c>
      <c r="F66" s="169">
        <v>191867207</v>
      </c>
      <c r="G66" s="142">
        <f>IF(ISBLANK(F66),"-",(F66/$D$51*$D$48*$B$70)*$D$59/$D$66)</f>
        <v>81.061918517275416</v>
      </c>
      <c r="H66" s="141">
        <f t="shared" si="0"/>
        <v>0.64849534813820331</v>
      </c>
    </row>
    <row r="67" spans="1:11" ht="23.25" customHeight="1" thickBot="1" x14ac:dyDescent="0.45">
      <c r="A67" s="79" t="s">
        <v>101</v>
      </c>
      <c r="B67" s="167">
        <v>1</v>
      </c>
      <c r="C67" s="265"/>
      <c r="D67" s="262"/>
      <c r="E67" s="104">
        <v>2</v>
      </c>
      <c r="F67" s="169">
        <v>187339144</v>
      </c>
      <c r="G67" s="143">
        <f>IF(ISBLANK(F67),"-",(F67/$D$51*$D$48*$B$70)*$D$59/$D$66)</f>
        <v>79.148858543732928</v>
      </c>
      <c r="H67" s="141">
        <f t="shared" si="0"/>
        <v>0.63319086834986338</v>
      </c>
    </row>
    <row r="68" spans="1:11" ht="24.75" customHeight="1" thickBot="1" x14ac:dyDescent="0.45">
      <c r="A68" s="79" t="s">
        <v>102</v>
      </c>
      <c r="B68" s="167">
        <v>1</v>
      </c>
      <c r="C68" s="265"/>
      <c r="D68" s="262"/>
      <c r="E68" s="104">
        <v>3</v>
      </c>
      <c r="F68" s="169">
        <v>187333140</v>
      </c>
      <c r="G68" s="143">
        <f>IF(ISBLANK(F68),"-",(F68/$D$51*$D$48*$B$70)*$D$59/$D$66)</f>
        <v>79.146321915580629</v>
      </c>
      <c r="H68" s="141">
        <f t="shared" si="0"/>
        <v>0.63317057532464505</v>
      </c>
    </row>
    <row r="69" spans="1:11" ht="27" customHeight="1" thickBot="1" x14ac:dyDescent="0.45">
      <c r="A69" s="79" t="s">
        <v>103</v>
      </c>
      <c r="B69" s="167">
        <v>1</v>
      </c>
      <c r="C69" s="266"/>
      <c r="D69" s="263"/>
      <c r="E69" s="105">
        <v>4</v>
      </c>
      <c r="F69" s="177"/>
      <c r="G69" s="144" t="str">
        <f>IF(ISBLANK(F69),"-",(F69/$D$51*$D$48*$B$70)*$D$59/$D$66)</f>
        <v>-</v>
      </c>
      <c r="H69" s="141" t="str">
        <f t="shared" si="0"/>
        <v>-</v>
      </c>
    </row>
    <row r="70" spans="1:11" ht="23.25" customHeight="1" thickBot="1" x14ac:dyDescent="0.45">
      <c r="A70" s="79" t="s">
        <v>104</v>
      </c>
      <c r="B70" s="145">
        <f>(B69/B68)*(B67/B66)*(B65/B64)*(B63/B62)*B61</f>
        <v>100</v>
      </c>
      <c r="C70" s="264" t="s">
        <v>105</v>
      </c>
      <c r="D70" s="261">
        <v>4.66099</v>
      </c>
      <c r="E70" s="103">
        <v>1</v>
      </c>
      <c r="F70" s="176">
        <v>173593191</v>
      </c>
      <c r="G70" s="142">
        <f>IF(ISBLANK(F70),"-",(F70/$D$51*$D$48*$B$70)*$D$59/$D$70)</f>
        <v>80.762971618674825</v>
      </c>
      <c r="H70" s="141">
        <f t="shared" si="0"/>
        <v>0.64610377294939858</v>
      </c>
    </row>
    <row r="71" spans="1:11" ht="22.5" customHeight="1" thickBot="1" x14ac:dyDescent="0.45">
      <c r="A71" s="156" t="s">
        <v>106</v>
      </c>
      <c r="B71" s="178">
        <f>(D48*B70)/D57*D59</f>
        <v>5.4318338855080981</v>
      </c>
      <c r="C71" s="265"/>
      <c r="D71" s="262"/>
      <c r="E71" s="104">
        <v>2</v>
      </c>
      <c r="F71" s="169">
        <v>173130204</v>
      </c>
      <c r="G71" s="143">
        <f>IF(ISBLANK(F71),"-",(F71/$D$51*$D$48*$B$70)*$D$59/$D$70)</f>
        <v>80.547570278763914</v>
      </c>
      <c r="H71" s="141">
        <f t="shared" si="0"/>
        <v>0.64438056223011131</v>
      </c>
    </row>
    <row r="72" spans="1:11" ht="23.25" customHeight="1" thickBot="1" x14ac:dyDescent="0.45">
      <c r="A72" s="257" t="s">
        <v>75</v>
      </c>
      <c r="B72" s="258"/>
      <c r="C72" s="265"/>
      <c r="D72" s="262"/>
      <c r="E72" s="104">
        <v>3</v>
      </c>
      <c r="F72" s="169">
        <v>173780228</v>
      </c>
      <c r="G72" s="143">
        <f>IF(ISBLANK(F72),"-",(F72/$D$51*$D$48*$B$70)*$D$59/$D$70)</f>
        <v>80.849989224812646</v>
      </c>
      <c r="H72" s="141">
        <f t="shared" si="0"/>
        <v>0.64679991379850121</v>
      </c>
    </row>
    <row r="73" spans="1:11" ht="23.25" customHeight="1" thickBot="1" x14ac:dyDescent="0.45">
      <c r="A73" s="259"/>
      <c r="B73" s="260"/>
      <c r="C73" s="267"/>
      <c r="D73" s="263"/>
      <c r="E73" s="105">
        <v>4</v>
      </c>
      <c r="F73" s="177"/>
      <c r="G73" s="144" t="str">
        <f>IF(ISBLANK(F73),"-",(F73/$D$51*$D$48*$B$70)*$D$59/$D$70)</f>
        <v>-</v>
      </c>
      <c r="H73" s="141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79">
        <f>AVERAGE(H62:H73)</f>
        <v>0.64352506812147459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80">
        <f>STDEV(H62:H73)/H74</f>
        <v>1.2977386247374526E-2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1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83" t="s">
        <v>108</v>
      </c>
      <c r="C78" s="248" t="str">
        <f>B20</f>
        <v>Amoxicillin Trihydrate BP</v>
      </c>
      <c r="D78" s="248"/>
      <c r="E78" s="131" t="s">
        <v>109</v>
      </c>
      <c r="F78" s="131"/>
      <c r="G78" s="184">
        <f>H74</f>
        <v>0.64352506812147459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48" t="s">
        <v>110</v>
      </c>
      <c r="C80" s="248"/>
      <c r="D80" s="248"/>
      <c r="E80" s="248"/>
      <c r="F80" s="248"/>
      <c r="G80" s="248"/>
      <c r="H80" s="248"/>
    </row>
    <row r="81" spans="1:8" ht="26.25" customHeight="1" x14ac:dyDescent="0.4">
      <c r="A81" s="66" t="s">
        <v>4</v>
      </c>
      <c r="B81" s="247" t="s">
        <v>44</v>
      </c>
      <c r="C81" s="247"/>
    </row>
    <row r="82" spans="1:8" ht="26.25" customHeight="1" x14ac:dyDescent="0.4">
      <c r="A82" s="68" t="s">
        <v>45</v>
      </c>
      <c r="B82" s="270" t="s">
        <v>46</v>
      </c>
      <c r="C82" s="270"/>
    </row>
    <row r="83" spans="1:8" ht="27" customHeight="1" x14ac:dyDescent="0.4">
      <c r="A83" s="68" t="s">
        <v>6</v>
      </c>
      <c r="B83" s="162">
        <v>86.6</v>
      </c>
    </row>
    <row r="84" spans="1:8" ht="27" customHeight="1" x14ac:dyDescent="0.4">
      <c r="A84" s="68" t="s">
        <v>47</v>
      </c>
      <c r="B84" s="161"/>
      <c r="C84" s="249" t="s">
        <v>48</v>
      </c>
      <c r="D84" s="250"/>
      <c r="E84" s="250"/>
      <c r="F84" s="250"/>
      <c r="G84" s="250"/>
      <c r="H84" s="251"/>
    </row>
    <row r="85" spans="1:8" ht="19.5" customHeight="1" x14ac:dyDescent="0.3">
      <c r="A85" s="68" t="s">
        <v>49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82">
        <v>1</v>
      </c>
      <c r="C86" s="252" t="s">
        <v>51</v>
      </c>
      <c r="D86" s="253"/>
      <c r="E86" s="253"/>
      <c r="F86" s="253"/>
      <c r="G86" s="253"/>
      <c r="H86" s="254"/>
    </row>
    <row r="87" spans="1:8" ht="27" customHeight="1" x14ac:dyDescent="0.4">
      <c r="A87" s="68" t="s">
        <v>52</v>
      </c>
      <c r="B87" s="182">
        <v>1</v>
      </c>
      <c r="C87" s="252" t="s">
        <v>53</v>
      </c>
      <c r="D87" s="253"/>
      <c r="E87" s="253"/>
      <c r="F87" s="253"/>
      <c r="G87" s="253"/>
      <c r="H87" s="254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6">
        <v>25</v>
      </c>
      <c r="D91" s="255" t="s">
        <v>57</v>
      </c>
      <c r="E91" s="271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7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7">
        <v>1</v>
      </c>
      <c r="C93" s="84">
        <v>1</v>
      </c>
      <c r="D93" s="168">
        <v>233655187</v>
      </c>
      <c r="E93" s="120">
        <f>IF(ISBLANK(D93),"-",$D$103/$D$100*D93)</f>
        <v>307650723.78278881</v>
      </c>
      <c r="F93" s="168">
        <v>215042121</v>
      </c>
      <c r="G93" s="120">
        <f>IF(ISBLANK(F93),"-",$D$103/$F$100*F93)</f>
        <v>304682867.42515481</v>
      </c>
      <c r="H93" s="69"/>
    </row>
    <row r="94" spans="1:8" ht="26.25" customHeight="1" x14ac:dyDescent="0.4">
      <c r="A94" s="79" t="s">
        <v>64</v>
      </c>
      <c r="B94" s="167">
        <v>1</v>
      </c>
      <c r="C94" s="80">
        <v>2</v>
      </c>
      <c r="D94" s="169">
        <v>235032768</v>
      </c>
      <c r="E94" s="121">
        <f>IF(ISBLANK(D94),"-",$D$103/$D$100*D94)</f>
        <v>309464566.63884068</v>
      </c>
      <c r="F94" s="169">
        <v>214736427</v>
      </c>
      <c r="G94" s="121">
        <f>IF(ISBLANK(F94),"-",$D$103/$F$100*F94)</f>
        <v>304249744.25820714</v>
      </c>
      <c r="H94" s="69"/>
    </row>
    <row r="95" spans="1:8" ht="26.25" customHeight="1" x14ac:dyDescent="0.4">
      <c r="A95" s="79" t="s">
        <v>65</v>
      </c>
      <c r="B95" s="167">
        <v>1</v>
      </c>
      <c r="C95" s="80">
        <v>3</v>
      </c>
      <c r="D95" s="169">
        <v>234212196</v>
      </c>
      <c r="E95" s="121">
        <f>IF(ISBLANK(D95),"-",$D$103/$D$100*D95)</f>
        <v>308384130.23613465</v>
      </c>
      <c r="F95" s="169">
        <v>214756442</v>
      </c>
      <c r="G95" s="121">
        <f>IF(ISBLANK(F95),"-",$D$103/$F$100*F95)</f>
        <v>304278102.55175054</v>
      </c>
    </row>
    <row r="96" spans="1:8" ht="26.25" customHeight="1" x14ac:dyDescent="0.4">
      <c r="A96" s="79" t="s">
        <v>66</v>
      </c>
      <c r="B96" s="167">
        <v>1</v>
      </c>
      <c r="C96" s="86">
        <v>4</v>
      </c>
      <c r="D96" s="170"/>
      <c r="E96" s="122" t="str">
        <f>IF(ISBLANK(D96),"-",$D$103/$D$100*D96)</f>
        <v>-</v>
      </c>
      <c r="F96" s="170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7">
        <v>1</v>
      </c>
      <c r="C97" s="87" t="s">
        <v>68</v>
      </c>
      <c r="D97" s="88">
        <f>AVERAGE(D93:D96)</f>
        <v>234300050.33333334</v>
      </c>
      <c r="E97" s="89">
        <f>AVERAGE(E93:E96)</f>
        <v>308499806.88592136</v>
      </c>
      <c r="F97" s="88">
        <f>AVERAGE(F93:F96)</f>
        <v>214844996.66666666</v>
      </c>
      <c r="G97" s="89">
        <f>AVERAGE(G93:G96)</f>
        <v>304403571.41170418</v>
      </c>
    </row>
    <row r="98" spans="1:7" ht="26.25" customHeight="1" x14ac:dyDescent="0.4">
      <c r="A98" s="79" t="s">
        <v>69</v>
      </c>
      <c r="B98" s="162">
        <v>1</v>
      </c>
      <c r="C98" s="148" t="s">
        <v>70</v>
      </c>
      <c r="D98" s="172">
        <v>26.31</v>
      </c>
      <c r="E98" s="85"/>
      <c r="F98" s="171">
        <v>24.45</v>
      </c>
      <c r="G98" s="126"/>
    </row>
    <row r="99" spans="1:7" ht="26.25" customHeight="1" x14ac:dyDescent="0.4">
      <c r="A99" s="79" t="s">
        <v>71</v>
      </c>
      <c r="B99" s="162">
        <v>1</v>
      </c>
      <c r="C99" s="149" t="s">
        <v>72</v>
      </c>
      <c r="D99" s="150">
        <f>D98*$B$89</f>
        <v>26.31</v>
      </c>
      <c r="E99" s="91"/>
      <c r="F99" s="90">
        <f>F98*$B$89</f>
        <v>24.45</v>
      </c>
      <c r="G99" s="93"/>
    </row>
    <row r="100" spans="1:7" ht="19.5" customHeight="1" x14ac:dyDescent="0.3">
      <c r="A100" s="79" t="s">
        <v>73</v>
      </c>
      <c r="B100" s="146">
        <f>(B99/B98)*(B97/B96)*(B95/B94)*(B93/B92)*B91</f>
        <v>25</v>
      </c>
      <c r="C100" s="149" t="s">
        <v>74</v>
      </c>
      <c r="D100" s="151">
        <f>D99*$B$85/100</f>
        <v>22.784459999999999</v>
      </c>
      <c r="E100" s="93"/>
      <c r="F100" s="92">
        <f>F99*$B$85/100</f>
        <v>21.1737</v>
      </c>
      <c r="G100" s="93"/>
    </row>
    <row r="101" spans="1:7" ht="19.5" customHeight="1" x14ac:dyDescent="0.3">
      <c r="A101" s="257" t="s">
        <v>75</v>
      </c>
      <c r="B101" s="268"/>
      <c r="C101" s="149" t="s">
        <v>76</v>
      </c>
      <c r="D101" s="150">
        <f>D100/$B$100</f>
        <v>0.91137839999999992</v>
      </c>
      <c r="E101" s="93"/>
      <c r="F101" s="94">
        <f>F100/$B$100</f>
        <v>0.84694800000000003</v>
      </c>
      <c r="G101" s="93"/>
    </row>
    <row r="102" spans="1:7" ht="27" customHeight="1" x14ac:dyDescent="0.4">
      <c r="A102" s="259"/>
      <c r="B102" s="269"/>
      <c r="C102" s="149" t="s">
        <v>77</v>
      </c>
      <c r="D102" s="173">
        <v>1.2</v>
      </c>
      <c r="E102" s="126"/>
      <c r="F102" s="126"/>
      <c r="G102" s="126"/>
    </row>
    <row r="103" spans="1:7" ht="18.75" x14ac:dyDescent="0.3">
      <c r="C103" s="149" t="s">
        <v>78</v>
      </c>
      <c r="D103" s="151">
        <f>D102*$B$100</f>
        <v>30</v>
      </c>
      <c r="E103" s="93"/>
      <c r="F103" s="93"/>
      <c r="G103" s="93"/>
    </row>
    <row r="104" spans="1:7" ht="19.5" customHeight="1" x14ac:dyDescent="0.3">
      <c r="C104" s="152" t="s">
        <v>79</v>
      </c>
      <c r="D104" s="153">
        <f>D103/B89</f>
        <v>30</v>
      </c>
      <c r="E104" s="112"/>
      <c r="F104" s="112"/>
      <c r="G104" s="112"/>
    </row>
    <row r="105" spans="1:7" ht="18.75" x14ac:dyDescent="0.3">
      <c r="C105" s="154" t="s">
        <v>80</v>
      </c>
      <c r="D105" s="155">
        <f>AVERAGE(E93:E96,G93:G96)</f>
        <v>306451689.14881277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7.5760379568754468E-3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Amoxicillin Trihydrate equivalent to Amoxicillin 125mg/5ml</v>
      </c>
    </row>
    <row r="111" spans="1:7" ht="26.25" customHeight="1" x14ac:dyDescent="0.4">
      <c r="A111" s="157" t="s">
        <v>84</v>
      </c>
      <c r="B111" s="174">
        <v>5</v>
      </c>
      <c r="C111" s="139" t="s">
        <v>85</v>
      </c>
      <c r="D111" s="175">
        <v>125</v>
      </c>
      <c r="E111" s="139" t="str">
        <f>B20</f>
        <v>Amoxicillin Trihydrate BP</v>
      </c>
    </row>
    <row r="112" spans="1:7" ht="18.75" x14ac:dyDescent="0.3">
      <c r="A112" s="64" t="s">
        <v>86</v>
      </c>
      <c r="B112" s="185">
        <f>B58</f>
        <v>1.1316320594808538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58">
        <f>B112*B111</f>
        <v>5.6581602974042688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89</v>
      </c>
      <c r="B115" s="166">
        <v>100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7">
        <v>1</v>
      </c>
      <c r="C116" s="264" t="s">
        <v>95</v>
      </c>
      <c r="D116" s="261">
        <v>4.66066</v>
      </c>
      <c r="E116" s="132">
        <v>1</v>
      </c>
      <c r="F116" s="176">
        <v>242403220</v>
      </c>
      <c r="G116" s="142">
        <f>IF(ISBLANK(F116),"-",(F116/$D$105*$D$102*$B$124)*$D$113/$D$116)</f>
        <v>115.23527331759388</v>
      </c>
      <c r="H116" s="189">
        <f t="shared" ref="H116:H127" si="1">IF(ISBLANK(F116),"-",G116/$D$111)</f>
        <v>0.92188218654075105</v>
      </c>
    </row>
    <row r="117" spans="1:8" ht="26.25" customHeight="1" x14ac:dyDescent="0.4">
      <c r="A117" s="79" t="s">
        <v>96</v>
      </c>
      <c r="B117" s="167">
        <v>1</v>
      </c>
      <c r="C117" s="265"/>
      <c r="D117" s="262"/>
      <c r="E117" s="133">
        <v>2</v>
      </c>
      <c r="F117" s="169">
        <v>245782465</v>
      </c>
      <c r="G117" s="143">
        <f>IF(ISBLANK(F117),"-",(F117/$D$105*$D$102*$B$124)*$D$113/$D$116)</f>
        <v>116.84172153714357</v>
      </c>
      <c r="H117" s="190">
        <f t="shared" si="1"/>
        <v>0.9347337722971486</v>
      </c>
    </row>
    <row r="118" spans="1:8" ht="26.25" customHeight="1" x14ac:dyDescent="0.4">
      <c r="A118" s="79" t="s">
        <v>97</v>
      </c>
      <c r="B118" s="167">
        <v>1</v>
      </c>
      <c r="C118" s="265"/>
      <c r="D118" s="262"/>
      <c r="E118" s="133">
        <v>3</v>
      </c>
      <c r="F118" s="169">
        <v>246375665</v>
      </c>
      <c r="G118" s="143">
        <f>IF(ISBLANK(F118),"-",(F118/$D$105*$D$102*$B$124)*$D$113/$D$116)</f>
        <v>117.1237209434716</v>
      </c>
      <c r="H118" s="190">
        <f t="shared" si="1"/>
        <v>0.93698976754777275</v>
      </c>
    </row>
    <row r="119" spans="1:8" ht="27" customHeight="1" x14ac:dyDescent="0.4">
      <c r="A119" s="79" t="s">
        <v>98</v>
      </c>
      <c r="B119" s="167">
        <v>1</v>
      </c>
      <c r="C119" s="266"/>
      <c r="D119" s="263"/>
      <c r="E119" s="134">
        <v>4</v>
      </c>
      <c r="F119" s="177"/>
      <c r="G119" s="144" t="str">
        <f>IF(ISBLANK(F119),"-",(F119/$D$105*$D$102*$B$124)*$D$113/$D$116)</f>
        <v>-</v>
      </c>
      <c r="H119" s="191" t="str">
        <f t="shared" si="1"/>
        <v>-</v>
      </c>
    </row>
    <row r="120" spans="1:8" ht="26.25" customHeight="1" x14ac:dyDescent="0.4">
      <c r="A120" s="79" t="s">
        <v>99</v>
      </c>
      <c r="B120" s="167">
        <v>1</v>
      </c>
      <c r="C120" s="264" t="s">
        <v>100</v>
      </c>
      <c r="D120" s="261">
        <v>5.0132700000000003</v>
      </c>
      <c r="E120" s="103">
        <v>1</v>
      </c>
      <c r="F120" s="169">
        <v>258050640</v>
      </c>
      <c r="G120" s="142">
        <f>IF(ISBLANK(F120),"-",(F120/$D$105*$D$102*$B$124)*$D$113/$D$120)</f>
        <v>114.0455434314227</v>
      </c>
      <c r="H120" s="189">
        <f t="shared" si="1"/>
        <v>0.91236434745138162</v>
      </c>
    </row>
    <row r="121" spans="1:8" ht="26.25" customHeight="1" x14ac:dyDescent="0.4">
      <c r="A121" s="79" t="s">
        <v>101</v>
      </c>
      <c r="B121" s="167">
        <v>1</v>
      </c>
      <c r="C121" s="265"/>
      <c r="D121" s="262"/>
      <c r="E121" s="104">
        <v>2</v>
      </c>
      <c r="F121" s="169">
        <v>259343797</v>
      </c>
      <c r="G121" s="143">
        <f>IF(ISBLANK(F121),"-",(F121/$D$105*$D$102*$B$124)*$D$113/$D$120)</f>
        <v>114.61705448369972</v>
      </c>
      <c r="H121" s="190">
        <f t="shared" si="1"/>
        <v>0.91693643586959772</v>
      </c>
    </row>
    <row r="122" spans="1:8" ht="26.25" customHeight="1" x14ac:dyDescent="0.4">
      <c r="A122" s="79" t="s">
        <v>102</v>
      </c>
      <c r="B122" s="167">
        <v>1</v>
      </c>
      <c r="C122" s="265"/>
      <c r="D122" s="262"/>
      <c r="E122" s="104">
        <v>3</v>
      </c>
      <c r="F122" s="169">
        <v>259571587</v>
      </c>
      <c r="G122" s="143">
        <f>IF(ISBLANK(F122),"-",(F122/$D$105*$D$102*$B$124)*$D$113/$D$120)</f>
        <v>114.71772632988555</v>
      </c>
      <c r="H122" s="190">
        <f t="shared" si="1"/>
        <v>0.91774181063908444</v>
      </c>
    </row>
    <row r="123" spans="1:8" ht="27" customHeight="1" x14ac:dyDescent="0.4">
      <c r="A123" s="79" t="s">
        <v>103</v>
      </c>
      <c r="B123" s="167">
        <v>1</v>
      </c>
      <c r="C123" s="266"/>
      <c r="D123" s="263"/>
      <c r="E123" s="105">
        <v>4</v>
      </c>
      <c r="F123" s="177"/>
      <c r="G123" s="144" t="str">
        <f>IF(ISBLANK(F123),"-",(F123/$D$105*$D$102*$B$124)*$D$113/$D$120)</f>
        <v>-</v>
      </c>
      <c r="H123" s="191" t="str">
        <f t="shared" si="1"/>
        <v>-</v>
      </c>
    </row>
    <row r="124" spans="1:8" ht="26.25" customHeight="1" x14ac:dyDescent="0.4">
      <c r="A124" s="79" t="s">
        <v>104</v>
      </c>
      <c r="B124" s="145">
        <f>(B123/B122)*(B121/B120)*(B119/B118)*(B117/B116)*B115</f>
        <v>100</v>
      </c>
      <c r="C124" s="264" t="s">
        <v>105</v>
      </c>
      <c r="D124" s="261">
        <v>5.3292799999999998</v>
      </c>
      <c r="E124" s="103">
        <v>1</v>
      </c>
      <c r="F124" s="176">
        <v>266631704</v>
      </c>
      <c r="G124" s="142">
        <f>IF(ISBLANK(F124),"-",(F124/$D$105*$D$102*$B$124)*$D$113/$D$124)</f>
        <v>110.85051702544554</v>
      </c>
      <c r="H124" s="189"/>
    </row>
    <row r="125" spans="1:8" ht="27" customHeight="1" x14ac:dyDescent="0.4">
      <c r="A125" s="156" t="s">
        <v>106</v>
      </c>
      <c r="B125" s="178">
        <f>(D102*B124)/D111*D113</f>
        <v>5.4318338855080981</v>
      </c>
      <c r="C125" s="265"/>
      <c r="D125" s="262"/>
      <c r="E125" s="104">
        <v>2</v>
      </c>
      <c r="F125" s="169">
        <v>266439561</v>
      </c>
      <c r="G125" s="143">
        <f>IF(ISBLANK(F125),"-",(F125/$D$105*$D$102*$B$124)*$D$113/$D$124)</f>
        <v>110.77063473623052</v>
      </c>
      <c r="H125" s="190"/>
    </row>
    <row r="126" spans="1:8" ht="26.25" customHeight="1" x14ac:dyDescent="0.4">
      <c r="A126" s="257" t="s">
        <v>75</v>
      </c>
      <c r="B126" s="258"/>
      <c r="C126" s="265"/>
      <c r="D126" s="262"/>
      <c r="E126" s="104">
        <v>3</v>
      </c>
      <c r="F126" s="169">
        <v>267894515</v>
      </c>
      <c r="G126" s="143">
        <f>IF(ISBLANK(F126),"-",(F126/$D$105*$D$102*$B$124)*$D$113/$D$124)</f>
        <v>111.37552305494388</v>
      </c>
      <c r="H126" s="190"/>
    </row>
    <row r="127" spans="1:8" ht="27" customHeight="1" x14ac:dyDescent="0.4">
      <c r="A127" s="259"/>
      <c r="B127" s="260"/>
      <c r="C127" s="267"/>
      <c r="D127" s="263"/>
      <c r="E127" s="105">
        <v>4</v>
      </c>
      <c r="F127" s="177"/>
      <c r="G127" s="144" t="str">
        <f>IF(ISBLANK(F127),"-",(F127/$D$105*$D$102*$B$124)*$D$113/$D$124)</f>
        <v>-</v>
      </c>
      <c r="H127" s="191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79">
        <f>AVERAGE(H116:H127)</f>
        <v>0.92344138672428933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80">
        <f>STDEV(H116:H127)/H128</f>
        <v>1.0947615475690932E-2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1">
        <f>COUNT(H116:H127)</f>
        <v>6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83" t="s">
        <v>108</v>
      </c>
      <c r="C132" s="248" t="str">
        <f>B20</f>
        <v>Amoxicillin Trihydrate BP</v>
      </c>
      <c r="D132" s="248"/>
      <c r="E132" s="131" t="s">
        <v>109</v>
      </c>
      <c r="F132" s="131"/>
      <c r="G132" s="184">
        <f>H128</f>
        <v>0.92344138672428933</v>
      </c>
      <c r="H132" s="107"/>
    </row>
    <row r="133" spans="1:9" ht="19.5" customHeight="1" x14ac:dyDescent="0.3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25</v>
      </c>
      <c r="B134" s="159"/>
      <c r="C134" s="159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26</v>
      </c>
      <c r="B135" s="160"/>
      <c r="C135" s="160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(DAY 7) </vt:lpstr>
      <vt:lpstr>SST (DAY 1)</vt:lpstr>
      <vt:lpstr>rd</vt:lpstr>
      <vt:lpstr>amoxicillin </vt:lpstr>
      <vt:lpstr>'amoxicillin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2016-08-01T13:08:49Z</cp:lastPrinted>
  <dcterms:created xsi:type="dcterms:W3CDTF">2005-07-05T10:19:27Z</dcterms:created>
  <dcterms:modified xsi:type="dcterms:W3CDTF">2016-08-01T13:16:01Z</dcterms:modified>
</cp:coreProperties>
</file>