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et Chemistry\Worksheets\Mutua\2016\August\"/>
    </mc:Choice>
  </mc:AlternateContent>
  <bookViews>
    <workbookView xWindow="390" yWindow="525" windowWidth="20775" windowHeight="11445" activeTab="3"/>
  </bookViews>
  <sheets>
    <sheet name="SST (DAY 7) " sheetId="5" r:id="rId1"/>
    <sheet name="SST (DAY 1)" sheetId="6" r:id="rId2"/>
    <sheet name="rd" sheetId="2" r:id="rId3"/>
    <sheet name="amoxicillin " sheetId="3" r:id="rId4"/>
  </sheets>
  <definedNames>
    <definedName name="_xlnm.Print_Area" localSheetId="3">'amoxicillin '!$A$1:$H$135</definedName>
  </definedNames>
  <calcPr calcId="152511"/>
</workbook>
</file>

<file path=xl/calcChain.xml><?xml version="1.0" encoding="utf-8"?>
<calcChain xmlns="http://schemas.openxmlformats.org/spreadsheetml/2006/main">
  <c r="D33" i="2" l="1"/>
  <c r="E30" i="6"/>
  <c r="B32" i="6" l="1"/>
  <c r="D30" i="6"/>
  <c r="C30" i="6"/>
  <c r="B30" i="6"/>
  <c r="B31" i="6" s="1"/>
  <c r="B32" i="5"/>
  <c r="D30" i="5"/>
  <c r="C30" i="5"/>
  <c r="B30" i="5"/>
  <c r="B31" i="5" s="1"/>
  <c r="H65" i="3" l="1"/>
  <c r="H69" i="3"/>
  <c r="H73" i="3"/>
  <c r="B21" i="3" l="1"/>
  <c r="B56" i="3" s="1"/>
  <c r="B20" i="3"/>
  <c r="C78" i="3" s="1"/>
  <c r="B19" i="3"/>
  <c r="B18" i="3"/>
  <c r="H127" i="3"/>
  <c r="G127" i="3"/>
  <c r="B124" i="3"/>
  <c r="H123" i="3"/>
  <c r="G123" i="3"/>
  <c r="H119" i="3"/>
  <c r="G119" i="3"/>
  <c r="B113" i="3"/>
  <c r="B100" i="3"/>
  <c r="D103" i="3" s="1"/>
  <c r="F97" i="3"/>
  <c r="D97" i="3"/>
  <c r="G96" i="3"/>
  <c r="E96" i="3"/>
  <c r="B89" i="3"/>
  <c r="D99" i="3" s="1"/>
  <c r="B85" i="3"/>
  <c r="G73" i="3"/>
  <c r="B70" i="3"/>
  <c r="G69" i="3"/>
  <c r="G65" i="3"/>
  <c r="B59" i="3"/>
  <c r="B46" i="3"/>
  <c r="D49" i="3" s="1"/>
  <c r="F43" i="3"/>
  <c r="D43" i="3"/>
  <c r="B35" i="3"/>
  <c r="F45" i="3" s="1"/>
  <c r="B31" i="3"/>
  <c r="C33" i="2"/>
  <c r="B33" i="2"/>
  <c r="C37" i="2" l="1"/>
  <c r="F99" i="3"/>
  <c r="F100" i="3" s="1"/>
  <c r="G93" i="3" s="1"/>
  <c r="D104" i="3"/>
  <c r="D100" i="3"/>
  <c r="D101" i="3" s="1"/>
  <c r="C35" i="2"/>
  <c r="F46" i="3"/>
  <c r="B110" i="3"/>
  <c r="E57" i="3"/>
  <c r="C132" i="3"/>
  <c r="E111" i="3"/>
  <c r="G39" i="3"/>
  <c r="D50" i="3"/>
  <c r="D45" i="3"/>
  <c r="D46" i="3" s="1"/>
  <c r="C39" i="2" l="1"/>
  <c r="B58" i="3" s="1"/>
  <c r="B112" i="3" s="1"/>
  <c r="D113" i="3" s="1"/>
  <c r="B125" i="3" s="1"/>
  <c r="G94" i="3"/>
  <c r="F47" i="3"/>
  <c r="G42" i="3"/>
  <c r="G40" i="3"/>
  <c r="D47" i="3"/>
  <c r="E42" i="3"/>
  <c r="G95" i="3"/>
  <c r="G97" i="3" s="1"/>
  <c r="E93" i="3"/>
  <c r="F101" i="3"/>
  <c r="E40" i="3"/>
  <c r="G41" i="3"/>
  <c r="E94" i="3"/>
  <c r="E95" i="3"/>
  <c r="E41" i="3"/>
  <c r="E39" i="3"/>
  <c r="D59" i="3" l="1"/>
  <c r="B71" i="3" s="1"/>
  <c r="G43" i="3"/>
  <c r="D105" i="3"/>
  <c r="G126" i="3" s="1"/>
  <c r="D107" i="3"/>
  <c r="E97" i="3"/>
  <c r="D51" i="3"/>
  <c r="E43" i="3"/>
  <c r="D53" i="3"/>
  <c r="G118" i="3" l="1"/>
  <c r="H118" i="3" s="1"/>
  <c r="D106" i="3"/>
  <c r="G120" i="3"/>
  <c r="H120" i="3" s="1"/>
  <c r="G124" i="3"/>
  <c r="G117" i="3"/>
  <c r="H117" i="3" s="1"/>
  <c r="G122" i="3"/>
  <c r="H122" i="3" s="1"/>
  <c r="G121" i="3"/>
  <c r="H121" i="3" s="1"/>
  <c r="G116" i="3"/>
  <c r="H116" i="3" s="1"/>
  <c r="G125" i="3"/>
  <c r="G62" i="3"/>
  <c r="H62" i="3" s="1"/>
  <c r="G63" i="3"/>
  <c r="H63" i="3" s="1"/>
  <c r="G71" i="3"/>
  <c r="H71" i="3" s="1"/>
  <c r="G68" i="3"/>
  <c r="H68" i="3" s="1"/>
  <c r="G66" i="3"/>
  <c r="H66" i="3" s="1"/>
  <c r="G64" i="3"/>
  <c r="H64" i="3" s="1"/>
  <c r="G72" i="3"/>
  <c r="H72" i="3" s="1"/>
  <c r="G67" i="3"/>
  <c r="H67" i="3" s="1"/>
  <c r="D52" i="3"/>
  <c r="G70" i="3"/>
  <c r="H70" i="3" s="1"/>
  <c r="H128" i="3" l="1"/>
  <c r="G132" i="3" s="1"/>
  <c r="H130" i="3"/>
  <c r="H74" i="3"/>
  <c r="H76" i="3"/>
  <c r="H129" i="3" l="1"/>
  <c r="G78" i="3"/>
  <c r="H75" i="3"/>
</calcChain>
</file>

<file path=xl/sharedStrings.xml><?xml version="1.0" encoding="utf-8"?>
<sst xmlns="http://schemas.openxmlformats.org/spreadsheetml/2006/main" count="251" uniqueCount="116">
  <si>
    <t>HPLC System Suitability Report</t>
  </si>
  <si>
    <t>Analysis Data</t>
  </si>
  <si>
    <t>Assay</t>
  </si>
  <si>
    <t>Sample(s)</t>
  </si>
  <si>
    <t>Reference Substance:</t>
  </si>
  <si>
    <t>ZEEMOX</t>
  </si>
  <si>
    <t>% age Purity:</t>
  </si>
  <si>
    <t>NDQA201509342</t>
  </si>
  <si>
    <t>Weight (mg):</t>
  </si>
  <si>
    <t>Amoxicillin Trihydrate BP</t>
  </si>
  <si>
    <t>Standard Conc (mg/mL):</t>
  </si>
  <si>
    <t>Amoxicillin Trihydrate equivalent to Amoxicillin 125mg/5ml</t>
  </si>
  <si>
    <t>2015-10-01 13:09:20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</si>
  <si>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</si>
  <si>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</si>
  <si>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</si>
  <si>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</si>
  <si>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</si>
  <si>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</si>
  <si>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</si>
  <si>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</si>
  <si>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</si>
  <si>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</si>
  <si>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</si>
  <si>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</si>
  <si>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</si>
  <si>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</si>
  <si>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</si>
  <si>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</si>
  <si>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</si>
  <si>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</si>
  <si>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</si>
  <si>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</si>
  <si>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</si>
  <si>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</si>
  <si>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</si>
  <si>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</si>
  <si>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</si>
  <si>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</si>
  <si>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</si>
  <si>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</si>
  <si>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</si>
  <si>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</si>
  <si>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Day 1</t>
  </si>
  <si>
    <t>USP Amoxicillin RS</t>
  </si>
  <si>
    <t>Code:</t>
  </si>
  <si>
    <t>F0J018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</si>
  <si>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</si>
  <si>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</si>
  <si>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</si>
  <si>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</si>
  <si>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</si>
  <si>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</si>
  <si>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</si>
  <si>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</si>
  <si>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</si>
  <si>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</si>
  <si>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</si>
  <si>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</si>
  <si>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</si>
  <si>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</si>
  <si>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</si>
  <si>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</si>
  <si>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</si>
  <si>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</si>
  <si>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</si>
  <si>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</si>
  <si>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</si>
  <si>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</si>
  <si>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</si>
  <si>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</si>
  <si>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</si>
  <si>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</si>
  <si>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</si>
  <si>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</si>
  <si>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</si>
  <si>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</si>
  <si>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</si>
  <si>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</si>
  <si>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</si>
  <si>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</si>
  <si>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</si>
  <si>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</si>
  <si>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</si>
  <si>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</si>
  <si>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</si>
  <si>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</si>
  <si>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</si>
  <si>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</si>
  <si>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</si>
  <si>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</si>
  <si>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</si>
  <si>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</si>
  <si>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</si>
  <si>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</si>
  <si>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</si>
  <si>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</si>
  <si>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</si>
  <si>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</si>
  <si>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</si>
  <si>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</si>
  <si>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</si>
  <si>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</si>
  <si>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</si>
  <si>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</si>
  <si>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</si>
  <si>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</si>
  <si>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</si>
  <si>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</si>
  <si>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</si>
  <si>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Day 7</t>
  </si>
  <si>
    <t>DAY 1</t>
  </si>
  <si>
    <t>RIVAMOX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</si>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</sst>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29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14"/>
      <color rgb="FF000000"/>
      <name val="Arial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b/>
      <sz val="12"/>
      <color rgb="FF000000"/>
      <name val="Book Antiqua"/>
      <family val="1"/>
    </font>
    <font>
      <b/>
      <u/>
      <sz val="12"/>
      <color rgb="FF000000"/>
      <name val="Book Antiqua"/>
      <family val="1"/>
    </font>
    <font>
      <sz val="10"/>
      <color rgb="FF000000"/>
      <name val="Arial"/>
      <family val="2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3" fillId="2" borderId="0"/>
  </cellStyleXfs>
  <cellXfs count="27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right"/>
    </xf>
    <xf numFmtId="0" fontId="5" fillId="2" borderId="0" xfId="0" applyFont="1" applyFill="1"/>
    <xf numFmtId="2" fontId="4" fillId="2" borderId="12" xfId="0" applyNumberFormat="1" applyFont="1" applyFill="1" applyBorder="1" applyAlignment="1">
      <alignment horizontal="center" wrapText="1"/>
    </xf>
    <xf numFmtId="2" fontId="4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5" fillId="3" borderId="16" xfId="0" applyNumberFormat="1" applyFont="1" applyFill="1" applyBorder="1" applyAlignment="1" applyProtection="1">
      <alignment horizontal="center"/>
      <protection locked="0"/>
    </xf>
    <xf numFmtId="164" fontId="5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5" fillId="2" borderId="18" xfId="0" applyNumberFormat="1" applyFont="1" applyFill="1" applyBorder="1" applyAlignment="1">
      <alignment horizontal="center"/>
    </xf>
    <xf numFmtId="164" fontId="5" fillId="3" borderId="19" xfId="0" applyNumberFormat="1" applyFont="1" applyFill="1" applyBorder="1" applyAlignment="1" applyProtection="1">
      <alignment horizontal="center"/>
      <protection locked="0"/>
    </xf>
    <xf numFmtId="164" fontId="5" fillId="2" borderId="0" xfId="0" applyNumberFormat="1" applyFont="1" applyFill="1" applyAlignment="1">
      <alignment horizontal="center"/>
    </xf>
    <xf numFmtId="164" fontId="5" fillId="2" borderId="20" xfId="0" applyNumberFormat="1" applyFont="1" applyFill="1" applyBorder="1" applyAlignment="1">
      <alignment horizontal="center"/>
    </xf>
    <xf numFmtId="166" fontId="4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2" fontId="5" fillId="2" borderId="16" xfId="0" applyNumberFormat="1" applyFont="1" applyFill="1" applyBorder="1" applyAlignment="1">
      <alignment horizontal="center"/>
    </xf>
    <xf numFmtId="166" fontId="5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5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5" fillId="2" borderId="16" xfId="0" applyNumberFormat="1" applyFont="1" applyFill="1" applyBorder="1" applyAlignment="1">
      <alignment horizontal="center" wrapText="1"/>
    </xf>
    <xf numFmtId="167" fontId="4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4" fillId="2" borderId="10" xfId="0" applyFont="1" applyFill="1" applyBorder="1"/>
    <xf numFmtId="0" fontId="4" fillId="2" borderId="10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5" fillId="2" borderId="7" xfId="0" applyFont="1" applyFill="1" applyBorder="1"/>
    <xf numFmtId="0" fontId="5" fillId="2" borderId="0" xfId="0" applyFont="1" applyFill="1"/>
    <xf numFmtId="0" fontId="5" fillId="2" borderId="0" xfId="0" applyFont="1" applyFill="1"/>
    <xf numFmtId="0" fontId="5" fillId="2" borderId="7" xfId="0" applyFont="1" applyFill="1" applyBorder="1"/>
    <xf numFmtId="0" fontId="4" fillId="2" borderId="11" xfId="0" applyFont="1" applyFill="1" applyBorder="1"/>
    <xf numFmtId="0" fontId="4" fillId="2" borderId="0" xfId="0" applyFont="1" applyFill="1"/>
    <xf numFmtId="0" fontId="5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5" fillId="2" borderId="0" xfId="0" applyFont="1" applyFill="1" applyProtection="1">
      <protection locked="0"/>
    </xf>
    <xf numFmtId="169" fontId="5" fillId="2" borderId="0" xfId="0" applyNumberFormat="1" applyFont="1" applyFill="1" applyProtection="1">
      <protection locked="0"/>
    </xf>
    <xf numFmtId="0" fontId="3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1" fillId="2" borderId="0" xfId="0" applyFont="1" applyFill="1" applyAlignment="1">
      <alignment horizontal="left"/>
    </xf>
    <xf numFmtId="170" fontId="11" fillId="2" borderId="0" xfId="0" applyNumberFormat="1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3" fillId="2" borderId="0" xfId="0" applyFont="1" applyFill="1"/>
    <xf numFmtId="0" fontId="14" fillId="2" borderId="0" xfId="0" applyFont="1" applyFill="1" applyAlignment="1">
      <alignment vertical="center" wrapText="1"/>
    </xf>
    <xf numFmtId="0" fontId="15" fillId="2" borderId="0" xfId="0" applyFont="1" applyFill="1"/>
    <xf numFmtId="0" fontId="16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vertical="center" wrapText="1"/>
    </xf>
    <xf numFmtId="0" fontId="13" fillId="2" borderId="0" xfId="0" applyFont="1" applyFill="1"/>
    <xf numFmtId="0" fontId="6" fillId="2" borderId="0" xfId="0" applyFont="1" applyFill="1" applyAlignment="1">
      <alignment horizontal="left" vertical="center" wrapText="1"/>
    </xf>
    <xf numFmtId="171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1" fillId="2" borderId="18" xfId="0" applyFont="1" applyFill="1" applyBorder="1" applyAlignment="1">
      <alignment horizontal="right"/>
    </xf>
    <xf numFmtId="0" fontId="11" fillId="2" borderId="20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0" fontId="12" fillId="2" borderId="23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0" xfId="0" applyFont="1" applyFill="1"/>
    <xf numFmtId="0" fontId="11" fillId="2" borderId="26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right"/>
    </xf>
    <xf numFmtId="1" fontId="12" fillId="6" borderId="27" xfId="0" applyNumberFormat="1" applyFont="1" applyFill="1" applyBorder="1" applyAlignment="1">
      <alignment horizontal="center"/>
    </xf>
    <xf numFmtId="168" fontId="12" fillId="6" borderId="28" xfId="0" applyNumberFormat="1" applyFont="1" applyFill="1" applyBorder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9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1" fillId="2" borderId="19" xfId="0" applyFont="1" applyFill="1" applyBorder="1" applyAlignment="1">
      <alignment horizontal="right"/>
    </xf>
    <xf numFmtId="0" fontId="11" fillId="2" borderId="29" xfId="0" applyFont="1" applyFill="1" applyBorder="1" applyAlignment="1">
      <alignment horizontal="right"/>
    </xf>
    <xf numFmtId="10" fontId="11" fillId="6" borderId="17" xfId="0" applyNumberFormat="1" applyFont="1" applyFill="1" applyBorder="1" applyAlignment="1">
      <alignment horizontal="center"/>
    </xf>
    <xf numFmtId="0" fontId="11" fillId="7" borderId="19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30" xfId="0" applyFont="1" applyFill="1" applyBorder="1" applyAlignment="1">
      <alignment horizontal="center"/>
    </xf>
    <xf numFmtId="2" fontId="12" fillId="2" borderId="30" xfId="0" applyNumberFormat="1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1" fillId="2" borderId="32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0" xfId="0" applyFont="1" applyFill="1"/>
    <xf numFmtId="168" fontId="12" fillId="6" borderId="33" xfId="0" applyNumberFormat="1" applyFont="1" applyFill="1" applyBorder="1" applyAlignment="1">
      <alignment horizontal="center"/>
    </xf>
    <xf numFmtId="10" fontId="11" fillId="2" borderId="0" xfId="0" applyNumberFormat="1" applyFont="1" applyFill="1" applyAlignment="1">
      <alignment horizontal="center"/>
    </xf>
    <xf numFmtId="168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2" fillId="2" borderId="34" xfId="0" applyFont="1" applyFill="1" applyBorder="1" applyAlignment="1">
      <alignment horizontal="center"/>
    </xf>
    <xf numFmtId="0" fontId="11" fillId="2" borderId="7" xfId="0" applyFont="1" applyFill="1" applyBorder="1"/>
    <xf numFmtId="0" fontId="11" fillId="2" borderId="11" xfId="0" applyFont="1" applyFill="1" applyBorder="1"/>
    <xf numFmtId="0" fontId="6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9" xfId="0" applyFont="1" applyFill="1" applyBorder="1" applyAlignment="1">
      <alignment horizontal="center"/>
    </xf>
    <xf numFmtId="168" fontId="11" fillId="2" borderId="24" xfId="0" applyNumberFormat="1" applyFont="1" applyFill="1" applyBorder="1" applyAlignment="1">
      <alignment horizontal="center"/>
    </xf>
    <xf numFmtId="168" fontId="11" fillId="2" borderId="35" xfId="0" applyNumberFormat="1" applyFont="1" applyFill="1" applyBorder="1" applyAlignment="1">
      <alignment horizontal="center"/>
    </xf>
    <xf numFmtId="168" fontId="11" fillId="2" borderId="36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37" xfId="0" applyFont="1" applyFill="1" applyBorder="1"/>
    <xf numFmtId="0" fontId="12" fillId="2" borderId="38" xfId="0" applyFont="1" applyFill="1" applyBorder="1"/>
    <xf numFmtId="0" fontId="11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horizontal="center"/>
    </xf>
    <xf numFmtId="168" fontId="11" fillId="2" borderId="34" xfId="0" applyNumberFormat="1" applyFont="1" applyFill="1" applyBorder="1" applyAlignment="1">
      <alignment horizontal="center"/>
    </xf>
    <xf numFmtId="168" fontId="11" fillId="2" borderId="39" xfId="0" applyNumberFormat="1" applyFont="1" applyFill="1" applyBorder="1" applyAlignment="1">
      <alignment horizontal="center"/>
    </xf>
    <xf numFmtId="168" fontId="11" fillId="2" borderId="40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21" xfId="0" applyFont="1" applyFill="1" applyBorder="1" applyAlignment="1">
      <alignment horizontal="center"/>
    </xf>
    <xf numFmtId="0" fontId="11" fillId="2" borderId="18" xfId="0" applyFont="1" applyFill="1" applyBorder="1" applyAlignment="1">
      <alignment horizontal="center"/>
    </xf>
    <xf numFmtId="0" fontId="11" fillId="2" borderId="41" xfId="0" applyFont="1" applyFill="1" applyBorder="1" applyAlignment="1">
      <alignment horizontal="center"/>
    </xf>
    <xf numFmtId="0" fontId="11" fillId="2" borderId="7" xfId="0" applyFont="1" applyFill="1" applyBorder="1"/>
    <xf numFmtId="0" fontId="11" fillId="2" borderId="11" xfId="0" applyFont="1" applyFill="1" applyBorder="1"/>
    <xf numFmtId="0" fontId="11" fillId="2" borderId="0" xfId="0" applyFont="1" applyFill="1" applyAlignment="1">
      <alignment horizontal="right"/>
    </xf>
    <xf numFmtId="172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/>
    <xf numFmtId="10" fontId="11" fillId="2" borderId="22" xfId="0" applyNumberFormat="1" applyFont="1" applyFill="1" applyBorder="1" applyAlignment="1">
      <alignment horizontal="center" vertical="center"/>
    </xf>
    <xf numFmtId="2" fontId="11" fillId="2" borderId="30" xfId="0" applyNumberFormat="1" applyFont="1" applyFill="1" applyBorder="1" applyAlignment="1">
      <alignment horizontal="center"/>
    </xf>
    <xf numFmtId="2" fontId="11" fillId="2" borderId="31" xfId="0" applyNumberFormat="1" applyFont="1" applyFill="1" applyBorder="1" applyAlignment="1">
      <alignment horizontal="center"/>
    </xf>
    <xf numFmtId="2" fontId="11" fillId="2" borderId="32" xfId="0" applyNumberFormat="1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1" fontId="12" fillId="6" borderId="43" xfId="0" applyNumberFormat="1" applyFont="1" applyFill="1" applyBorder="1" applyAlignment="1">
      <alignment horizontal="center"/>
    </xf>
    <xf numFmtId="0" fontId="11" fillId="2" borderId="44" xfId="0" applyFont="1" applyFill="1" applyBorder="1" applyAlignment="1">
      <alignment horizontal="right"/>
    </xf>
    <xf numFmtId="0" fontId="11" fillId="2" borderId="23" xfId="0" applyFont="1" applyFill="1" applyBorder="1" applyAlignment="1">
      <alignment horizontal="right"/>
    </xf>
    <xf numFmtId="2" fontId="11" fillId="6" borderId="45" xfId="0" applyNumberFormat="1" applyFont="1" applyFill="1" applyBorder="1" applyAlignment="1">
      <alignment horizontal="center"/>
    </xf>
    <xf numFmtId="2" fontId="11" fillId="7" borderId="45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2" fontId="11" fillId="6" borderId="24" xfId="0" applyNumberFormat="1" applyFont="1" applyFill="1" applyBorder="1" applyAlignment="1">
      <alignment horizontal="center"/>
    </xf>
    <xf numFmtId="0" fontId="11" fillId="2" borderId="15" xfId="0" applyFont="1" applyFill="1" applyBorder="1" applyAlignment="1">
      <alignment horizontal="right"/>
    </xf>
    <xf numFmtId="168" fontId="12" fillId="7" borderId="15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173" fontId="12" fillId="2" borderId="0" xfId="0" applyNumberFormat="1" applyFont="1" applyFill="1" applyAlignment="1">
      <alignment horizontal="center"/>
    </xf>
    <xf numFmtId="0" fontId="11" fillId="2" borderId="7" xfId="0" applyFont="1" applyFill="1" applyBorder="1" applyProtection="1">
      <protection locked="0"/>
    </xf>
    <xf numFmtId="0" fontId="12" fillId="2" borderId="11" xfId="0" applyFont="1" applyFill="1" applyBorder="1" applyProtection="1">
      <protection locked="0"/>
    </xf>
    <xf numFmtId="0" fontId="17" fillId="3" borderId="0" xfId="0" applyFont="1" applyFill="1" applyAlignment="1" applyProtection="1">
      <alignment horizontal="center"/>
      <protection locked="0"/>
    </xf>
    <xf numFmtId="0" fontId="18" fillId="3" borderId="0" xfId="0" applyFont="1" applyFill="1" applyAlignment="1" applyProtection="1">
      <alignment horizontal="center"/>
      <protection locked="0"/>
    </xf>
    <xf numFmtId="0" fontId="17" fillId="3" borderId="0" xfId="0" applyFont="1" applyFill="1" applyAlignment="1" applyProtection="1">
      <alignment horizontal="left"/>
      <protection locked="0"/>
    </xf>
    <xf numFmtId="0" fontId="17" fillId="2" borderId="0" xfId="0" applyFont="1" applyFill="1"/>
    <xf numFmtId="170" fontId="17" fillId="3" borderId="0" xfId="0" applyNumberFormat="1" applyFont="1" applyFill="1" applyAlignment="1" applyProtection="1">
      <alignment horizontal="left"/>
      <protection locked="0"/>
    </xf>
    <xf numFmtId="0" fontId="18" fillId="3" borderId="22" xfId="0" applyFont="1" applyFill="1" applyBorder="1" applyAlignment="1" applyProtection="1">
      <alignment horizontal="center"/>
      <protection locked="0"/>
    </xf>
    <xf numFmtId="0" fontId="18" fillId="3" borderId="20" xfId="0" applyFont="1" applyFill="1" applyBorder="1" applyAlignment="1" applyProtection="1">
      <alignment horizontal="center"/>
      <protection locked="0"/>
    </xf>
    <xf numFmtId="0" fontId="18" fillId="3" borderId="46" xfId="0" applyFont="1" applyFill="1" applyBorder="1" applyAlignment="1" applyProtection="1">
      <alignment horizontal="center"/>
      <protection locked="0"/>
    </xf>
    <xf numFmtId="0" fontId="18" fillId="3" borderId="18" xfId="0" applyFont="1" applyFill="1" applyBorder="1" applyAlignment="1" applyProtection="1">
      <alignment horizontal="center"/>
      <protection locked="0"/>
    </xf>
    <xf numFmtId="0" fontId="18" fillId="3" borderId="47" xfId="0" applyFont="1" applyFill="1" applyBorder="1" applyAlignment="1" applyProtection="1">
      <alignment horizontal="center"/>
      <protection locked="0"/>
    </xf>
    <xf numFmtId="0" fontId="18" fillId="3" borderId="15" xfId="0" applyFont="1" applyFill="1" applyBorder="1" applyAlignment="1" applyProtection="1">
      <alignment horizontal="center"/>
      <protection locked="0"/>
    </xf>
    <xf numFmtId="0" fontId="18" fillId="3" borderId="48" xfId="0" applyFont="1" applyFill="1" applyBorder="1" applyAlignment="1" applyProtection="1">
      <alignment horizontal="center"/>
      <protection locked="0"/>
    </xf>
    <xf numFmtId="0" fontId="18" fillId="3" borderId="45" xfId="0" applyFont="1" applyFill="1" applyBorder="1" applyAlignment="1" applyProtection="1">
      <alignment horizontal="center"/>
      <protection locked="0"/>
    </xf>
    <xf numFmtId="172" fontId="18" fillId="3" borderId="0" xfId="0" applyNumberFormat="1" applyFont="1" applyFill="1" applyAlignment="1" applyProtection="1">
      <alignment horizontal="center"/>
      <protection locked="0"/>
    </xf>
    <xf numFmtId="174" fontId="18" fillId="3" borderId="0" xfId="0" applyNumberFormat="1" applyFont="1" applyFill="1" applyAlignment="1" applyProtection="1">
      <alignment horizontal="center"/>
      <protection locked="0"/>
    </xf>
    <xf numFmtId="0" fontId="18" fillId="3" borderId="21" xfId="0" applyFont="1" applyFill="1" applyBorder="1" applyAlignment="1" applyProtection="1">
      <alignment horizontal="center"/>
      <protection locked="0"/>
    </xf>
    <xf numFmtId="0" fontId="18" fillId="3" borderId="41" xfId="0" applyFont="1" applyFill="1" applyBorder="1" applyAlignment="1" applyProtection="1">
      <alignment horizontal="center"/>
      <protection locked="0"/>
    </xf>
    <xf numFmtId="2" fontId="17" fillId="2" borderId="42" xfId="0" applyNumberFormat="1" applyFont="1" applyFill="1" applyBorder="1" applyAlignment="1">
      <alignment horizontal="center"/>
    </xf>
    <xf numFmtId="10" fontId="18" fillId="7" borderId="26" xfId="0" applyNumberFormat="1" applyFont="1" applyFill="1" applyBorder="1" applyAlignment="1">
      <alignment horizontal="center"/>
    </xf>
    <xf numFmtId="10" fontId="18" fillId="6" borderId="49" xfId="0" applyNumberFormat="1" applyFont="1" applyFill="1" applyBorder="1" applyAlignment="1">
      <alignment horizontal="center"/>
    </xf>
    <xf numFmtId="0" fontId="18" fillId="7" borderId="50" xfId="0" applyFont="1" applyFill="1" applyBorder="1" applyAlignment="1">
      <alignment horizontal="center"/>
    </xf>
    <xf numFmtId="2" fontId="18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65" fontId="18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 applyProtection="1">
      <alignment horizontal="center"/>
      <protection locked="0"/>
    </xf>
    <xf numFmtId="0" fontId="17" fillId="2" borderId="0" xfId="0" applyFont="1" applyFill="1" applyProtection="1">
      <protection locked="0"/>
    </xf>
    <xf numFmtId="0" fontId="6" fillId="2" borderId="9" xfId="0" applyFont="1" applyFill="1" applyBorder="1" applyAlignment="1">
      <alignment horizontal="left" vertical="center" wrapText="1"/>
    </xf>
    <xf numFmtId="0" fontId="17" fillId="3" borderId="0" xfId="0" applyFont="1" applyFill="1" applyProtection="1">
      <protection locked="0"/>
    </xf>
    <xf numFmtId="10" fontId="11" fillId="2" borderId="30" xfId="0" applyNumberFormat="1" applyFont="1" applyFill="1" applyBorder="1" applyAlignment="1">
      <alignment horizontal="center" vertical="center"/>
    </xf>
    <xf numFmtId="10" fontId="11" fillId="2" borderId="31" xfId="0" applyNumberFormat="1" applyFont="1" applyFill="1" applyBorder="1" applyAlignment="1">
      <alignment horizontal="center" vertical="center"/>
    </xf>
    <xf numFmtId="10" fontId="11" fillId="2" borderId="32" xfId="0" applyNumberFormat="1" applyFont="1" applyFill="1" applyBorder="1" applyAlignment="1">
      <alignment horizontal="center" vertical="center"/>
    </xf>
    <xf numFmtId="0" fontId="24" fillId="2" borderId="0" xfId="1" applyFont="1" applyFill="1"/>
    <xf numFmtId="0" fontId="25" fillId="2" borderId="0" xfId="1" applyFont="1" applyFill="1"/>
    <xf numFmtId="0" fontId="25" fillId="2" borderId="0" xfId="1" applyFont="1" applyFill="1" applyAlignment="1">
      <alignment horizontal="right"/>
    </xf>
    <xf numFmtId="0" fontId="22" fillId="2" borderId="0" xfId="1" applyFont="1" applyFill="1"/>
    <xf numFmtId="0" fontId="22" fillId="2" borderId="0" xfId="1" applyFont="1" applyFill="1" applyAlignment="1">
      <alignment horizontal="left"/>
    </xf>
    <xf numFmtId="0" fontId="21" fillId="2" borderId="0" xfId="1" applyFont="1" applyFill="1" applyAlignment="1">
      <alignment horizontal="left"/>
    </xf>
    <xf numFmtId="0" fontId="21" fillId="2" borderId="0" xfId="1" applyFont="1" applyFill="1" applyAlignment="1">
      <alignment horizontal="center"/>
    </xf>
    <xf numFmtId="0" fontId="27" fillId="2" borderId="0" xfId="1" applyFont="1" applyFill="1"/>
    <xf numFmtId="0" fontId="21" fillId="2" borderId="0" xfId="1" applyFont="1" applyFill="1"/>
    <xf numFmtId="2" fontId="21" fillId="2" borderId="0" xfId="1" applyNumberFormat="1" applyFont="1" applyFill="1" applyAlignment="1">
      <alignment horizontal="center"/>
    </xf>
    <xf numFmtId="164" fontId="21" fillId="2" borderId="0" xfId="1" applyNumberFormat="1" applyFont="1" applyFill="1" applyAlignment="1">
      <alignment horizontal="center"/>
    </xf>
    <xf numFmtId="0" fontId="21" fillId="2" borderId="1" xfId="1" applyFont="1" applyFill="1" applyBorder="1" applyAlignment="1">
      <alignment horizontal="center"/>
    </xf>
    <xf numFmtId="0" fontId="21" fillId="2" borderId="2" xfId="1" applyFont="1" applyFill="1" applyBorder="1" applyAlignment="1">
      <alignment horizontal="center"/>
    </xf>
    <xf numFmtId="0" fontId="27" fillId="2" borderId="3" xfId="1" applyFont="1" applyFill="1" applyBorder="1" applyAlignment="1">
      <alignment horizontal="center"/>
    </xf>
    <xf numFmtId="0" fontId="28" fillId="3" borderId="3" xfId="1" applyFont="1" applyFill="1" applyBorder="1" applyAlignment="1" applyProtection="1">
      <alignment horizontal="center"/>
      <protection locked="0"/>
    </xf>
    <xf numFmtId="2" fontId="28" fillId="3" borderId="3" xfId="1" applyNumberFormat="1" applyFont="1" applyFill="1" applyBorder="1" applyAlignment="1" applyProtection="1">
      <alignment horizontal="center"/>
      <protection locked="0"/>
    </xf>
    <xf numFmtId="2" fontId="28" fillId="3" borderId="4" xfId="1" applyNumberFormat="1" applyFont="1" applyFill="1" applyBorder="1" applyAlignment="1" applyProtection="1">
      <alignment horizontal="center"/>
      <protection locked="0"/>
    </xf>
    <xf numFmtId="0" fontId="28" fillId="3" borderId="5" xfId="1" applyFont="1" applyFill="1" applyBorder="1" applyAlignment="1" applyProtection="1">
      <alignment horizontal="center"/>
      <protection locked="0"/>
    </xf>
    <xf numFmtId="2" fontId="28" fillId="3" borderId="5" xfId="1" applyNumberFormat="1" applyFont="1" applyFill="1" applyBorder="1" applyAlignment="1" applyProtection="1">
      <alignment horizontal="center"/>
      <protection locked="0"/>
    </xf>
    <xf numFmtId="0" fontId="27" fillId="2" borderId="4" xfId="1" applyFont="1" applyFill="1" applyBorder="1"/>
    <xf numFmtId="1" fontId="21" fillId="4" borderId="2" xfId="1" applyNumberFormat="1" applyFont="1" applyFill="1" applyBorder="1" applyAlignment="1">
      <alignment horizontal="center"/>
    </xf>
    <xf numFmtId="1" fontId="21" fillId="4" borderId="1" xfId="1" applyNumberFormat="1" applyFont="1" applyFill="1" applyBorder="1" applyAlignment="1">
      <alignment horizontal="center"/>
    </xf>
    <xf numFmtId="2" fontId="21" fillId="4" borderId="1" xfId="1" applyNumberFormat="1" applyFont="1" applyFill="1" applyBorder="1" applyAlignment="1">
      <alignment horizontal="center"/>
    </xf>
    <xf numFmtId="0" fontId="27" fillId="2" borderId="3" xfId="1" applyFont="1" applyFill="1" applyBorder="1"/>
    <xf numFmtId="10" fontId="21" fillId="5" borderId="1" xfId="1" applyNumberFormat="1" applyFont="1" applyFill="1" applyBorder="1" applyAlignment="1">
      <alignment horizontal="center"/>
    </xf>
    <xf numFmtId="165" fontId="21" fillId="2" borderId="0" xfId="1" applyNumberFormat="1" applyFont="1" applyFill="1" applyAlignment="1">
      <alignment horizontal="center"/>
    </xf>
    <xf numFmtId="0" fontId="27" fillId="2" borderId="6" xfId="1" applyFont="1" applyFill="1" applyBorder="1"/>
    <xf numFmtId="0" fontId="27" fillId="2" borderId="5" xfId="1" applyFont="1" applyFill="1" applyBorder="1"/>
    <xf numFmtId="0" fontId="21" fillId="4" borderId="1" xfId="1" applyFont="1" applyFill="1" applyBorder="1" applyAlignment="1">
      <alignment horizontal="center"/>
    </xf>
    <xf numFmtId="0" fontId="21" fillId="2" borderId="7" xfId="1" applyFont="1" applyFill="1" applyBorder="1" applyAlignment="1">
      <alignment horizontal="center"/>
    </xf>
    <xf numFmtId="0" fontId="27" fillId="2" borderId="7" xfId="1" applyFont="1" applyFill="1" applyBorder="1"/>
    <xf numFmtId="0" fontId="27" fillId="2" borderId="8" xfId="1" applyFont="1" applyFill="1" applyBorder="1"/>
    <xf numFmtId="0" fontId="27" fillId="2" borderId="0" xfId="1" applyFont="1" applyFill="1" applyAlignment="1" applyProtection="1">
      <alignment horizontal="left"/>
      <protection locked="0"/>
    </xf>
    <xf numFmtId="0" fontId="27" fillId="2" borderId="0" xfId="1" applyFont="1" applyFill="1" applyProtection="1">
      <protection locked="0"/>
    </xf>
    <xf numFmtId="0" fontId="25" fillId="2" borderId="9" xfId="1" applyFont="1" applyFill="1" applyBorder="1"/>
    <xf numFmtId="0" fontId="25" fillId="2" borderId="0" xfId="1" applyFont="1" applyFill="1" applyAlignment="1">
      <alignment horizontal="center"/>
    </xf>
    <xf numFmtId="10" fontId="25" fillId="2" borderId="9" xfId="1" applyNumberFormat="1" applyFont="1" applyFill="1" applyBorder="1"/>
    <xf numFmtId="0" fontId="23" fillId="2" borderId="0" xfId="1" applyFill="1"/>
    <xf numFmtId="0" fontId="24" fillId="2" borderId="10" xfId="1" applyFont="1" applyFill="1" applyBorder="1" applyAlignment="1">
      <alignment horizontal="center"/>
    </xf>
    <xf numFmtId="0" fontId="25" fillId="2" borderId="10" xfId="1" applyFont="1" applyFill="1" applyBorder="1" applyAlignment="1">
      <alignment horizontal="center"/>
    </xf>
    <xf numFmtId="0" fontId="24" fillId="2" borderId="0" xfId="1" applyFont="1" applyFill="1" applyAlignment="1">
      <alignment horizontal="right"/>
    </xf>
    <xf numFmtId="0" fontId="25" fillId="2" borderId="7" xfId="1" applyFont="1" applyFill="1" applyBorder="1"/>
    <xf numFmtId="0" fontId="24" fillId="2" borderId="11" xfId="1" applyFont="1" applyFill="1" applyBorder="1"/>
    <xf numFmtId="0" fontId="25" fillId="2" borderId="11" xfId="1" applyFont="1" applyFill="1" applyBorder="1"/>
    <xf numFmtId="0" fontId="26" fillId="2" borderId="0" xfId="1" applyFont="1" applyFill="1" applyAlignment="1">
      <alignment horizontal="center"/>
    </xf>
    <xf numFmtId="0" fontId="24" fillId="2" borderId="10" xfId="1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7" fillId="3" borderId="0" xfId="0" applyFont="1" applyFill="1" applyAlignment="1" applyProtection="1">
      <alignment horizontal="left"/>
      <protection locked="0"/>
    </xf>
    <xf numFmtId="0" fontId="6" fillId="2" borderId="12" xfId="0" applyFont="1" applyFill="1" applyBorder="1" applyAlignment="1">
      <alignment horizontal="justify" vertical="center" wrapText="1"/>
    </xf>
    <xf numFmtId="0" fontId="6" fillId="2" borderId="13" xfId="0" applyFont="1" applyFill="1" applyBorder="1" applyAlignment="1">
      <alignment horizontal="justify" vertical="center" wrapText="1"/>
    </xf>
    <xf numFmtId="0" fontId="6" fillId="2" borderId="14" xfId="0" applyFont="1" applyFill="1" applyBorder="1" applyAlignment="1">
      <alignment horizontal="justify" vertical="center" wrapText="1"/>
    </xf>
    <xf numFmtId="0" fontId="6" fillId="2" borderId="12" xfId="0" applyFont="1" applyFill="1" applyBorder="1" applyAlignment="1">
      <alignment horizontal="left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12" fillId="2" borderId="37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left" vertical="center" wrapText="1"/>
    </xf>
    <xf numFmtId="0" fontId="6" fillId="2" borderId="10" xfId="0" applyFont="1" applyFill="1" applyBorder="1" applyAlignment="1">
      <alignment horizontal="left" vertical="center" wrapText="1"/>
    </xf>
    <xf numFmtId="0" fontId="6" fillId="2" borderId="41" xfId="0" applyFont="1" applyFill="1" applyBorder="1" applyAlignment="1">
      <alignment horizontal="left" vertical="center" wrapText="1"/>
    </xf>
    <xf numFmtId="0" fontId="6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8" fillId="3" borderId="30" xfId="0" applyNumberFormat="1" applyFont="1" applyFill="1" applyBorder="1" applyAlignment="1" applyProtection="1">
      <alignment horizontal="center" vertical="center"/>
      <protection locked="0"/>
    </xf>
    <xf numFmtId="2" fontId="18" fillId="3" borderId="31" xfId="0" applyNumberFormat="1" applyFont="1" applyFill="1" applyBorder="1" applyAlignment="1" applyProtection="1">
      <alignment horizontal="center" vertical="center"/>
      <protection locked="0"/>
    </xf>
    <xf numFmtId="2" fontId="18" fillId="3" borderId="32" xfId="0" applyNumberFormat="1" applyFont="1" applyFill="1" applyBorder="1" applyAlignment="1" applyProtection="1">
      <alignment horizontal="center" vertical="center"/>
      <protection locked="0"/>
    </xf>
    <xf numFmtId="0" fontId="12" fillId="2" borderId="4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left" vertical="center" wrapText="1"/>
    </xf>
    <xf numFmtId="0" fontId="6" fillId="2" borderId="42" xfId="0" applyFont="1" applyFill="1" applyBorder="1" applyAlignment="1">
      <alignment horizontal="left" vertical="center" wrapText="1"/>
    </xf>
    <xf numFmtId="0" fontId="18" fillId="3" borderId="0" xfId="0" applyFont="1" applyFill="1" applyAlignment="1" applyProtection="1">
      <alignment horizontal="left"/>
      <protection locked="0"/>
    </xf>
    <xf numFmtId="0" fontId="12" fillId="2" borderId="51" xfId="0" applyFont="1" applyFill="1" applyBorder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42"/>
  <sheetViews>
    <sheetView topLeftCell="A16" workbookViewId="0">
      <selection activeCell="C35" sqref="C35"/>
    </sheetView>
  </sheetViews>
  <sheetFormatPr defaultRowHeight="13.5" x14ac:dyDescent="0.25"/>
  <cols>
    <col min="1" max="1" width="27.5703125" style="193" customWidth="1"/>
    <col min="2" max="2" width="20.42578125" style="193" customWidth="1"/>
    <col min="3" max="3" width="31.85546875" style="193" customWidth="1"/>
    <col min="4" max="4" width="25.85546875" style="193" customWidth="1"/>
    <col min="5" max="5" width="25.7109375" style="193" customWidth="1"/>
    <col min="6" max="6" width="23.140625" style="193" customWidth="1"/>
    <col min="7" max="7" width="28.42578125" style="193" customWidth="1"/>
    <col min="8" max="8" width="21.5703125" style="193" customWidth="1"/>
    <col min="9" max="9" width="9.140625" style="193" customWidth="1"/>
    <col min="10" max="16384" width="9.140625" style="229"/>
  </cols>
  <sheetData>
    <row r="14" spans="1:6" ht="15" customHeight="1" x14ac:dyDescent="0.3">
      <c r="A14" s="192"/>
      <c r="C14" s="194"/>
      <c r="F14" s="194"/>
    </row>
    <row r="15" spans="1:6" ht="18.75" customHeight="1" x14ac:dyDescent="0.3">
      <c r="A15" s="236" t="s">
        <v>0</v>
      </c>
      <c r="B15" s="236"/>
      <c r="C15" s="236"/>
      <c r="D15" s="236"/>
      <c r="E15" s="236"/>
    </row>
    <row r="16" spans="1:6" ht="16.5" customHeight="1" x14ac:dyDescent="0.3">
      <c r="A16" s="195" t="s">
        <v>1</v>
      </c>
      <c r="B16" s="196" t="s">
        <v>2</v>
      </c>
    </row>
    <row r="17" spans="1:5" ht="16.5" customHeight="1" x14ac:dyDescent="0.3">
      <c r="A17" s="197" t="s">
        <v>3</v>
      </c>
      <c r="B17" s="197" t="s">
        <v>112</v>
      </c>
      <c r="D17" s="198"/>
      <c r="E17" s="199"/>
    </row>
    <row r="18" spans="1:5" ht="16.5" customHeight="1" x14ac:dyDescent="0.3">
      <c r="A18" s="200" t="s">
        <v>4</v>
      </c>
      <c r="B18" s="197" t="s">
        <v>9</v>
      </c>
      <c r="C18" s="199"/>
      <c r="D18" s="199"/>
      <c r="E18" s="199"/>
    </row>
    <row r="19" spans="1:5" ht="16.5" customHeight="1" x14ac:dyDescent="0.3">
      <c r="A19" s="200" t="s">
        <v>6</v>
      </c>
      <c r="B19" s="201">
        <v>86.6</v>
      </c>
      <c r="C19" s="199"/>
      <c r="D19" s="199"/>
      <c r="E19" s="199"/>
    </row>
    <row r="20" spans="1:5" ht="16.5" customHeight="1" x14ac:dyDescent="0.3">
      <c r="A20" s="197" t="s">
        <v>8</v>
      </c>
      <c r="B20" s="201">
        <v>26.31</v>
      </c>
      <c r="C20" s="199"/>
      <c r="D20" s="199"/>
      <c r="E20" s="199"/>
    </row>
    <row r="21" spans="1:5" ht="16.5" customHeight="1" x14ac:dyDescent="0.3">
      <c r="A21" s="197" t="s">
        <v>10</v>
      </c>
      <c r="B21" s="202">
        <v>1.2</v>
      </c>
      <c r="C21" s="199"/>
      <c r="D21" s="199"/>
      <c r="E21" s="199"/>
    </row>
    <row r="22" spans="1:5" ht="15.75" customHeight="1" x14ac:dyDescent="0.25">
      <c r="A22" s="199"/>
      <c r="B22" s="199"/>
      <c r="C22" s="199"/>
      <c r="D22" s="199"/>
      <c r="E22" s="199"/>
    </row>
    <row r="23" spans="1:5" ht="16.5" customHeight="1" x14ac:dyDescent="0.3">
      <c r="A23" s="203" t="s">
        <v>13</v>
      </c>
      <c r="B23" s="204" t="s">
        <v>14</v>
      </c>
      <c r="C23" s="203" t="s">
        <v>15</v>
      </c>
      <c r="D23" s="203" t="s">
        <v>16</v>
      </c>
      <c r="E23" s="203" t="s">
        <v>17</v>
      </c>
    </row>
    <row r="24" spans="1:5" ht="16.5" customHeight="1" x14ac:dyDescent="0.3">
      <c r="A24" s="205">
        <v>1</v>
      </c>
      <c r="B24" s="206">
        <v>236515702</v>
      </c>
      <c r="C24" s="206">
        <v>5343.7</v>
      </c>
      <c r="D24" s="207">
        <v>1</v>
      </c>
      <c r="E24" s="208">
        <v>5.6</v>
      </c>
    </row>
    <row r="25" spans="1:5" ht="16.5" customHeight="1" x14ac:dyDescent="0.3">
      <c r="A25" s="205">
        <v>2</v>
      </c>
      <c r="B25" s="206">
        <v>235695314</v>
      </c>
      <c r="C25" s="206">
        <v>5553.6</v>
      </c>
      <c r="D25" s="207">
        <v>1</v>
      </c>
      <c r="E25" s="207">
        <v>5.6</v>
      </c>
    </row>
    <row r="26" spans="1:5" ht="16.5" customHeight="1" x14ac:dyDescent="0.3">
      <c r="A26" s="205">
        <v>3</v>
      </c>
      <c r="B26" s="206">
        <v>235100304</v>
      </c>
      <c r="C26" s="206">
        <v>5803.4</v>
      </c>
      <c r="D26" s="207">
        <v>1</v>
      </c>
      <c r="E26" s="207">
        <v>5.6</v>
      </c>
    </row>
    <row r="27" spans="1:5" ht="16.5" customHeight="1" x14ac:dyDescent="0.3">
      <c r="A27" s="205">
        <v>4</v>
      </c>
      <c r="B27" s="206">
        <v>234530733</v>
      </c>
      <c r="C27" s="206">
        <v>6084.2</v>
      </c>
      <c r="D27" s="207">
        <v>1</v>
      </c>
      <c r="E27" s="207">
        <v>5.6</v>
      </c>
    </row>
    <row r="28" spans="1:5" ht="16.5" customHeight="1" x14ac:dyDescent="0.3">
      <c r="A28" s="205">
        <v>5</v>
      </c>
      <c r="B28" s="206">
        <v>235056656</v>
      </c>
      <c r="C28" s="206">
        <v>6177.7</v>
      </c>
      <c r="D28" s="207">
        <v>1</v>
      </c>
      <c r="E28" s="207">
        <v>5.6</v>
      </c>
    </row>
    <row r="29" spans="1:5" ht="16.5" customHeight="1" x14ac:dyDescent="0.3">
      <c r="A29" s="205">
        <v>6</v>
      </c>
      <c r="B29" s="209">
        <v>233481278</v>
      </c>
      <c r="C29" s="209">
        <v>6239.2</v>
      </c>
      <c r="D29" s="210">
        <v>1</v>
      </c>
      <c r="E29" s="210">
        <v>5.6</v>
      </c>
    </row>
    <row r="30" spans="1:5" ht="16.5" customHeight="1" x14ac:dyDescent="0.3">
      <c r="A30" s="211" t="s">
        <v>18</v>
      </c>
      <c r="B30" s="212">
        <f>AVERAGE(B24:B29)</f>
        <v>235063331.16666666</v>
      </c>
      <c r="C30" s="213">
        <f>AVERAGE(C24:C29)</f>
        <v>5866.9666666666662</v>
      </c>
      <c r="D30" s="214">
        <f>AVERAGE(D24:D29)</f>
        <v>1</v>
      </c>
      <c r="E30" s="214">
        <v>6</v>
      </c>
    </row>
    <row r="31" spans="1:5" ht="16.5" customHeight="1" x14ac:dyDescent="0.3">
      <c r="A31" s="215" t="s">
        <v>19</v>
      </c>
      <c r="B31" s="216">
        <f>(STDEV(B24:B29)/B30)</f>
        <v>4.3785948674655651E-3</v>
      </c>
      <c r="C31" s="217"/>
      <c r="D31" s="217"/>
      <c r="E31" s="218"/>
    </row>
    <row r="32" spans="1:5" s="193" customFormat="1" ht="16.5" customHeight="1" x14ac:dyDescent="0.3">
      <c r="A32" s="219" t="s">
        <v>20</v>
      </c>
      <c r="B32" s="220">
        <f>COUNT(B24:B29)</f>
        <v>6</v>
      </c>
      <c r="C32" s="221"/>
      <c r="D32" s="222"/>
      <c r="E32" s="223"/>
    </row>
    <row r="33" spans="1:7" s="193" customFormat="1" ht="15.75" customHeight="1" x14ac:dyDescent="0.25">
      <c r="A33" s="199"/>
      <c r="B33" s="199"/>
      <c r="C33" s="199"/>
      <c r="D33" s="199"/>
      <c r="E33" s="199"/>
    </row>
    <row r="34" spans="1:7" s="193" customFormat="1" ht="16.5" customHeight="1" x14ac:dyDescent="0.3">
      <c r="A34" s="200" t="s">
        <v>21</v>
      </c>
      <c r="B34" s="224" t="s">
        <v>113</v>
      </c>
      <c r="C34" s="225"/>
      <c r="D34" s="225"/>
      <c r="E34" s="225"/>
    </row>
    <row r="35" spans="1:7" ht="16.5" customHeight="1" x14ac:dyDescent="0.3">
      <c r="A35" s="200"/>
      <c r="B35" s="224" t="s">
        <v>114</v>
      </c>
      <c r="C35" s="225"/>
      <c r="D35" s="225"/>
      <c r="E35" s="225"/>
    </row>
    <row r="36" spans="1:7" ht="16.5" customHeight="1" x14ac:dyDescent="0.3">
      <c r="A36" s="200"/>
      <c r="B36" s="224" t="s">
        <v>115</v>
      </c>
      <c r="C36" s="225"/>
      <c r="D36" s="225"/>
      <c r="E36" s="225"/>
    </row>
    <row r="37" spans="1:7" s="193" customFormat="1" ht="16.5" customHeight="1" x14ac:dyDescent="0.3">
      <c r="A37" s="200"/>
      <c r="B37" s="224"/>
      <c r="C37" s="225"/>
      <c r="D37" s="225"/>
      <c r="E37" s="225"/>
    </row>
    <row r="38" spans="1:7" s="193" customFormat="1" ht="16.5" customHeight="1" x14ac:dyDescent="0.3">
      <c r="A38" s="200"/>
      <c r="B38" s="224" t="s">
        <v>115</v>
      </c>
      <c r="C38" s="225"/>
      <c r="D38" s="225"/>
      <c r="E38" s="225"/>
    </row>
    <row r="39" spans="1:7" s="193" customFormat="1" ht="14.25" customHeight="1" thickBot="1" x14ac:dyDescent="0.3">
      <c r="A39" s="226"/>
      <c r="B39" s="227"/>
      <c r="D39" s="228"/>
      <c r="F39" s="229"/>
      <c r="G39" s="229"/>
    </row>
    <row r="40" spans="1:7" s="193" customFormat="1" ht="15" customHeight="1" x14ac:dyDescent="0.3">
      <c r="B40" s="237" t="s">
        <v>22</v>
      </c>
      <c r="C40" s="237"/>
      <c r="E40" s="230" t="s">
        <v>23</v>
      </c>
      <c r="F40" s="231"/>
      <c r="G40" s="230" t="s">
        <v>24</v>
      </c>
    </row>
    <row r="41" spans="1:7" s="193" customFormat="1" ht="15" customHeight="1" x14ac:dyDescent="0.3">
      <c r="A41" s="232" t="s">
        <v>25</v>
      </c>
      <c r="B41" s="233"/>
      <c r="C41" s="233"/>
      <c r="E41" s="233"/>
      <c r="G41" s="233"/>
    </row>
    <row r="42" spans="1:7" s="193" customFormat="1" ht="15" customHeight="1" x14ac:dyDescent="0.3">
      <c r="A42" s="232" t="s">
        <v>26</v>
      </c>
      <c r="B42" s="234"/>
      <c r="C42" s="234"/>
      <c r="E42" s="234"/>
      <c r="G42" s="235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40:C40"/>
  </mergeCells>
  <pageMargins left="0.7" right="0.7" top="0.75" bottom="0.75" header="0.3" footer="0.3"/>
  <pageSetup scale="6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40"/>
  <sheetViews>
    <sheetView topLeftCell="A13" workbookViewId="0">
      <selection activeCell="E34" sqref="E34"/>
    </sheetView>
  </sheetViews>
  <sheetFormatPr defaultRowHeight="13.5" x14ac:dyDescent="0.25"/>
  <cols>
    <col min="1" max="1" width="27.5703125" style="193" customWidth="1"/>
    <col min="2" max="2" width="20.42578125" style="193" customWidth="1"/>
    <col min="3" max="3" width="31.85546875" style="193" customWidth="1"/>
    <col min="4" max="4" width="25.85546875" style="193" customWidth="1"/>
    <col min="5" max="5" width="25.7109375" style="193" customWidth="1"/>
    <col min="6" max="6" width="23.140625" style="193" customWidth="1"/>
    <col min="7" max="7" width="28.42578125" style="193" customWidth="1"/>
    <col min="8" max="8" width="21.5703125" style="193" customWidth="1"/>
    <col min="9" max="9" width="9.140625" style="193" customWidth="1"/>
    <col min="10" max="16384" width="9.140625" style="229"/>
  </cols>
  <sheetData>
    <row r="14" spans="1:6" ht="15" customHeight="1" x14ac:dyDescent="0.3">
      <c r="A14" s="192"/>
      <c r="B14" s="193" t="s">
        <v>111</v>
      </c>
      <c r="C14" s="194"/>
      <c r="F14" s="194"/>
    </row>
    <row r="15" spans="1:6" ht="18.75" customHeight="1" x14ac:dyDescent="0.3">
      <c r="A15" s="236" t="s">
        <v>0</v>
      </c>
      <c r="B15" s="236"/>
      <c r="C15" s="236"/>
      <c r="D15" s="236"/>
      <c r="E15" s="236"/>
    </row>
    <row r="16" spans="1:6" ht="16.5" customHeight="1" x14ac:dyDescent="0.3">
      <c r="A16" s="195" t="s">
        <v>1</v>
      </c>
      <c r="B16" s="196" t="s">
        <v>2</v>
      </c>
    </row>
    <row r="17" spans="1:5" ht="16.5" customHeight="1" x14ac:dyDescent="0.3">
      <c r="A17" s="197" t="s">
        <v>3</v>
      </c>
      <c r="B17" s="197" t="s">
        <v>112</v>
      </c>
      <c r="D17" s="198"/>
      <c r="E17" s="199"/>
    </row>
    <row r="18" spans="1:5" ht="16.5" customHeight="1" x14ac:dyDescent="0.3">
      <c r="A18" s="200" t="s">
        <v>4</v>
      </c>
      <c r="B18" s="197" t="s">
        <v>9</v>
      </c>
      <c r="C18" s="199"/>
      <c r="D18" s="199"/>
      <c r="E18" s="199"/>
    </row>
    <row r="19" spans="1:5" ht="16.5" customHeight="1" x14ac:dyDescent="0.3">
      <c r="A19" s="200" t="s">
        <v>6</v>
      </c>
      <c r="B19" s="201">
        <v>86.6</v>
      </c>
      <c r="C19" s="199"/>
      <c r="D19" s="199"/>
      <c r="E19" s="199"/>
    </row>
    <row r="20" spans="1:5" ht="16.5" customHeight="1" x14ac:dyDescent="0.3">
      <c r="A20" s="197" t="s">
        <v>8</v>
      </c>
      <c r="B20" s="201">
        <v>33.4</v>
      </c>
      <c r="C20" s="199"/>
      <c r="D20" s="199"/>
      <c r="E20" s="199"/>
    </row>
    <row r="21" spans="1:5" ht="16.5" customHeight="1" x14ac:dyDescent="0.3">
      <c r="A21" s="197" t="s">
        <v>10</v>
      </c>
      <c r="B21" s="202">
        <v>1.2</v>
      </c>
      <c r="C21" s="199"/>
      <c r="D21" s="199"/>
      <c r="E21" s="199"/>
    </row>
    <row r="22" spans="1:5" ht="15.75" customHeight="1" x14ac:dyDescent="0.25">
      <c r="A22" s="199"/>
      <c r="B22" s="199"/>
      <c r="C22" s="199"/>
      <c r="D22" s="199"/>
      <c r="E22" s="199"/>
    </row>
    <row r="23" spans="1:5" ht="16.5" customHeight="1" x14ac:dyDescent="0.3">
      <c r="A23" s="203" t="s">
        <v>13</v>
      </c>
      <c r="B23" s="204" t="s">
        <v>14</v>
      </c>
      <c r="C23" s="203" t="s">
        <v>15</v>
      </c>
      <c r="D23" s="203" t="s">
        <v>16</v>
      </c>
      <c r="E23" s="203" t="s">
        <v>17</v>
      </c>
    </row>
    <row r="24" spans="1:5" ht="16.5" customHeight="1" x14ac:dyDescent="0.3">
      <c r="A24" s="205">
        <v>1</v>
      </c>
      <c r="B24" s="206">
        <v>303876601</v>
      </c>
      <c r="C24" s="206">
        <v>6680.5</v>
      </c>
      <c r="D24" s="207">
        <v>1</v>
      </c>
      <c r="E24" s="208">
        <v>5.3</v>
      </c>
    </row>
    <row r="25" spans="1:5" ht="16.5" customHeight="1" x14ac:dyDescent="0.3">
      <c r="A25" s="205">
        <v>2</v>
      </c>
      <c r="B25" s="206">
        <v>304195406</v>
      </c>
      <c r="C25" s="206">
        <v>6828</v>
      </c>
      <c r="D25" s="207">
        <v>1</v>
      </c>
      <c r="E25" s="207">
        <v>5.3</v>
      </c>
    </row>
    <row r="26" spans="1:5" ht="16.5" customHeight="1" x14ac:dyDescent="0.3">
      <c r="A26" s="205">
        <v>3</v>
      </c>
      <c r="B26" s="206">
        <v>303674190</v>
      </c>
      <c r="C26" s="206">
        <v>6913.8</v>
      </c>
      <c r="D26" s="207">
        <v>1</v>
      </c>
      <c r="E26" s="207">
        <v>5.3</v>
      </c>
    </row>
    <row r="27" spans="1:5" ht="16.5" customHeight="1" x14ac:dyDescent="0.3">
      <c r="A27" s="205">
        <v>4</v>
      </c>
      <c r="B27" s="206">
        <v>304727008</v>
      </c>
      <c r="C27" s="206">
        <v>6820.5</v>
      </c>
      <c r="D27" s="207">
        <v>1</v>
      </c>
      <c r="E27" s="207">
        <v>5.3</v>
      </c>
    </row>
    <row r="28" spans="1:5" ht="16.5" customHeight="1" x14ac:dyDescent="0.3">
      <c r="A28" s="205">
        <v>5</v>
      </c>
      <c r="B28" s="206">
        <v>304479886</v>
      </c>
      <c r="C28" s="206">
        <v>6896.2</v>
      </c>
      <c r="D28" s="207">
        <v>1</v>
      </c>
      <c r="E28" s="207">
        <v>5.3</v>
      </c>
    </row>
    <row r="29" spans="1:5" ht="16.5" customHeight="1" x14ac:dyDescent="0.3">
      <c r="A29" s="205">
        <v>6</v>
      </c>
      <c r="B29" s="209">
        <v>304197520</v>
      </c>
      <c r="C29" s="209">
        <v>6878.7</v>
      </c>
      <c r="D29" s="210">
        <v>1</v>
      </c>
      <c r="E29" s="210">
        <v>5.3</v>
      </c>
    </row>
    <row r="30" spans="1:5" ht="16.5" customHeight="1" x14ac:dyDescent="0.3">
      <c r="A30" s="211" t="s">
        <v>18</v>
      </c>
      <c r="B30" s="212">
        <f>AVERAGE(B24:B29)</f>
        <v>304191768.5</v>
      </c>
      <c r="C30" s="213">
        <f>AVERAGE(C24:C29)</f>
        <v>6836.2833333333328</v>
      </c>
      <c r="D30" s="214">
        <f>AVERAGE(D24:D29)</f>
        <v>1</v>
      </c>
      <c r="E30" s="214">
        <f>AVERAGE(E24:E29)</f>
        <v>5.3</v>
      </c>
    </row>
    <row r="31" spans="1:5" ht="16.5" customHeight="1" x14ac:dyDescent="0.3">
      <c r="A31" s="215" t="s">
        <v>19</v>
      </c>
      <c r="B31" s="216">
        <f>(STDEV(B24:B29)/B30)</f>
        <v>1.2619140874881667E-3</v>
      </c>
      <c r="C31" s="217"/>
      <c r="D31" s="217"/>
      <c r="E31" s="218"/>
    </row>
    <row r="32" spans="1:5" s="193" customFormat="1" ht="16.5" customHeight="1" x14ac:dyDescent="0.3">
      <c r="A32" s="219" t="s">
        <v>20</v>
      </c>
      <c r="B32" s="220">
        <f>COUNT(B24:B29)</f>
        <v>6</v>
      </c>
      <c r="C32" s="221"/>
      <c r="D32" s="222"/>
      <c r="E32" s="223"/>
    </row>
    <row r="33" spans="1:7" s="193" customFormat="1" ht="15.75" customHeight="1" x14ac:dyDescent="0.25">
      <c r="A33" s="199"/>
      <c r="B33" s="199"/>
      <c r="C33" s="199"/>
      <c r="D33" s="199"/>
      <c r="E33" s="199"/>
    </row>
    <row r="34" spans="1:7" s="193" customFormat="1" ht="16.5" customHeight="1" x14ac:dyDescent="0.3">
      <c r="A34" s="200" t="s">
        <v>21</v>
      </c>
      <c r="B34" s="224" t="s">
        <v>113</v>
      </c>
      <c r="C34" s="225"/>
      <c r="D34" s="225"/>
      <c r="E34" s="225"/>
    </row>
    <row r="35" spans="1:7" ht="16.5" customHeight="1" x14ac:dyDescent="0.3">
      <c r="A35" s="200"/>
      <c r="B35" s="224" t="s">
        <v>114</v>
      </c>
      <c r="C35" s="225"/>
      <c r="D35" s="225"/>
      <c r="E35" s="225"/>
    </row>
    <row r="36" spans="1:7" ht="16.5" customHeight="1" x14ac:dyDescent="0.3">
      <c r="A36" s="200"/>
      <c r="B36" s="224" t="s">
        <v>115</v>
      </c>
      <c r="C36" s="225"/>
      <c r="D36" s="225"/>
      <c r="E36" s="225"/>
    </row>
    <row r="37" spans="1:7" s="193" customFormat="1" ht="14.25" customHeight="1" thickBot="1" x14ac:dyDescent="0.3">
      <c r="A37" s="226"/>
      <c r="B37" s="227"/>
      <c r="D37" s="228"/>
      <c r="F37" s="229"/>
      <c r="G37" s="229"/>
    </row>
    <row r="38" spans="1:7" s="193" customFormat="1" ht="15" customHeight="1" x14ac:dyDescent="0.3">
      <c r="B38" s="237" t="s">
        <v>22</v>
      </c>
      <c r="C38" s="237"/>
      <c r="E38" s="230" t="s">
        <v>23</v>
      </c>
      <c r="F38" s="231"/>
      <c r="G38" s="230" t="s">
        <v>24</v>
      </c>
    </row>
    <row r="39" spans="1:7" s="193" customFormat="1" ht="15" customHeight="1" x14ac:dyDescent="0.3">
      <c r="A39" s="232" t="s">
        <v>25</v>
      </c>
      <c r="B39" s="233"/>
      <c r="C39" s="233"/>
      <c r="E39" s="233"/>
      <c r="G39" s="233"/>
    </row>
    <row r="40" spans="1:7" s="193" customFormat="1" ht="15" customHeight="1" x14ac:dyDescent="0.3">
      <c r="A40" s="232" t="s">
        <v>26</v>
      </c>
      <c r="B40" s="234"/>
      <c r="C40" s="234"/>
      <c r="E40" s="234"/>
      <c r="G40" s="235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38:C38"/>
  </mergeCells>
  <pageMargins left="0.7" right="0.7" top="0.75" bottom="0.75" header="0.3" footer="0.3"/>
  <pageSetup scale="5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VL250"/>
  <sheetViews>
    <sheetView view="pageBreakPreview" topLeftCell="A28" zoomScaleSheetLayoutView="100" workbookViewId="0">
      <selection activeCell="D36" sqref="D36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243" t="s">
        <v>27</v>
      </c>
      <c r="B1" s="243"/>
      <c r="C1" s="243"/>
      <c r="D1" s="243"/>
      <c r="E1" s="243"/>
      <c r="F1" s="243"/>
      <c r="G1" s="57"/>
    </row>
    <row r="2" spans="1:7" ht="12.75" customHeight="1" x14ac:dyDescent="0.3">
      <c r="A2" s="243"/>
      <c r="B2" s="243"/>
      <c r="C2" s="243"/>
      <c r="D2" s="243"/>
      <c r="E2" s="243"/>
      <c r="F2" s="243"/>
      <c r="G2" s="57"/>
    </row>
    <row r="3" spans="1:7" ht="12.75" customHeight="1" x14ac:dyDescent="0.3">
      <c r="A3" s="243"/>
      <c r="B3" s="243"/>
      <c r="C3" s="243"/>
      <c r="D3" s="243"/>
      <c r="E3" s="243"/>
      <c r="F3" s="243"/>
      <c r="G3" s="57"/>
    </row>
    <row r="4" spans="1:7" ht="12.75" customHeight="1" x14ac:dyDescent="0.3">
      <c r="A4" s="243"/>
      <c r="B4" s="243"/>
      <c r="C4" s="243"/>
      <c r="D4" s="243"/>
      <c r="E4" s="243"/>
      <c r="F4" s="243"/>
      <c r="G4" s="57"/>
    </row>
    <row r="5" spans="1:7" ht="12.75" customHeight="1" x14ac:dyDescent="0.3">
      <c r="A5" s="243"/>
      <c r="B5" s="243"/>
      <c r="C5" s="243"/>
      <c r="D5" s="243"/>
      <c r="E5" s="243"/>
      <c r="F5" s="243"/>
      <c r="G5" s="57"/>
    </row>
    <row r="6" spans="1:7" ht="12.75" customHeight="1" x14ac:dyDescent="0.3">
      <c r="A6" s="243"/>
      <c r="B6" s="243"/>
      <c r="C6" s="243"/>
      <c r="D6" s="243"/>
      <c r="E6" s="243"/>
      <c r="F6" s="243"/>
      <c r="G6" s="57"/>
    </row>
    <row r="7" spans="1:7" ht="12.75" customHeight="1" x14ac:dyDescent="0.3">
      <c r="A7" s="243"/>
      <c r="B7" s="243"/>
      <c r="C7" s="243"/>
      <c r="D7" s="243"/>
      <c r="E7" s="243"/>
      <c r="F7" s="243"/>
      <c r="G7" s="57"/>
    </row>
    <row r="8" spans="1:7" ht="15" customHeight="1" x14ac:dyDescent="0.3">
      <c r="A8" s="242" t="s">
        <v>28</v>
      </c>
      <c r="B8" s="242"/>
      <c r="C8" s="242"/>
      <c r="D8" s="242"/>
      <c r="E8" s="242"/>
      <c r="F8" s="242"/>
      <c r="G8" s="58"/>
    </row>
    <row r="9" spans="1:7" ht="12.75" customHeight="1" x14ac:dyDescent="0.3">
      <c r="A9" s="242"/>
      <c r="B9" s="242"/>
      <c r="C9" s="242"/>
      <c r="D9" s="242"/>
      <c r="E9" s="242"/>
      <c r="F9" s="242"/>
      <c r="G9" s="58"/>
    </row>
    <row r="10" spans="1:7" ht="12.75" customHeight="1" x14ac:dyDescent="0.3">
      <c r="A10" s="242"/>
      <c r="B10" s="242"/>
      <c r="C10" s="242"/>
      <c r="D10" s="242"/>
      <c r="E10" s="242"/>
      <c r="F10" s="242"/>
      <c r="G10" s="58"/>
    </row>
    <row r="11" spans="1:7" ht="12.75" customHeight="1" x14ac:dyDescent="0.3">
      <c r="A11" s="242"/>
      <c r="B11" s="242"/>
      <c r="C11" s="242"/>
      <c r="D11" s="242"/>
      <c r="E11" s="242"/>
      <c r="F11" s="242"/>
      <c r="G11" s="58"/>
    </row>
    <row r="12" spans="1:7" ht="12.75" customHeight="1" x14ac:dyDescent="0.3">
      <c r="A12" s="242"/>
      <c r="B12" s="242"/>
      <c r="C12" s="242"/>
      <c r="D12" s="242"/>
      <c r="E12" s="242"/>
      <c r="F12" s="242"/>
      <c r="G12" s="58"/>
    </row>
    <row r="13" spans="1:7" ht="12.75" customHeight="1" x14ac:dyDescent="0.3">
      <c r="A13" s="242"/>
      <c r="B13" s="242"/>
      <c r="C13" s="242"/>
      <c r="D13" s="242"/>
      <c r="E13" s="242"/>
      <c r="F13" s="242"/>
      <c r="G13" s="58"/>
    </row>
    <row r="14" spans="1:7" ht="12.75" customHeight="1" x14ac:dyDescent="0.3">
      <c r="A14" s="242"/>
      <c r="B14" s="242"/>
      <c r="C14" s="242"/>
      <c r="D14" s="242"/>
      <c r="E14" s="242"/>
      <c r="F14" s="242"/>
      <c r="G14" s="58"/>
    </row>
    <row r="15" spans="1:7" ht="13.5" customHeight="1" x14ac:dyDescent="0.3"/>
    <row r="16" spans="1:7" ht="19.5" customHeight="1" x14ac:dyDescent="0.3">
      <c r="A16" s="238" t="s">
        <v>29</v>
      </c>
      <c r="B16" s="239"/>
      <c r="C16" s="239"/>
      <c r="D16" s="239"/>
      <c r="E16" s="239"/>
      <c r="F16" s="240"/>
    </row>
    <row r="17" spans="1:13" ht="18.75" customHeight="1" x14ac:dyDescent="0.3">
      <c r="A17" s="241" t="s">
        <v>30</v>
      </c>
      <c r="B17" s="241"/>
      <c r="C17" s="241"/>
      <c r="D17" s="241"/>
      <c r="E17" s="241"/>
      <c r="F17" s="241"/>
    </row>
    <row r="18" spans="1:13" x14ac:dyDescent="0.3">
      <c r="B18" s="1" t="s">
        <v>5</v>
      </c>
    </row>
    <row r="19" spans="1:13" x14ac:dyDescent="0.3">
      <c r="B19" s="1" t="s">
        <v>7</v>
      </c>
    </row>
    <row r="20" spans="1:13" ht="16.5" customHeight="1" x14ac:dyDescent="0.3">
      <c r="A20" s="4" t="s">
        <v>31</v>
      </c>
      <c r="B20" s="59" t="s">
        <v>9</v>
      </c>
    </row>
    <row r="21" spans="1:13" ht="16.5" customHeight="1" x14ac:dyDescent="0.3">
      <c r="A21" s="4" t="s">
        <v>32</v>
      </c>
      <c r="B21" s="59" t="s">
        <v>11</v>
      </c>
    </row>
    <row r="22" spans="1:13" ht="16.5" customHeight="1" x14ac:dyDescent="0.3">
      <c r="A22" s="4" t="s">
        <v>33</v>
      </c>
      <c r="B22" s="59" t="s">
        <v>12</v>
      </c>
    </row>
    <row r="23" spans="1:13" ht="16.5" customHeight="1" x14ac:dyDescent="0.3">
      <c r="A23" s="4" t="s">
        <v>34</v>
      </c>
      <c r="B23" s="59">
        <v>0</v>
      </c>
    </row>
    <row r="24" spans="1:13" ht="16.5" customHeight="1" x14ac:dyDescent="0.3">
      <c r="A24" s="4" t="s">
        <v>35</v>
      </c>
      <c r="B24" s="60">
        <v>0</v>
      </c>
    </row>
    <row r="25" spans="1:13" ht="16.5" customHeight="1" x14ac:dyDescent="0.3">
      <c r="A25" s="4" t="s">
        <v>36</v>
      </c>
      <c r="B25" s="60">
        <v>0</v>
      </c>
    </row>
    <row r="27" spans="1:13" ht="13.5" customHeight="1" x14ac:dyDescent="0.3"/>
    <row r="28" spans="1:13" ht="17.25" customHeight="1" x14ac:dyDescent="0.3">
      <c r="B28" s="6"/>
      <c r="C28" s="7" t="s">
        <v>37</v>
      </c>
      <c r="D28" s="7" t="s">
        <v>38</v>
      </c>
      <c r="E28" s="8"/>
      <c r="F28" s="8"/>
      <c r="G28" s="8"/>
      <c r="H28" s="9"/>
      <c r="I28" s="8"/>
      <c r="J28" s="8"/>
      <c r="K28" s="8"/>
      <c r="L28" s="10"/>
      <c r="M28" s="10"/>
    </row>
    <row r="29" spans="1:13" ht="16.5" customHeight="1" x14ac:dyDescent="0.3">
      <c r="B29" s="11">
        <v>23.111339999999998</v>
      </c>
      <c r="C29" s="12">
        <v>48.129600000000003</v>
      </c>
      <c r="D29" s="12">
        <v>51.422800000000002</v>
      </c>
      <c r="E29" s="13"/>
      <c r="F29" s="13"/>
      <c r="G29" s="13"/>
      <c r="H29" s="9"/>
      <c r="I29" s="13"/>
      <c r="J29" s="13"/>
      <c r="K29" s="13"/>
      <c r="L29" s="10"/>
      <c r="M29" s="10"/>
    </row>
    <row r="30" spans="1:13" ht="15.75" customHeight="1" x14ac:dyDescent="0.3">
      <c r="B30" s="14"/>
      <c r="C30" s="12">
        <v>48.12959</v>
      </c>
      <c r="D30" s="12">
        <v>51.422789999999999</v>
      </c>
      <c r="E30" s="13"/>
      <c r="F30" s="13"/>
      <c r="G30" s="13"/>
      <c r="H30" s="9"/>
      <c r="I30" s="13"/>
      <c r="J30" s="13"/>
      <c r="K30" s="13"/>
      <c r="L30" s="10"/>
      <c r="M30" s="10"/>
    </row>
    <row r="31" spans="1:13" ht="16.5" customHeight="1" x14ac:dyDescent="0.3">
      <c r="B31" s="14"/>
      <c r="C31" s="15">
        <v>48.129570000000001</v>
      </c>
      <c r="D31" s="15">
        <v>51.422780000000003</v>
      </c>
      <c r="E31" s="13"/>
      <c r="F31" s="13"/>
      <c r="G31" s="13"/>
      <c r="H31" s="9"/>
      <c r="I31" s="13"/>
      <c r="J31" s="13"/>
      <c r="K31" s="13"/>
      <c r="L31" s="10"/>
      <c r="M31" s="10"/>
    </row>
    <row r="32" spans="1:13" ht="16.5" customHeight="1" x14ac:dyDescent="0.3">
      <c r="B32" s="14"/>
      <c r="C32" s="16"/>
      <c r="D32" s="17"/>
      <c r="E32" s="13"/>
      <c r="F32" s="13"/>
      <c r="G32" s="13"/>
      <c r="H32" s="9"/>
      <c r="I32" s="13"/>
      <c r="J32" s="13"/>
      <c r="K32" s="13"/>
      <c r="L32" s="10"/>
      <c r="M32" s="10"/>
    </row>
    <row r="33" spans="1:13" ht="17.25" customHeight="1" x14ac:dyDescent="0.3">
      <c r="B33" s="18">
        <f>AVERAGE(B29:B32)</f>
        <v>23.111339999999998</v>
      </c>
      <c r="C33" s="18">
        <f>AVERAGE(C29:C32)</f>
        <v>48.129586666666661</v>
      </c>
      <c r="D33" s="18">
        <f>AVERAGE(D29:D32)</f>
        <v>51.422789999999999</v>
      </c>
      <c r="E33" s="19"/>
      <c r="F33" s="19"/>
      <c r="G33" s="19"/>
      <c r="H33" s="9"/>
      <c r="I33" s="19"/>
      <c r="J33" s="19"/>
      <c r="K33" s="19"/>
      <c r="L33" s="10"/>
      <c r="M33" s="10"/>
    </row>
    <row r="34" spans="1:13" ht="16.5" customHeight="1" x14ac:dyDescent="0.3">
      <c r="B34" s="20"/>
      <c r="C34" s="20"/>
      <c r="D34" s="20"/>
      <c r="E34" s="9"/>
      <c r="F34" s="9"/>
      <c r="G34" s="9"/>
      <c r="H34" s="9"/>
      <c r="I34" s="9"/>
      <c r="J34" s="9"/>
      <c r="K34" s="9"/>
      <c r="L34" s="10"/>
      <c r="M34" s="10"/>
    </row>
    <row r="35" spans="1:13" ht="16.5" customHeight="1" x14ac:dyDescent="0.3">
      <c r="B35" s="21" t="s">
        <v>39</v>
      </c>
      <c r="C35" s="22">
        <f>C33-B33</f>
        <v>25.018246666666663</v>
      </c>
      <c r="D35" s="20"/>
      <c r="E35" s="9"/>
      <c r="F35" s="23"/>
      <c r="G35" s="9"/>
      <c r="H35" s="9"/>
      <c r="I35" s="9"/>
      <c r="J35" s="23"/>
      <c r="K35" s="9"/>
      <c r="L35" s="10"/>
      <c r="M35" s="10"/>
    </row>
    <row r="36" spans="1:13" ht="16.5" customHeight="1" x14ac:dyDescent="0.3">
      <c r="B36" s="20"/>
      <c r="C36" s="24"/>
      <c r="D36" s="20"/>
      <c r="E36" s="9"/>
      <c r="F36" s="23"/>
      <c r="G36" s="9"/>
      <c r="H36" s="9"/>
      <c r="I36" s="9"/>
      <c r="J36" s="23"/>
      <c r="K36" s="9"/>
      <c r="L36" s="10"/>
      <c r="M36" s="10"/>
    </row>
    <row r="37" spans="1:13" ht="16.5" customHeight="1" x14ac:dyDescent="0.3">
      <c r="B37" s="21" t="s">
        <v>40</v>
      </c>
      <c r="C37" s="22">
        <f>D33-B33</f>
        <v>28.311450000000001</v>
      </c>
      <c r="D37" s="20"/>
      <c r="E37" s="9"/>
      <c r="F37" s="23"/>
      <c r="G37" s="9"/>
      <c r="H37" s="9"/>
      <c r="I37" s="9"/>
      <c r="J37" s="23"/>
      <c r="K37" s="9"/>
      <c r="L37" s="10"/>
      <c r="M37" s="10"/>
    </row>
    <row r="38" spans="1:13" ht="16.5" customHeight="1" x14ac:dyDescent="0.3">
      <c r="B38" s="20"/>
      <c r="C38" s="24"/>
      <c r="D38" s="20"/>
      <c r="E38" s="9"/>
      <c r="F38" s="25"/>
      <c r="G38" s="26"/>
      <c r="H38" s="26"/>
      <c r="I38" s="26"/>
      <c r="J38" s="25"/>
      <c r="K38" s="9"/>
      <c r="L38" s="10"/>
      <c r="M38" s="10"/>
    </row>
    <row r="39" spans="1:13" ht="32.25" customHeight="1" x14ac:dyDescent="0.3">
      <c r="B39" s="27" t="s">
        <v>41</v>
      </c>
      <c r="C39" s="28">
        <f>C37/C35</f>
        <v>1.1316320594808538</v>
      </c>
      <c r="D39" s="20"/>
      <c r="E39" s="29"/>
      <c r="F39" s="30"/>
      <c r="G39" s="26"/>
      <c r="H39" s="26"/>
      <c r="I39" s="31"/>
      <c r="J39" s="30"/>
      <c r="K39" s="9"/>
      <c r="L39" s="10"/>
      <c r="M39" s="10"/>
    </row>
    <row r="40" spans="1:13" ht="14.25" customHeight="1" x14ac:dyDescent="0.3">
      <c r="A40" s="32"/>
      <c r="B40" s="33"/>
      <c r="C40" s="34"/>
      <c r="D40" s="35"/>
      <c r="E40" s="34"/>
      <c r="G40" s="36"/>
      <c r="H40" s="36"/>
      <c r="I40" s="37"/>
      <c r="J40" s="38"/>
    </row>
    <row r="41" spans="1:13" ht="16.5" customHeight="1" x14ac:dyDescent="0.3">
      <c r="A41" s="5"/>
      <c r="B41" s="39" t="s">
        <v>22</v>
      </c>
      <c r="C41" s="39"/>
      <c r="D41" s="40" t="s">
        <v>23</v>
      </c>
      <c r="E41" s="41"/>
      <c r="F41" s="40" t="s">
        <v>24</v>
      </c>
      <c r="G41" s="36"/>
      <c r="H41" s="36"/>
      <c r="I41" s="37"/>
      <c r="J41" s="38"/>
    </row>
    <row r="42" spans="1:13" ht="59.25" customHeight="1" x14ac:dyDescent="0.3">
      <c r="A42" s="42" t="s">
        <v>25</v>
      </c>
      <c r="B42" s="43"/>
      <c r="C42" s="44"/>
      <c r="D42" s="43"/>
      <c r="E42" s="45"/>
      <c r="F42" s="46"/>
      <c r="G42" s="36"/>
      <c r="H42" s="36"/>
      <c r="I42" s="37"/>
      <c r="J42" s="38"/>
    </row>
    <row r="43" spans="1:13" ht="59.25" customHeight="1" x14ac:dyDescent="0.3">
      <c r="A43" s="42" t="s">
        <v>26</v>
      </c>
      <c r="B43" s="47"/>
      <c r="C43" s="48"/>
      <c r="D43" s="47"/>
      <c r="E43" s="45"/>
      <c r="F43" s="49"/>
      <c r="G43" s="50"/>
      <c r="H43" s="50"/>
      <c r="I43" s="51"/>
    </row>
    <row r="44" spans="1:13" ht="13.5" customHeight="1" x14ac:dyDescent="0.3">
      <c r="A44" s="50"/>
      <c r="B44" s="50"/>
      <c r="C44" s="50"/>
      <c r="D44" s="51"/>
      <c r="F44" s="50"/>
      <c r="G44" s="50"/>
      <c r="H44" s="50"/>
      <c r="I44" s="51"/>
    </row>
    <row r="45" spans="1:13" ht="13.5" customHeight="1" x14ac:dyDescent="0.3">
      <c r="A45" s="50"/>
      <c r="B45" s="50"/>
      <c r="C45" s="50"/>
      <c r="D45" s="51"/>
      <c r="F45" s="50"/>
      <c r="G45" s="50"/>
      <c r="H45" s="50"/>
      <c r="I45" s="51"/>
    </row>
    <row r="47" spans="1:13" ht="13.5" customHeight="1" x14ac:dyDescent="0.3">
      <c r="A47" s="52"/>
      <c r="B47" s="52"/>
      <c r="C47" s="52"/>
      <c r="F47" s="52"/>
      <c r="G47" s="52"/>
      <c r="H47" s="52"/>
    </row>
    <row r="48" spans="1:13" ht="13.5" customHeight="1" x14ac:dyDescent="0.3">
      <c r="A48" s="53"/>
      <c r="B48" s="53"/>
      <c r="C48" s="53"/>
      <c r="F48" s="53"/>
      <c r="G48" s="53"/>
      <c r="H48" s="53"/>
    </row>
    <row r="49" spans="1:8" x14ac:dyDescent="0.3">
      <c r="B49" s="54"/>
      <c r="C49" s="54"/>
      <c r="G49" s="54"/>
      <c r="H49" s="54"/>
    </row>
    <row r="50" spans="1:8" x14ac:dyDescent="0.3">
      <c r="A50" s="55"/>
      <c r="F50" s="55"/>
    </row>
    <row r="51" spans="1:8" x14ac:dyDescent="0.3">
      <c r="C51" s="56"/>
    </row>
    <row r="52" spans="1:8" x14ac:dyDescent="0.3">
      <c r="C52" s="56"/>
    </row>
    <row r="57" spans="1:8" ht="13.5" customHeight="1" x14ac:dyDescent="0.3">
      <c r="C57" s="50"/>
    </row>
    <row r="250" spans="1:1" x14ac:dyDescent="0.3">
      <c r="A250" s="1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4">
    <mergeCell ref="A16:F16"/>
    <mergeCell ref="A17:F17"/>
    <mergeCell ref="A8:F14"/>
    <mergeCell ref="A1:F7"/>
  </mergeCells>
  <pageMargins left="0.75" right="0.75" top="1" bottom="1" header="0.5" footer="0.5"/>
  <pageSetup scale="53" fitToHeight="0" orientation="landscape" r:id="rId1"/>
  <headerFooter alignWithMargins="0">
    <oddHeader>&amp;LVer 1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58" zoomScale="55" zoomScaleNormal="75" workbookViewId="0">
      <selection activeCell="E121" sqref="E121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269" t="s">
        <v>27</v>
      </c>
      <c r="B1" s="269"/>
      <c r="C1" s="269"/>
      <c r="D1" s="269"/>
      <c r="E1" s="269"/>
      <c r="F1" s="269"/>
      <c r="G1" s="269"/>
      <c r="H1" s="269"/>
    </row>
    <row r="2" spans="1:8" x14ac:dyDescent="0.25">
      <c r="A2" s="269"/>
      <c r="B2" s="269"/>
      <c r="C2" s="269"/>
      <c r="D2" s="269"/>
      <c r="E2" s="269"/>
      <c r="F2" s="269"/>
      <c r="G2" s="269"/>
      <c r="H2" s="269"/>
    </row>
    <row r="3" spans="1:8" x14ac:dyDescent="0.25">
      <c r="A3" s="269"/>
      <c r="B3" s="269"/>
      <c r="C3" s="269"/>
      <c r="D3" s="269"/>
      <c r="E3" s="269"/>
      <c r="F3" s="269"/>
      <c r="G3" s="269"/>
      <c r="H3" s="269"/>
    </row>
    <row r="4" spans="1:8" x14ac:dyDescent="0.25">
      <c r="A4" s="269"/>
      <c r="B4" s="269"/>
      <c r="C4" s="269"/>
      <c r="D4" s="269"/>
      <c r="E4" s="269"/>
      <c r="F4" s="269"/>
      <c r="G4" s="269"/>
      <c r="H4" s="269"/>
    </row>
    <row r="5" spans="1:8" x14ac:dyDescent="0.25">
      <c r="A5" s="269"/>
      <c r="B5" s="269"/>
      <c r="C5" s="269"/>
      <c r="D5" s="269"/>
      <c r="E5" s="269"/>
      <c r="F5" s="269"/>
      <c r="G5" s="269"/>
      <c r="H5" s="269"/>
    </row>
    <row r="6" spans="1:8" x14ac:dyDescent="0.25">
      <c r="A6" s="269"/>
      <c r="B6" s="269"/>
      <c r="C6" s="269"/>
      <c r="D6" s="269"/>
      <c r="E6" s="269"/>
      <c r="F6" s="269"/>
      <c r="G6" s="269"/>
      <c r="H6" s="269"/>
    </row>
    <row r="7" spans="1:8" x14ac:dyDescent="0.25">
      <c r="A7" s="269"/>
      <c r="B7" s="269"/>
      <c r="C7" s="269"/>
      <c r="D7" s="269"/>
      <c r="E7" s="269"/>
      <c r="F7" s="269"/>
      <c r="G7" s="269"/>
      <c r="H7" s="269"/>
    </row>
    <row r="8" spans="1:8" x14ac:dyDescent="0.25">
      <c r="A8" s="270" t="s">
        <v>28</v>
      </c>
      <c r="B8" s="270"/>
      <c r="C8" s="270"/>
      <c r="D8" s="270"/>
      <c r="E8" s="270"/>
      <c r="F8" s="270"/>
      <c r="G8" s="270"/>
      <c r="H8" s="270"/>
    </row>
    <row r="9" spans="1:8" x14ac:dyDescent="0.25">
      <c r="A9" s="270"/>
      <c r="B9" s="270"/>
      <c r="C9" s="270"/>
      <c r="D9" s="270"/>
      <c r="E9" s="270"/>
      <c r="F9" s="270"/>
      <c r="G9" s="270"/>
      <c r="H9" s="270"/>
    </row>
    <row r="10" spans="1:8" x14ac:dyDescent="0.25">
      <c r="A10" s="270"/>
      <c r="B10" s="270"/>
      <c r="C10" s="270"/>
      <c r="D10" s="270"/>
      <c r="E10" s="270"/>
      <c r="F10" s="270"/>
      <c r="G10" s="270"/>
      <c r="H10" s="270"/>
    </row>
    <row r="11" spans="1:8" x14ac:dyDescent="0.25">
      <c r="A11" s="270"/>
      <c r="B11" s="270"/>
      <c r="C11" s="270"/>
      <c r="D11" s="270"/>
      <c r="E11" s="270"/>
      <c r="F11" s="270"/>
      <c r="G11" s="270"/>
      <c r="H11" s="270"/>
    </row>
    <row r="12" spans="1:8" x14ac:dyDescent="0.25">
      <c r="A12" s="270"/>
      <c r="B12" s="270"/>
      <c r="C12" s="270"/>
      <c r="D12" s="270"/>
      <c r="E12" s="270"/>
      <c r="F12" s="270"/>
      <c r="G12" s="270"/>
      <c r="H12" s="270"/>
    </row>
    <row r="13" spans="1:8" x14ac:dyDescent="0.25">
      <c r="A13" s="270"/>
      <c r="B13" s="270"/>
      <c r="C13" s="270"/>
      <c r="D13" s="270"/>
      <c r="E13" s="270"/>
      <c r="F13" s="270"/>
      <c r="G13" s="270"/>
      <c r="H13" s="270"/>
    </row>
    <row r="14" spans="1:8" ht="19.5" customHeight="1" x14ac:dyDescent="0.25">
      <c r="A14" s="270"/>
      <c r="B14" s="270"/>
      <c r="C14" s="270"/>
      <c r="D14" s="270"/>
      <c r="E14" s="270"/>
      <c r="F14" s="270"/>
      <c r="G14" s="270"/>
      <c r="H14" s="270"/>
    </row>
    <row r="15" spans="1:8" ht="19.5" customHeight="1" x14ac:dyDescent="0.25"/>
    <row r="16" spans="1:8" ht="19.5" customHeight="1" x14ac:dyDescent="0.3">
      <c r="A16" s="238" t="s">
        <v>29</v>
      </c>
      <c r="B16" s="239"/>
      <c r="C16" s="239"/>
      <c r="D16" s="239"/>
      <c r="E16" s="239"/>
      <c r="F16" s="239"/>
      <c r="G16" s="239"/>
      <c r="H16" s="240"/>
    </row>
    <row r="17" spans="1:12" ht="20.25" customHeight="1" x14ac:dyDescent="0.25">
      <c r="A17" s="271" t="s">
        <v>42</v>
      </c>
      <c r="B17" s="271"/>
      <c r="C17" s="271"/>
      <c r="D17" s="271"/>
      <c r="E17" s="271"/>
      <c r="F17" s="271"/>
      <c r="G17" s="271"/>
      <c r="H17" s="271"/>
    </row>
    <row r="18" spans="1:12" ht="26.25" customHeight="1" x14ac:dyDescent="0.4">
      <c r="A18" s="63" t="s">
        <v>31</v>
      </c>
      <c r="B18" s="267" t="str">
        <f>rd!B18</f>
        <v>ZEEMOX</v>
      </c>
      <c r="C18" s="267"/>
    </row>
    <row r="19" spans="1:12" ht="26.25" customHeight="1" x14ac:dyDescent="0.4">
      <c r="A19" s="63" t="s">
        <v>32</v>
      </c>
      <c r="B19" s="163" t="str">
        <f>rd!B19</f>
        <v>NDQA201509342</v>
      </c>
      <c r="C19" s="186">
        <v>23</v>
      </c>
    </row>
    <row r="20" spans="1:12" ht="26.25" customHeight="1" x14ac:dyDescent="0.4">
      <c r="A20" s="63" t="s">
        <v>33</v>
      </c>
      <c r="B20" s="163" t="str">
        <f>rd!B20</f>
        <v>Amoxicillin Trihydrate BP</v>
      </c>
      <c r="C20" s="164"/>
    </row>
    <row r="21" spans="1:12" ht="26.25" customHeight="1" x14ac:dyDescent="0.4">
      <c r="A21" s="63" t="s">
        <v>34</v>
      </c>
      <c r="B21" s="245" t="str">
        <f>rd!B21</f>
        <v>Amoxicillin Trihydrate equivalent to Amoxicillin 125mg/5ml</v>
      </c>
      <c r="C21" s="245"/>
      <c r="D21" s="245"/>
      <c r="E21" s="245"/>
      <c r="F21" s="245"/>
      <c r="G21" s="245"/>
      <c r="H21" s="245"/>
      <c r="I21" s="188"/>
    </row>
    <row r="22" spans="1:12" ht="26.25" customHeight="1" x14ac:dyDescent="0.4">
      <c r="A22" s="63" t="s">
        <v>35</v>
      </c>
      <c r="B22" s="165"/>
      <c r="C22" s="164"/>
      <c r="D22" s="164"/>
      <c r="E22" s="164"/>
      <c r="F22" s="164"/>
      <c r="G22" s="164"/>
      <c r="H22" s="164"/>
      <c r="I22" s="164"/>
    </row>
    <row r="23" spans="1:12" ht="26.25" customHeight="1" x14ac:dyDescent="0.4">
      <c r="A23" s="63" t="s">
        <v>36</v>
      </c>
      <c r="B23" s="165"/>
      <c r="C23" s="164"/>
      <c r="D23" s="164"/>
      <c r="E23" s="164"/>
      <c r="F23" s="164"/>
      <c r="G23" s="164"/>
      <c r="H23" s="164"/>
      <c r="I23" s="164"/>
    </row>
    <row r="24" spans="1:12" ht="18.75" x14ac:dyDescent="0.3">
      <c r="A24" s="63"/>
      <c r="B24" s="65"/>
    </row>
    <row r="25" spans="1:12" ht="18.75" x14ac:dyDescent="0.3">
      <c r="B25" s="65"/>
    </row>
    <row r="26" spans="1:12" ht="18.75" x14ac:dyDescent="0.3">
      <c r="A26" s="61" t="s">
        <v>1</v>
      </c>
      <c r="B26" s="244" t="s">
        <v>43</v>
      </c>
      <c r="C26" s="244"/>
      <c r="D26" s="244"/>
      <c r="E26" s="244"/>
      <c r="F26" s="244"/>
      <c r="G26" s="244"/>
      <c r="H26" s="244"/>
    </row>
    <row r="27" spans="1:12" ht="26.25" customHeight="1" x14ac:dyDescent="0.4">
      <c r="A27" s="66" t="s">
        <v>4</v>
      </c>
      <c r="B27" s="267" t="s">
        <v>44</v>
      </c>
      <c r="C27" s="267"/>
    </row>
    <row r="28" spans="1:12" ht="26.25" customHeight="1" x14ac:dyDescent="0.4">
      <c r="A28" s="68" t="s">
        <v>45</v>
      </c>
      <c r="B28" s="245" t="s">
        <v>46</v>
      </c>
      <c r="C28" s="245"/>
    </row>
    <row r="29" spans="1:12" ht="27" customHeight="1" x14ac:dyDescent="0.4">
      <c r="A29" s="68" t="s">
        <v>6</v>
      </c>
      <c r="B29" s="162">
        <v>86.6</v>
      </c>
    </row>
    <row r="30" spans="1:12" s="3" customFormat="1" ht="27" customHeight="1" x14ac:dyDescent="0.4">
      <c r="A30" s="68" t="s">
        <v>47</v>
      </c>
      <c r="B30" s="161"/>
      <c r="C30" s="246" t="s">
        <v>48</v>
      </c>
      <c r="D30" s="247"/>
      <c r="E30" s="247"/>
      <c r="F30" s="247"/>
      <c r="G30" s="247"/>
      <c r="H30" s="248"/>
      <c r="I30" s="70"/>
      <c r="J30" s="70"/>
      <c r="K30" s="70"/>
      <c r="L30" s="70"/>
    </row>
    <row r="31" spans="1:12" s="3" customFormat="1" ht="19.5" customHeight="1" x14ac:dyDescent="0.3">
      <c r="A31" s="68" t="s">
        <v>49</v>
      </c>
      <c r="B31" s="67">
        <f>B29-B30</f>
        <v>86.6</v>
      </c>
      <c r="C31" s="71"/>
      <c r="D31" s="71"/>
      <c r="E31" s="71"/>
      <c r="F31" s="71"/>
      <c r="G31" s="71"/>
      <c r="H31" s="72"/>
      <c r="I31" s="70"/>
      <c r="J31" s="70"/>
      <c r="K31" s="70"/>
      <c r="L31" s="70"/>
    </row>
    <row r="32" spans="1:12" s="3" customFormat="1" ht="27" customHeight="1" x14ac:dyDescent="0.4">
      <c r="A32" s="68" t="s">
        <v>50</v>
      </c>
      <c r="B32" s="182">
        <v>1</v>
      </c>
      <c r="C32" s="249" t="s">
        <v>51</v>
      </c>
      <c r="D32" s="250"/>
      <c r="E32" s="250"/>
      <c r="F32" s="250"/>
      <c r="G32" s="250"/>
      <c r="H32" s="251"/>
      <c r="I32" s="70"/>
      <c r="J32" s="70"/>
      <c r="K32" s="70"/>
      <c r="L32" s="70"/>
    </row>
    <row r="33" spans="1:14" s="3" customFormat="1" ht="27" customHeight="1" x14ac:dyDescent="0.4">
      <c r="A33" s="68" t="s">
        <v>52</v>
      </c>
      <c r="B33" s="182">
        <v>1</v>
      </c>
      <c r="C33" s="249" t="s">
        <v>53</v>
      </c>
      <c r="D33" s="250"/>
      <c r="E33" s="250"/>
      <c r="F33" s="250"/>
      <c r="G33" s="250"/>
      <c r="H33" s="251"/>
      <c r="I33" s="70"/>
      <c r="J33" s="70"/>
      <c r="K33" s="70"/>
      <c r="L33" s="74"/>
      <c r="M33" s="74"/>
      <c r="N33" s="75"/>
    </row>
    <row r="34" spans="1:14" s="3" customFormat="1" ht="17.25" customHeight="1" x14ac:dyDescent="0.3">
      <c r="A34" s="68"/>
      <c r="B34" s="73"/>
      <c r="C34" s="76"/>
      <c r="D34" s="76"/>
      <c r="E34" s="76"/>
      <c r="F34" s="76"/>
      <c r="G34" s="76"/>
      <c r="H34" s="76"/>
      <c r="I34" s="70"/>
      <c r="J34" s="70"/>
      <c r="K34" s="70"/>
      <c r="L34" s="74"/>
      <c r="M34" s="74"/>
      <c r="N34" s="75"/>
    </row>
    <row r="35" spans="1:14" s="3" customFormat="1" ht="18.75" x14ac:dyDescent="0.3">
      <c r="A35" s="68" t="s">
        <v>54</v>
      </c>
      <c r="B35" s="77">
        <f>B32/B33</f>
        <v>1</v>
      </c>
      <c r="C35" s="62" t="s">
        <v>55</v>
      </c>
      <c r="D35" s="62"/>
      <c r="E35" s="62"/>
      <c r="F35" s="62"/>
      <c r="G35" s="62"/>
      <c r="H35" s="62"/>
      <c r="I35" s="70"/>
      <c r="J35" s="70"/>
      <c r="K35" s="70"/>
      <c r="L35" s="74"/>
      <c r="M35" s="74"/>
      <c r="N35" s="75"/>
    </row>
    <row r="36" spans="1:14" s="3" customFormat="1" ht="19.5" customHeight="1" x14ac:dyDescent="0.3">
      <c r="A36" s="68"/>
      <c r="B36" s="67"/>
      <c r="H36" s="62"/>
      <c r="I36" s="70"/>
      <c r="J36" s="70"/>
      <c r="K36" s="70"/>
      <c r="L36" s="74"/>
      <c r="M36" s="74"/>
      <c r="N36" s="75"/>
    </row>
    <row r="37" spans="1:14" s="3" customFormat="1" ht="27" customHeight="1" x14ac:dyDescent="0.4">
      <c r="A37" s="78" t="s">
        <v>56</v>
      </c>
      <c r="B37" s="166">
        <v>25</v>
      </c>
      <c r="C37" s="62"/>
      <c r="D37" s="252" t="s">
        <v>57</v>
      </c>
      <c r="E37" s="268"/>
      <c r="F37" s="124" t="s">
        <v>58</v>
      </c>
      <c r="G37" s="125"/>
      <c r="J37" s="70"/>
      <c r="K37" s="70"/>
      <c r="L37" s="74"/>
      <c r="M37" s="74"/>
      <c r="N37" s="75"/>
    </row>
    <row r="38" spans="1:14" s="3" customFormat="1" ht="26.25" customHeight="1" x14ac:dyDescent="0.4">
      <c r="A38" s="79" t="s">
        <v>59</v>
      </c>
      <c r="B38" s="167">
        <v>1</v>
      </c>
      <c r="C38" s="81" t="s">
        <v>60</v>
      </c>
      <c r="D38" s="82" t="s">
        <v>61</v>
      </c>
      <c r="E38" s="114" t="s">
        <v>62</v>
      </c>
      <c r="F38" s="82" t="s">
        <v>61</v>
      </c>
      <c r="G38" s="83" t="s">
        <v>62</v>
      </c>
      <c r="J38" s="70"/>
      <c r="K38" s="70"/>
      <c r="L38" s="74"/>
      <c r="M38" s="74"/>
      <c r="N38" s="75"/>
    </row>
    <row r="39" spans="1:14" s="3" customFormat="1" ht="26.25" customHeight="1" x14ac:dyDescent="0.4">
      <c r="A39" s="79" t="s">
        <v>63</v>
      </c>
      <c r="B39" s="167">
        <v>1</v>
      </c>
      <c r="C39" s="84">
        <v>1</v>
      </c>
      <c r="D39" s="168">
        <v>302064438</v>
      </c>
      <c r="E39" s="128">
        <f>IF(ISBLANK(D39),"-",$D$49/$D$46*D39)</f>
        <v>313297186.45849186</v>
      </c>
      <c r="F39" s="168">
        <v>264410940</v>
      </c>
      <c r="G39" s="120">
        <f>IF(ISBLANK(F39),"-",$D$49/$F$46*F39)</f>
        <v>312405604.79411697</v>
      </c>
      <c r="J39" s="70"/>
      <c r="K39" s="70"/>
      <c r="L39" s="74"/>
      <c r="M39" s="74"/>
      <c r="N39" s="75"/>
    </row>
    <row r="40" spans="1:14" s="3" customFormat="1" ht="26.25" customHeight="1" x14ac:dyDescent="0.4">
      <c r="A40" s="79" t="s">
        <v>64</v>
      </c>
      <c r="B40" s="167">
        <v>1</v>
      </c>
      <c r="C40" s="80">
        <v>2</v>
      </c>
      <c r="D40" s="169">
        <v>301892447</v>
      </c>
      <c r="E40" s="129">
        <f>IF(ISBLANK(D40),"-",$D$49/$D$46*D40)</f>
        <v>313118799.69852453</v>
      </c>
      <c r="F40" s="169">
        <v>263643320</v>
      </c>
      <c r="G40" s="121">
        <f>IF(ISBLANK(F40),"-",$D$49/$F$46*F40)</f>
        <v>311498649.92170489</v>
      </c>
      <c r="J40" s="70"/>
      <c r="K40" s="70"/>
      <c r="L40" s="74"/>
      <c r="M40" s="74"/>
      <c r="N40" s="75"/>
    </row>
    <row r="41" spans="1:14" ht="26.25" customHeight="1" x14ac:dyDescent="0.4">
      <c r="A41" s="79" t="s">
        <v>65</v>
      </c>
      <c r="B41" s="167">
        <v>1</v>
      </c>
      <c r="C41" s="80">
        <v>3</v>
      </c>
      <c r="D41" s="169">
        <v>301270899</v>
      </c>
      <c r="E41" s="129">
        <f>IF(ISBLANK(D41),"-",$D$49/$D$46*D41)</f>
        <v>312474138.44366699</v>
      </c>
      <c r="F41" s="169">
        <v>265059078</v>
      </c>
      <c r="G41" s="121">
        <f>IF(ISBLANK(F41),"-",$D$49/$F$46*F41)</f>
        <v>313171389.84022754</v>
      </c>
      <c r="L41" s="74"/>
      <c r="M41" s="74"/>
      <c r="N41" s="85"/>
    </row>
    <row r="42" spans="1:14" ht="26.25" customHeight="1" x14ac:dyDescent="0.4">
      <c r="A42" s="79" t="s">
        <v>66</v>
      </c>
      <c r="B42" s="167">
        <v>1</v>
      </c>
      <c r="C42" s="86">
        <v>4</v>
      </c>
      <c r="D42" s="170">
        <v>303704488</v>
      </c>
      <c r="E42" s="130">
        <f>IF(ISBLANK(D42),"-",$D$49/$D$46*D42)</f>
        <v>314998224.33654636</v>
      </c>
      <c r="F42" s="170">
        <v>265697989</v>
      </c>
      <c r="G42" s="122">
        <f>IF(ISBLANK(F42),"-",$D$49/$F$46*F42)</f>
        <v>313926273.04348916</v>
      </c>
      <c r="L42" s="74"/>
      <c r="M42" s="74"/>
      <c r="N42" s="85"/>
    </row>
    <row r="43" spans="1:14" ht="27" customHeight="1" x14ac:dyDescent="0.4">
      <c r="A43" s="79" t="s">
        <v>67</v>
      </c>
      <c r="B43" s="167">
        <v>1</v>
      </c>
      <c r="C43" s="87" t="s">
        <v>68</v>
      </c>
      <c r="D43" s="147">
        <f>AVERAGE(D39:D42)</f>
        <v>302233068</v>
      </c>
      <c r="E43" s="110">
        <f>AVERAGE(E39:E42)</f>
        <v>313472087.23430747</v>
      </c>
      <c r="F43" s="88">
        <f>AVERAGE(F39:F42)</f>
        <v>264702831.75</v>
      </c>
      <c r="G43" s="89">
        <f>AVERAGE(G39:G42)</f>
        <v>312750479.39988464</v>
      </c>
    </row>
    <row r="44" spans="1:14" ht="26.25" customHeight="1" x14ac:dyDescent="0.4">
      <c r="A44" s="79" t="s">
        <v>69</v>
      </c>
      <c r="B44" s="162">
        <v>1</v>
      </c>
      <c r="C44" s="148" t="s">
        <v>70</v>
      </c>
      <c r="D44" s="172">
        <v>33.4</v>
      </c>
      <c r="E44" s="85"/>
      <c r="F44" s="171">
        <v>29.32</v>
      </c>
      <c r="G44" s="126"/>
    </row>
    <row r="45" spans="1:14" ht="26.25" customHeight="1" x14ac:dyDescent="0.4">
      <c r="A45" s="79" t="s">
        <v>71</v>
      </c>
      <c r="B45" s="162">
        <v>1</v>
      </c>
      <c r="C45" s="149" t="s">
        <v>72</v>
      </c>
      <c r="D45" s="150">
        <f>D44*$B$35</f>
        <v>33.4</v>
      </c>
      <c r="E45" s="91"/>
      <c r="F45" s="90">
        <f>F44*$B$35</f>
        <v>29.32</v>
      </c>
      <c r="G45" s="93"/>
    </row>
    <row r="46" spans="1:14" ht="19.5" customHeight="1" x14ac:dyDescent="0.3">
      <c r="A46" s="79" t="s">
        <v>73</v>
      </c>
      <c r="B46" s="146">
        <f>(B45/B44)*(B43/B42)*(B41/B40)*(B39/B38)*B37</f>
        <v>25</v>
      </c>
      <c r="C46" s="149" t="s">
        <v>74</v>
      </c>
      <c r="D46" s="151">
        <f>D45*$B$31/100</f>
        <v>28.924399999999995</v>
      </c>
      <c r="E46" s="93"/>
      <c r="F46" s="92">
        <f>F45*$B$31/100</f>
        <v>25.391120000000001</v>
      </c>
      <c r="G46" s="93"/>
    </row>
    <row r="47" spans="1:14" ht="19.5" customHeight="1" x14ac:dyDescent="0.3">
      <c r="A47" s="254" t="s">
        <v>75</v>
      </c>
      <c r="B47" s="255"/>
      <c r="C47" s="149" t="s">
        <v>76</v>
      </c>
      <c r="D47" s="150">
        <f>D46/$B$46</f>
        <v>1.1569759999999998</v>
      </c>
      <c r="E47" s="93"/>
      <c r="F47" s="94">
        <f>F46/$B$46</f>
        <v>1.0156448</v>
      </c>
      <c r="G47" s="93"/>
    </row>
    <row r="48" spans="1:14" ht="27" customHeight="1" x14ac:dyDescent="0.4">
      <c r="A48" s="256"/>
      <c r="B48" s="257"/>
      <c r="C48" s="149" t="s">
        <v>77</v>
      </c>
      <c r="D48" s="173">
        <v>1.2</v>
      </c>
      <c r="E48" s="126"/>
      <c r="F48" s="126"/>
      <c r="G48" s="126"/>
    </row>
    <row r="49" spans="1:12" ht="18.75" x14ac:dyDescent="0.3">
      <c r="C49" s="149" t="s">
        <v>78</v>
      </c>
      <c r="D49" s="151">
        <f>D48*$B$46</f>
        <v>30</v>
      </c>
      <c r="E49" s="93"/>
      <c r="F49" s="93"/>
      <c r="G49" s="93"/>
    </row>
    <row r="50" spans="1:12" ht="19.5" customHeight="1" x14ac:dyDescent="0.3">
      <c r="C50" s="152" t="s">
        <v>79</v>
      </c>
      <c r="D50" s="153">
        <f>D49/B35</f>
        <v>30</v>
      </c>
      <c r="E50" s="112"/>
      <c r="F50" s="112"/>
      <c r="G50" s="112"/>
    </row>
    <row r="51" spans="1:12" ht="18.75" x14ac:dyDescent="0.3">
      <c r="C51" s="154" t="s">
        <v>80</v>
      </c>
      <c r="D51" s="155">
        <f>AVERAGE(E39:E42,G39:G42)</f>
        <v>313111283.31709605</v>
      </c>
      <c r="E51" s="111"/>
      <c r="F51" s="111"/>
      <c r="G51" s="111"/>
    </row>
    <row r="52" spans="1:12" ht="18.75" x14ac:dyDescent="0.3">
      <c r="C52" s="95" t="s">
        <v>81</v>
      </c>
      <c r="D52" s="98">
        <f>STDEV(E39:E42,G39:G42)/D51</f>
        <v>3.364287215293141E-3</v>
      </c>
      <c r="E52" s="91"/>
      <c r="F52" s="91"/>
      <c r="G52" s="91"/>
    </row>
    <row r="53" spans="1:12" ht="19.5" customHeight="1" x14ac:dyDescent="0.3">
      <c r="C53" s="96" t="s">
        <v>20</v>
      </c>
      <c r="D53" s="99">
        <f>COUNT(E39:E42,G39:G42)</f>
        <v>8</v>
      </c>
      <c r="E53" s="91"/>
      <c r="F53" s="91"/>
      <c r="G53" s="91"/>
    </row>
    <row r="55" spans="1:12" ht="18.75" x14ac:dyDescent="0.3">
      <c r="A55" s="61" t="s">
        <v>1</v>
      </c>
      <c r="B55" s="100" t="s">
        <v>82</v>
      </c>
    </row>
    <row r="56" spans="1:12" ht="18.75" x14ac:dyDescent="0.3">
      <c r="A56" s="62" t="s">
        <v>83</v>
      </c>
      <c r="B56" s="64" t="str">
        <f>B21</f>
        <v>Amoxicillin Trihydrate equivalent to Amoxicillin 125mg/5ml</v>
      </c>
    </row>
    <row r="57" spans="1:12" ht="26.25" customHeight="1" x14ac:dyDescent="0.4">
      <c r="A57" s="157" t="s">
        <v>84</v>
      </c>
      <c r="B57" s="174">
        <v>5</v>
      </c>
      <c r="C57" s="139" t="s">
        <v>85</v>
      </c>
      <c r="D57" s="175">
        <v>125</v>
      </c>
      <c r="E57" s="139" t="str">
        <f>B20</f>
        <v>Amoxicillin Trihydrate BP</v>
      </c>
    </row>
    <row r="58" spans="1:12" ht="18.75" x14ac:dyDescent="0.3">
      <c r="A58" s="64" t="s">
        <v>86</v>
      </c>
      <c r="B58" s="185">
        <f>rd!C39</f>
        <v>1.1316320594808538</v>
      </c>
    </row>
    <row r="59" spans="1:12" s="26" customFormat="1" ht="18.75" x14ac:dyDescent="0.3">
      <c r="A59" s="137" t="s">
        <v>87</v>
      </c>
      <c r="B59" s="138">
        <f>B57</f>
        <v>5</v>
      </c>
      <c r="C59" s="139" t="s">
        <v>88</v>
      </c>
      <c r="D59" s="158">
        <f>B58*B57</f>
        <v>5.6581602974042688</v>
      </c>
    </row>
    <row r="60" spans="1:12" ht="19.5" customHeight="1" x14ac:dyDescent="0.25"/>
    <row r="61" spans="1:12" s="3" customFormat="1" ht="27" customHeight="1" x14ac:dyDescent="0.4">
      <c r="A61" s="78" t="s">
        <v>89</v>
      </c>
      <c r="B61" s="166">
        <v>100</v>
      </c>
      <c r="C61" s="62"/>
      <c r="D61" s="102" t="s">
        <v>90</v>
      </c>
      <c r="E61" s="101" t="s">
        <v>91</v>
      </c>
      <c r="F61" s="101" t="s">
        <v>61</v>
      </c>
      <c r="G61" s="101" t="s">
        <v>92</v>
      </c>
      <c r="H61" s="81" t="s">
        <v>93</v>
      </c>
      <c r="L61" s="70"/>
    </row>
    <row r="62" spans="1:12" s="3" customFormat="1" ht="24" customHeight="1" thickBot="1" x14ac:dyDescent="0.45">
      <c r="A62" s="79" t="s">
        <v>94</v>
      </c>
      <c r="B62" s="167">
        <v>1</v>
      </c>
      <c r="C62" s="258" t="s">
        <v>95</v>
      </c>
      <c r="D62" s="261">
        <v>5.3206800000000003</v>
      </c>
      <c r="E62" s="132">
        <v>1</v>
      </c>
      <c r="F62" s="176">
        <v>202430677</v>
      </c>
      <c r="G62" s="142">
        <f>IF(ISBLANK(F62),"-",(F62/$D$51*$D$48*$B$70)*$D$59/$D$62)</f>
        <v>82.502472175971064</v>
      </c>
      <c r="H62" s="141">
        <f t="shared" ref="H62:H73" si="0">IF(ISBLANK(F62),"-",G62/$D$57)</f>
        <v>0.66001977740776852</v>
      </c>
      <c r="L62" s="70"/>
    </row>
    <row r="63" spans="1:12" s="3" customFormat="1" ht="26.25" customHeight="1" thickBot="1" x14ac:dyDescent="0.45">
      <c r="A63" s="79" t="s">
        <v>96</v>
      </c>
      <c r="B63" s="167">
        <v>1</v>
      </c>
      <c r="C63" s="259"/>
      <c r="D63" s="262"/>
      <c r="E63" s="133">
        <v>2</v>
      </c>
      <c r="F63" s="169">
        <v>196002791</v>
      </c>
      <c r="G63" s="143">
        <f>IF(ISBLANK(F63),"-",(F63/$D$51*$D$48*$B$70)*$D$59/$D$62)</f>
        <v>79.882728500138214</v>
      </c>
      <c r="H63" s="141">
        <f t="shared" si="0"/>
        <v>0.63906182800110567</v>
      </c>
      <c r="L63" s="70"/>
    </row>
    <row r="64" spans="1:12" s="3" customFormat="1" ht="24.75" customHeight="1" thickBot="1" x14ac:dyDescent="0.45">
      <c r="A64" s="79" t="s">
        <v>97</v>
      </c>
      <c r="B64" s="167">
        <v>1</v>
      </c>
      <c r="C64" s="259"/>
      <c r="D64" s="262"/>
      <c r="E64" s="133">
        <v>3</v>
      </c>
      <c r="F64" s="169">
        <v>196444794</v>
      </c>
      <c r="G64" s="143">
        <f>IF(ISBLANK(F64),"-",(F64/$D$51*$D$48*$B$70)*$D$59/$D$62)</f>
        <v>80.062870861709214</v>
      </c>
      <c r="H64" s="141">
        <f t="shared" si="0"/>
        <v>0.6405029668936737</v>
      </c>
      <c r="L64" s="70"/>
    </row>
    <row r="65" spans="1:11" ht="27" customHeight="1" thickBot="1" x14ac:dyDescent="0.45">
      <c r="A65" s="79" t="s">
        <v>98</v>
      </c>
      <c r="B65" s="167">
        <v>1</v>
      </c>
      <c r="C65" s="260"/>
      <c r="D65" s="263"/>
      <c r="E65" s="134">
        <v>4</v>
      </c>
      <c r="F65" s="177"/>
      <c r="G65" s="143" t="str">
        <f>IF(ISBLANK(F65),"-",(F65/$D$51*$D$48*$B$70)*$D$59/$D$62)</f>
        <v>-</v>
      </c>
      <c r="H65" s="141" t="str">
        <f t="shared" si="0"/>
        <v>-</v>
      </c>
    </row>
    <row r="66" spans="1:11" ht="24.75" customHeight="1" thickBot="1" x14ac:dyDescent="0.45">
      <c r="A66" s="79" t="s">
        <v>99</v>
      </c>
      <c r="B66" s="167">
        <v>1</v>
      </c>
      <c r="C66" s="258" t="s">
        <v>100</v>
      </c>
      <c r="D66" s="261">
        <v>5.1326499999999999</v>
      </c>
      <c r="E66" s="103">
        <v>1</v>
      </c>
      <c r="F66" s="169">
        <v>191867207</v>
      </c>
      <c r="G66" s="142">
        <f>IF(ISBLANK(F66),"-",(F66/$D$51*$D$48*$B$70)*$D$59/$D$66)</f>
        <v>81.061918517275416</v>
      </c>
      <c r="H66" s="141">
        <f t="shared" si="0"/>
        <v>0.64849534813820331</v>
      </c>
    </row>
    <row r="67" spans="1:11" ht="23.25" customHeight="1" thickBot="1" x14ac:dyDescent="0.45">
      <c r="A67" s="79" t="s">
        <v>101</v>
      </c>
      <c r="B67" s="167">
        <v>1</v>
      </c>
      <c r="C67" s="259"/>
      <c r="D67" s="262"/>
      <c r="E67" s="104">
        <v>2</v>
      </c>
      <c r="F67" s="169">
        <v>187339144</v>
      </c>
      <c r="G67" s="143">
        <f>IF(ISBLANK(F67),"-",(F67/$D$51*$D$48*$B$70)*$D$59/$D$66)</f>
        <v>79.148858543732928</v>
      </c>
      <c r="H67" s="141">
        <f t="shared" si="0"/>
        <v>0.63319086834986338</v>
      </c>
    </row>
    <row r="68" spans="1:11" ht="24.75" customHeight="1" thickBot="1" x14ac:dyDescent="0.45">
      <c r="A68" s="79" t="s">
        <v>102</v>
      </c>
      <c r="B68" s="167">
        <v>1</v>
      </c>
      <c r="C68" s="259"/>
      <c r="D68" s="262"/>
      <c r="E68" s="104">
        <v>3</v>
      </c>
      <c r="F68" s="169">
        <v>187333140</v>
      </c>
      <c r="G68" s="143">
        <f>IF(ISBLANK(F68),"-",(F68/$D$51*$D$48*$B$70)*$D$59/$D$66)</f>
        <v>79.146321915580629</v>
      </c>
      <c r="H68" s="141">
        <f t="shared" si="0"/>
        <v>0.63317057532464505</v>
      </c>
    </row>
    <row r="69" spans="1:11" ht="27" customHeight="1" thickBot="1" x14ac:dyDescent="0.45">
      <c r="A69" s="79" t="s">
        <v>103</v>
      </c>
      <c r="B69" s="167">
        <v>1</v>
      </c>
      <c r="C69" s="260"/>
      <c r="D69" s="263"/>
      <c r="E69" s="105">
        <v>4</v>
      </c>
      <c r="F69" s="177"/>
      <c r="G69" s="144" t="str">
        <f>IF(ISBLANK(F69),"-",(F69/$D$51*$D$48*$B$70)*$D$59/$D$66)</f>
        <v>-</v>
      </c>
      <c r="H69" s="141" t="str">
        <f t="shared" si="0"/>
        <v>-</v>
      </c>
    </row>
    <row r="70" spans="1:11" ht="23.25" customHeight="1" thickBot="1" x14ac:dyDescent="0.45">
      <c r="A70" s="79" t="s">
        <v>104</v>
      </c>
      <c r="B70" s="145">
        <f>(B69/B68)*(B67/B66)*(B65/B64)*(B63/B62)*B61</f>
        <v>100</v>
      </c>
      <c r="C70" s="258" t="s">
        <v>105</v>
      </c>
      <c r="D70" s="261">
        <v>4.9609899999999998</v>
      </c>
      <c r="E70" s="103">
        <v>1</v>
      </c>
      <c r="F70" s="176"/>
      <c r="G70" s="142" t="str">
        <f>IF(ISBLANK(F70),"-",(F70/$D$51*$D$48*$B$70)*$D$59/$D$70)</f>
        <v>-</v>
      </c>
      <c r="H70" s="141" t="str">
        <f t="shared" si="0"/>
        <v>-</v>
      </c>
    </row>
    <row r="71" spans="1:11" ht="22.5" customHeight="1" thickBot="1" x14ac:dyDescent="0.45">
      <c r="A71" s="156" t="s">
        <v>106</v>
      </c>
      <c r="B71" s="178">
        <f>(D48*B70)/D57*D59</f>
        <v>5.4318338855080981</v>
      </c>
      <c r="C71" s="259"/>
      <c r="D71" s="262"/>
      <c r="E71" s="104">
        <v>2</v>
      </c>
      <c r="F71" s="169"/>
      <c r="G71" s="143" t="str">
        <f>IF(ISBLANK(F71),"-",(F71/$D$51*$D$48*$B$70)*$D$59/$D$70)</f>
        <v>-</v>
      </c>
      <c r="H71" s="141" t="str">
        <f t="shared" si="0"/>
        <v>-</v>
      </c>
    </row>
    <row r="72" spans="1:11" ht="23.25" customHeight="1" thickBot="1" x14ac:dyDescent="0.45">
      <c r="A72" s="254" t="s">
        <v>75</v>
      </c>
      <c r="B72" s="265"/>
      <c r="C72" s="259"/>
      <c r="D72" s="262"/>
      <c r="E72" s="104">
        <v>3</v>
      </c>
      <c r="F72" s="169"/>
      <c r="G72" s="143" t="str">
        <f>IF(ISBLANK(F72),"-",(F72/$D$51*$D$48*$B$70)*$D$59/$D$70)</f>
        <v>-</v>
      </c>
      <c r="H72" s="141" t="str">
        <f t="shared" si="0"/>
        <v>-</v>
      </c>
    </row>
    <row r="73" spans="1:11" ht="23.25" customHeight="1" thickBot="1" x14ac:dyDescent="0.45">
      <c r="A73" s="256"/>
      <c r="B73" s="266"/>
      <c r="C73" s="264"/>
      <c r="D73" s="263"/>
      <c r="E73" s="105">
        <v>4</v>
      </c>
      <c r="F73" s="177"/>
      <c r="G73" s="144" t="str">
        <f>IF(ISBLANK(F73),"-",(F73/$D$51*$D$48*$B$70)*$D$59/$D$70)</f>
        <v>-</v>
      </c>
      <c r="H73" s="141" t="str">
        <f t="shared" si="0"/>
        <v>-</v>
      </c>
    </row>
    <row r="74" spans="1:11" ht="26.25" customHeight="1" x14ac:dyDescent="0.4">
      <c r="A74" s="106"/>
      <c r="B74" s="106"/>
      <c r="C74" s="106"/>
      <c r="D74" s="106"/>
      <c r="E74" s="106"/>
      <c r="F74" s="107"/>
      <c r="G74" s="97" t="s">
        <v>68</v>
      </c>
      <c r="H74" s="179">
        <f>AVERAGE(H62:H73)</f>
        <v>0.64240689401920992</v>
      </c>
    </row>
    <row r="75" spans="1:11" ht="26.25" customHeight="1" x14ac:dyDescent="0.4">
      <c r="C75" s="106"/>
      <c r="D75" s="106"/>
      <c r="E75" s="106"/>
      <c r="F75" s="107"/>
      <c r="G75" s="95" t="s">
        <v>81</v>
      </c>
      <c r="H75" s="180">
        <f>STDEV(H62:H73)/H74</f>
        <v>1.606202110087214E-2</v>
      </c>
    </row>
    <row r="76" spans="1:11" ht="27" customHeight="1" x14ac:dyDescent="0.4">
      <c r="A76" s="106"/>
      <c r="B76" s="106"/>
      <c r="C76" s="107"/>
      <c r="D76" s="108"/>
      <c r="E76" s="108"/>
      <c r="F76" s="107"/>
      <c r="G76" s="96" t="s">
        <v>20</v>
      </c>
      <c r="H76" s="181">
        <f>COUNT(H62:H73)</f>
        <v>6</v>
      </c>
    </row>
    <row r="77" spans="1:11" ht="18.75" x14ac:dyDescent="0.3">
      <c r="A77" s="106"/>
      <c r="B77" s="106"/>
      <c r="C77" s="107"/>
      <c r="D77" s="108"/>
      <c r="E77" s="108"/>
      <c r="F77" s="108"/>
      <c r="G77" s="108"/>
      <c r="H77" s="107"/>
      <c r="I77" s="109"/>
      <c r="J77" s="113"/>
      <c r="K77" s="127"/>
    </row>
    <row r="78" spans="1:11" ht="26.25" customHeight="1" x14ac:dyDescent="0.4">
      <c r="A78" s="66" t="s">
        <v>107</v>
      </c>
      <c r="B78" s="183" t="s">
        <v>108</v>
      </c>
      <c r="C78" s="244" t="str">
        <f>B20</f>
        <v>Amoxicillin Trihydrate BP</v>
      </c>
      <c r="D78" s="244"/>
      <c r="E78" s="131" t="s">
        <v>109</v>
      </c>
      <c r="F78" s="131"/>
      <c r="G78" s="184">
        <f>H74</f>
        <v>0.64240689401920992</v>
      </c>
      <c r="H78" s="107"/>
      <c r="I78" s="109"/>
      <c r="J78" s="113"/>
      <c r="K78" s="127"/>
    </row>
    <row r="79" spans="1:11" ht="19.5" customHeight="1" x14ac:dyDescent="0.3">
      <c r="A79" s="117"/>
      <c r="B79" s="118"/>
      <c r="C79" s="119"/>
      <c r="D79" s="119"/>
      <c r="E79" s="118"/>
      <c r="F79" s="118"/>
      <c r="G79" s="118"/>
      <c r="H79" s="118"/>
    </row>
    <row r="80" spans="1:11" ht="18.75" x14ac:dyDescent="0.3">
      <c r="A80" s="61" t="s">
        <v>1</v>
      </c>
      <c r="B80" s="244" t="s">
        <v>110</v>
      </c>
      <c r="C80" s="244"/>
      <c r="D80" s="244"/>
      <c r="E80" s="244"/>
      <c r="F80" s="244"/>
      <c r="G80" s="244"/>
      <c r="H80" s="244"/>
    </row>
    <row r="81" spans="1:8" ht="26.25" customHeight="1" x14ac:dyDescent="0.4">
      <c r="A81" s="66" t="s">
        <v>4</v>
      </c>
      <c r="B81" s="267" t="s">
        <v>44</v>
      </c>
      <c r="C81" s="267"/>
    </row>
    <row r="82" spans="1:8" ht="26.25" customHeight="1" x14ac:dyDescent="0.4">
      <c r="A82" s="68" t="s">
        <v>45</v>
      </c>
      <c r="B82" s="245" t="s">
        <v>46</v>
      </c>
      <c r="C82" s="245"/>
    </row>
    <row r="83" spans="1:8" ht="27" customHeight="1" x14ac:dyDescent="0.4">
      <c r="A83" s="68" t="s">
        <v>6</v>
      </c>
      <c r="B83" s="162">
        <v>86.6</v>
      </c>
    </row>
    <row r="84" spans="1:8" ht="27" customHeight="1" x14ac:dyDescent="0.4">
      <c r="A84" s="68" t="s">
        <v>47</v>
      </c>
      <c r="B84" s="161"/>
      <c r="C84" s="246" t="s">
        <v>48</v>
      </c>
      <c r="D84" s="247"/>
      <c r="E84" s="247"/>
      <c r="F84" s="247"/>
      <c r="G84" s="247"/>
      <c r="H84" s="248"/>
    </row>
    <row r="85" spans="1:8" ht="19.5" customHeight="1" x14ac:dyDescent="0.3">
      <c r="A85" s="68" t="s">
        <v>49</v>
      </c>
      <c r="B85" s="67">
        <f>B83-B84</f>
        <v>86.6</v>
      </c>
      <c r="C85" s="71"/>
      <c r="D85" s="71"/>
      <c r="E85" s="71"/>
      <c r="F85" s="71"/>
      <c r="G85" s="71"/>
      <c r="H85" s="72"/>
    </row>
    <row r="86" spans="1:8" ht="27" customHeight="1" x14ac:dyDescent="0.4">
      <c r="A86" s="68" t="s">
        <v>50</v>
      </c>
      <c r="B86" s="182">
        <v>1</v>
      </c>
      <c r="C86" s="249" t="s">
        <v>51</v>
      </c>
      <c r="D86" s="250"/>
      <c r="E86" s="250"/>
      <c r="F86" s="250"/>
      <c r="G86" s="250"/>
      <c r="H86" s="251"/>
    </row>
    <row r="87" spans="1:8" ht="27" customHeight="1" x14ac:dyDescent="0.4">
      <c r="A87" s="68" t="s">
        <v>52</v>
      </c>
      <c r="B87" s="182">
        <v>1</v>
      </c>
      <c r="C87" s="249" t="s">
        <v>53</v>
      </c>
      <c r="D87" s="250"/>
      <c r="E87" s="250"/>
      <c r="F87" s="250"/>
      <c r="G87" s="250"/>
      <c r="H87" s="251"/>
    </row>
    <row r="88" spans="1:8" ht="18.75" x14ac:dyDescent="0.3">
      <c r="A88" s="68"/>
      <c r="B88" s="73"/>
      <c r="C88" s="76"/>
      <c r="D88" s="76"/>
      <c r="E88" s="76"/>
      <c r="F88" s="76"/>
      <c r="G88" s="76"/>
      <c r="H88" s="76"/>
    </row>
    <row r="89" spans="1:8" ht="18.75" x14ac:dyDescent="0.3">
      <c r="A89" s="68" t="s">
        <v>54</v>
      </c>
      <c r="B89" s="77">
        <f>B86/B87</f>
        <v>1</v>
      </c>
      <c r="C89" s="62" t="s">
        <v>55</v>
      </c>
    </row>
    <row r="90" spans="1:8" ht="19.5" customHeight="1" x14ac:dyDescent="0.3">
      <c r="A90" s="68"/>
      <c r="B90" s="67"/>
      <c r="C90" s="69"/>
      <c r="D90" s="69"/>
      <c r="E90" s="69"/>
      <c r="F90" s="69"/>
      <c r="G90" s="69"/>
    </row>
    <row r="91" spans="1:8" ht="27" customHeight="1" x14ac:dyDescent="0.4">
      <c r="A91" s="78" t="s">
        <v>56</v>
      </c>
      <c r="B91" s="166">
        <v>25</v>
      </c>
      <c r="D91" s="252" t="s">
        <v>57</v>
      </c>
      <c r="E91" s="253"/>
      <c r="F91" s="124" t="s">
        <v>58</v>
      </c>
      <c r="G91" s="125"/>
      <c r="H91" s="69"/>
    </row>
    <row r="92" spans="1:8" ht="26.25" customHeight="1" x14ac:dyDescent="0.4">
      <c r="A92" s="79" t="s">
        <v>59</v>
      </c>
      <c r="B92" s="167">
        <v>1</v>
      </c>
      <c r="C92" s="81" t="s">
        <v>60</v>
      </c>
      <c r="D92" s="82" t="s">
        <v>61</v>
      </c>
      <c r="E92" s="83" t="s">
        <v>62</v>
      </c>
      <c r="F92" s="82" t="s">
        <v>61</v>
      </c>
      <c r="G92" s="83" t="s">
        <v>62</v>
      </c>
      <c r="H92" s="69"/>
    </row>
    <row r="93" spans="1:8" ht="26.25" customHeight="1" x14ac:dyDescent="0.4">
      <c r="A93" s="79" t="s">
        <v>63</v>
      </c>
      <c r="B93" s="167">
        <v>1</v>
      </c>
      <c r="C93" s="84">
        <v>1</v>
      </c>
      <c r="D93" s="168">
        <v>233655187</v>
      </c>
      <c r="E93" s="120">
        <f>IF(ISBLANK(D93),"-",$D$103/$D$100*D93)</f>
        <v>307650723.78278881</v>
      </c>
      <c r="F93" s="168">
        <v>215042121</v>
      </c>
      <c r="G93" s="120">
        <f>IF(ISBLANK(F93),"-",$D$103/$F$100*F93)</f>
        <v>304682867.42515481</v>
      </c>
      <c r="H93" s="69"/>
    </row>
    <row r="94" spans="1:8" ht="26.25" customHeight="1" x14ac:dyDescent="0.4">
      <c r="A94" s="79" t="s">
        <v>64</v>
      </c>
      <c r="B94" s="167">
        <v>1</v>
      </c>
      <c r="C94" s="80">
        <v>2</v>
      </c>
      <c r="D94" s="169">
        <v>235032768</v>
      </c>
      <c r="E94" s="121">
        <f>IF(ISBLANK(D94),"-",$D$103/$D$100*D94)</f>
        <v>309464566.63884068</v>
      </c>
      <c r="F94" s="169">
        <v>214736427</v>
      </c>
      <c r="G94" s="121">
        <f>IF(ISBLANK(F94),"-",$D$103/$F$100*F94)</f>
        <v>304249744.25820714</v>
      </c>
      <c r="H94" s="69"/>
    </row>
    <row r="95" spans="1:8" ht="26.25" customHeight="1" x14ac:dyDescent="0.4">
      <c r="A95" s="79" t="s">
        <v>65</v>
      </c>
      <c r="B95" s="167">
        <v>1</v>
      </c>
      <c r="C95" s="80">
        <v>3</v>
      </c>
      <c r="D95" s="169">
        <v>234212196</v>
      </c>
      <c r="E95" s="121">
        <f>IF(ISBLANK(D95),"-",$D$103/$D$100*D95)</f>
        <v>308384130.23613465</v>
      </c>
      <c r="F95" s="169">
        <v>214756442</v>
      </c>
      <c r="G95" s="121">
        <f>IF(ISBLANK(F95),"-",$D$103/$F$100*F95)</f>
        <v>304278102.55175054</v>
      </c>
    </row>
    <row r="96" spans="1:8" ht="26.25" customHeight="1" x14ac:dyDescent="0.4">
      <c r="A96" s="79" t="s">
        <v>66</v>
      </c>
      <c r="B96" s="167">
        <v>1</v>
      </c>
      <c r="C96" s="86">
        <v>4</v>
      </c>
      <c r="D96" s="170"/>
      <c r="E96" s="122" t="str">
        <f>IF(ISBLANK(D96),"-",$D$103/$D$100*D96)</f>
        <v>-</v>
      </c>
      <c r="F96" s="170"/>
      <c r="G96" s="122" t="str">
        <f>IF(ISBLANK(F96),"-",$D$103/$F$100*F96)</f>
        <v>-</v>
      </c>
    </row>
    <row r="97" spans="1:7" ht="27" customHeight="1" x14ac:dyDescent="0.4">
      <c r="A97" s="79" t="s">
        <v>67</v>
      </c>
      <c r="B97" s="167">
        <v>1</v>
      </c>
      <c r="C97" s="87" t="s">
        <v>68</v>
      </c>
      <c r="D97" s="88">
        <f>AVERAGE(D93:D96)</f>
        <v>234300050.33333334</v>
      </c>
      <c r="E97" s="89">
        <f>AVERAGE(E93:E96)</f>
        <v>308499806.88592136</v>
      </c>
      <c r="F97" s="88">
        <f>AVERAGE(F93:F96)</f>
        <v>214844996.66666666</v>
      </c>
      <c r="G97" s="89">
        <f>AVERAGE(G93:G96)</f>
        <v>304403571.41170418</v>
      </c>
    </row>
    <row r="98" spans="1:7" ht="26.25" customHeight="1" x14ac:dyDescent="0.4">
      <c r="A98" s="79" t="s">
        <v>69</v>
      </c>
      <c r="B98" s="162">
        <v>1</v>
      </c>
      <c r="C98" s="148" t="s">
        <v>70</v>
      </c>
      <c r="D98" s="172">
        <v>26.31</v>
      </c>
      <c r="E98" s="85"/>
      <c r="F98" s="171">
        <v>24.45</v>
      </c>
      <c r="G98" s="126"/>
    </row>
    <row r="99" spans="1:7" ht="26.25" customHeight="1" x14ac:dyDescent="0.4">
      <c r="A99" s="79" t="s">
        <v>71</v>
      </c>
      <c r="B99" s="162">
        <v>1</v>
      </c>
      <c r="C99" s="149" t="s">
        <v>72</v>
      </c>
      <c r="D99" s="150">
        <f>D98*$B$89</f>
        <v>26.31</v>
      </c>
      <c r="E99" s="91"/>
      <c r="F99" s="90">
        <f>F98*$B$89</f>
        <v>24.45</v>
      </c>
      <c r="G99" s="93"/>
    </row>
    <row r="100" spans="1:7" ht="19.5" customHeight="1" x14ac:dyDescent="0.3">
      <c r="A100" s="79" t="s">
        <v>73</v>
      </c>
      <c r="B100" s="146">
        <f>(B99/B98)*(B97/B96)*(B95/B94)*(B93/B92)*B91</f>
        <v>25</v>
      </c>
      <c r="C100" s="149" t="s">
        <v>74</v>
      </c>
      <c r="D100" s="151">
        <f>D99*$B$85/100</f>
        <v>22.784459999999999</v>
      </c>
      <c r="E100" s="93"/>
      <c r="F100" s="92">
        <f>F99*$B$85/100</f>
        <v>21.1737</v>
      </c>
      <c r="G100" s="93"/>
    </row>
    <row r="101" spans="1:7" ht="19.5" customHeight="1" x14ac:dyDescent="0.3">
      <c r="A101" s="254" t="s">
        <v>75</v>
      </c>
      <c r="B101" s="255"/>
      <c r="C101" s="149" t="s">
        <v>76</v>
      </c>
      <c r="D101" s="150">
        <f>D100/$B$100</f>
        <v>0.91137839999999992</v>
      </c>
      <c r="E101" s="93"/>
      <c r="F101" s="94">
        <f>F100/$B$100</f>
        <v>0.84694800000000003</v>
      </c>
      <c r="G101" s="93"/>
    </row>
    <row r="102" spans="1:7" ht="27" customHeight="1" x14ac:dyDescent="0.4">
      <c r="A102" s="256"/>
      <c r="B102" s="257"/>
      <c r="C102" s="149" t="s">
        <v>77</v>
      </c>
      <c r="D102" s="173">
        <v>1.2</v>
      </c>
      <c r="E102" s="126"/>
      <c r="F102" s="126"/>
      <c r="G102" s="126"/>
    </row>
    <row r="103" spans="1:7" ht="18.75" x14ac:dyDescent="0.3">
      <c r="C103" s="149" t="s">
        <v>78</v>
      </c>
      <c r="D103" s="151">
        <f>D102*$B$100</f>
        <v>30</v>
      </c>
      <c r="E103" s="93"/>
      <c r="F103" s="93"/>
      <c r="G103" s="93"/>
    </row>
    <row r="104" spans="1:7" ht="19.5" customHeight="1" x14ac:dyDescent="0.3">
      <c r="C104" s="152" t="s">
        <v>79</v>
      </c>
      <c r="D104" s="153">
        <f>D103/B89</f>
        <v>30</v>
      </c>
      <c r="E104" s="112"/>
      <c r="F104" s="112"/>
      <c r="G104" s="112"/>
    </row>
    <row r="105" spans="1:7" ht="18.75" x14ac:dyDescent="0.3">
      <c r="C105" s="154" t="s">
        <v>80</v>
      </c>
      <c r="D105" s="155">
        <f>AVERAGE(E93:E96,G93:G96)</f>
        <v>306451689.14881277</v>
      </c>
      <c r="E105" s="111"/>
      <c r="F105" s="111"/>
      <c r="G105" s="111"/>
    </row>
    <row r="106" spans="1:7" ht="18.75" x14ac:dyDescent="0.3">
      <c r="C106" s="95" t="s">
        <v>81</v>
      </c>
      <c r="D106" s="98">
        <f>STDEV(E93:E96,G93:G96)/D105</f>
        <v>7.5760379568754468E-3</v>
      </c>
      <c r="E106" s="91"/>
      <c r="F106" s="91"/>
      <c r="G106" s="91"/>
    </row>
    <row r="107" spans="1:7" ht="19.5" customHeight="1" x14ac:dyDescent="0.3">
      <c r="C107" s="96" t="s">
        <v>20</v>
      </c>
      <c r="D107" s="99">
        <f>COUNT(E93:E96,G93:G96)</f>
        <v>6</v>
      </c>
      <c r="E107" s="91"/>
      <c r="F107" s="91"/>
      <c r="G107" s="91"/>
    </row>
    <row r="109" spans="1:7" ht="18.75" x14ac:dyDescent="0.3">
      <c r="A109" s="61" t="s">
        <v>1</v>
      </c>
      <c r="B109" s="100" t="s">
        <v>82</v>
      </c>
    </row>
    <row r="110" spans="1:7" ht="18.75" x14ac:dyDescent="0.3">
      <c r="A110" s="62" t="s">
        <v>83</v>
      </c>
      <c r="B110" s="64" t="str">
        <f>B21</f>
        <v>Amoxicillin Trihydrate equivalent to Amoxicillin 125mg/5ml</v>
      </c>
    </row>
    <row r="111" spans="1:7" ht="26.25" customHeight="1" x14ac:dyDescent="0.4">
      <c r="A111" s="157" t="s">
        <v>84</v>
      </c>
      <c r="B111" s="174">
        <v>5</v>
      </c>
      <c r="C111" s="139" t="s">
        <v>85</v>
      </c>
      <c r="D111" s="175">
        <v>125</v>
      </c>
      <c r="E111" s="139" t="str">
        <f>B20</f>
        <v>Amoxicillin Trihydrate BP</v>
      </c>
    </row>
    <row r="112" spans="1:7" ht="18.75" x14ac:dyDescent="0.3">
      <c r="A112" s="64" t="s">
        <v>86</v>
      </c>
      <c r="B112" s="185">
        <f>B58</f>
        <v>1.1316320594808538</v>
      </c>
    </row>
    <row r="113" spans="1:8" ht="18.75" x14ac:dyDescent="0.3">
      <c r="A113" s="137" t="s">
        <v>87</v>
      </c>
      <c r="B113" s="138">
        <f>B111</f>
        <v>5</v>
      </c>
      <c r="C113" s="139" t="s">
        <v>88</v>
      </c>
      <c r="D113" s="158">
        <f>B112*B111</f>
        <v>5.6581602974042688</v>
      </c>
      <c r="E113" s="140"/>
      <c r="F113" s="140"/>
      <c r="G113" s="140"/>
      <c r="H113" s="140"/>
    </row>
    <row r="114" spans="1:8" ht="19.5" customHeight="1" x14ac:dyDescent="0.25"/>
    <row r="115" spans="1:8" ht="27" customHeight="1" x14ac:dyDescent="0.4">
      <c r="A115" s="78" t="s">
        <v>89</v>
      </c>
      <c r="B115" s="166">
        <v>100</v>
      </c>
      <c r="D115" s="102" t="s">
        <v>90</v>
      </c>
      <c r="E115" s="101" t="s">
        <v>91</v>
      </c>
      <c r="F115" s="101" t="s">
        <v>61</v>
      </c>
      <c r="G115" s="101" t="s">
        <v>92</v>
      </c>
      <c r="H115" s="81" t="s">
        <v>93</v>
      </c>
    </row>
    <row r="116" spans="1:8" ht="26.25" customHeight="1" x14ac:dyDescent="0.4">
      <c r="A116" s="79" t="s">
        <v>94</v>
      </c>
      <c r="B116" s="167">
        <v>1</v>
      </c>
      <c r="C116" s="258" t="s">
        <v>95</v>
      </c>
      <c r="D116" s="261">
        <v>4.66066</v>
      </c>
      <c r="E116" s="132">
        <v>1</v>
      </c>
      <c r="F116" s="176">
        <v>242403220</v>
      </c>
      <c r="G116" s="142">
        <f>IF(ISBLANK(F116),"-",(F116/$D$105*$D$102*$B$124)*$D$113/$D$116)</f>
        <v>115.23527331759388</v>
      </c>
      <c r="H116" s="189">
        <f t="shared" ref="H116:H127" si="1">IF(ISBLANK(F116),"-",G116/$D$111)</f>
        <v>0.92188218654075105</v>
      </c>
    </row>
    <row r="117" spans="1:8" ht="26.25" customHeight="1" x14ac:dyDescent="0.4">
      <c r="A117" s="79" t="s">
        <v>96</v>
      </c>
      <c r="B117" s="167">
        <v>1</v>
      </c>
      <c r="C117" s="259"/>
      <c r="D117" s="262"/>
      <c r="E117" s="133">
        <v>2</v>
      </c>
      <c r="F117" s="169">
        <v>245782465</v>
      </c>
      <c r="G117" s="143">
        <f>IF(ISBLANK(F117),"-",(F117/$D$105*$D$102*$B$124)*$D$113/$D$116)</f>
        <v>116.84172153714357</v>
      </c>
      <c r="H117" s="190">
        <f t="shared" si="1"/>
        <v>0.9347337722971486</v>
      </c>
    </row>
    <row r="118" spans="1:8" ht="26.25" customHeight="1" x14ac:dyDescent="0.4">
      <c r="A118" s="79" t="s">
        <v>97</v>
      </c>
      <c r="B118" s="167">
        <v>1</v>
      </c>
      <c r="C118" s="259"/>
      <c r="D118" s="262"/>
      <c r="E118" s="133">
        <v>3</v>
      </c>
      <c r="F118" s="169">
        <v>246375665</v>
      </c>
      <c r="G118" s="143">
        <f>IF(ISBLANK(F118),"-",(F118/$D$105*$D$102*$B$124)*$D$113/$D$116)</f>
        <v>117.1237209434716</v>
      </c>
      <c r="H118" s="190">
        <f t="shared" si="1"/>
        <v>0.93698976754777275</v>
      </c>
    </row>
    <row r="119" spans="1:8" ht="27" customHeight="1" x14ac:dyDescent="0.4">
      <c r="A119" s="79" t="s">
        <v>98</v>
      </c>
      <c r="B119" s="167">
        <v>1</v>
      </c>
      <c r="C119" s="260"/>
      <c r="D119" s="263"/>
      <c r="E119" s="134">
        <v>4</v>
      </c>
      <c r="F119" s="177"/>
      <c r="G119" s="144" t="str">
        <f>IF(ISBLANK(F119),"-",(F119/$D$105*$D$102*$B$124)*$D$113/$D$116)</f>
        <v>-</v>
      </c>
      <c r="H119" s="191" t="str">
        <f t="shared" si="1"/>
        <v>-</v>
      </c>
    </row>
    <row r="120" spans="1:8" ht="26.25" customHeight="1" x14ac:dyDescent="0.4">
      <c r="A120" s="79" t="s">
        <v>99</v>
      </c>
      <c r="B120" s="167">
        <v>1</v>
      </c>
      <c r="C120" s="258" t="s">
        <v>100</v>
      </c>
      <c r="D120" s="261">
        <v>5.0132700000000003</v>
      </c>
      <c r="E120" s="103">
        <v>1</v>
      </c>
      <c r="F120" s="169">
        <v>258050640</v>
      </c>
      <c r="G120" s="142">
        <f>IF(ISBLANK(F120),"-",(F120/$D$105*$D$102*$B$124)*$D$113/$D$120)</f>
        <v>114.0455434314227</v>
      </c>
      <c r="H120" s="189">
        <f t="shared" si="1"/>
        <v>0.91236434745138162</v>
      </c>
    </row>
    <row r="121" spans="1:8" ht="26.25" customHeight="1" x14ac:dyDescent="0.4">
      <c r="A121" s="79" t="s">
        <v>101</v>
      </c>
      <c r="B121" s="167">
        <v>1</v>
      </c>
      <c r="C121" s="259"/>
      <c r="D121" s="262"/>
      <c r="E121" s="104">
        <v>2</v>
      </c>
      <c r="F121" s="169">
        <v>259343797</v>
      </c>
      <c r="G121" s="143">
        <f>IF(ISBLANK(F121),"-",(F121/$D$105*$D$102*$B$124)*$D$113/$D$120)</f>
        <v>114.61705448369972</v>
      </c>
      <c r="H121" s="190">
        <f t="shared" si="1"/>
        <v>0.91693643586959772</v>
      </c>
    </row>
    <row r="122" spans="1:8" ht="26.25" customHeight="1" x14ac:dyDescent="0.4">
      <c r="A122" s="79" t="s">
        <v>102</v>
      </c>
      <c r="B122" s="167">
        <v>1</v>
      </c>
      <c r="C122" s="259"/>
      <c r="D122" s="262"/>
      <c r="E122" s="104">
        <v>3</v>
      </c>
      <c r="F122" s="169">
        <v>259571587</v>
      </c>
      <c r="G122" s="143">
        <f>IF(ISBLANK(F122),"-",(F122/$D$105*$D$102*$B$124)*$D$113/$D$120)</f>
        <v>114.71772632988555</v>
      </c>
      <c r="H122" s="190">
        <f t="shared" si="1"/>
        <v>0.91774181063908444</v>
      </c>
    </row>
    <row r="123" spans="1:8" ht="27" customHeight="1" x14ac:dyDescent="0.4">
      <c r="A123" s="79" t="s">
        <v>103</v>
      </c>
      <c r="B123" s="167">
        <v>1</v>
      </c>
      <c r="C123" s="260"/>
      <c r="D123" s="263"/>
      <c r="E123" s="105">
        <v>4</v>
      </c>
      <c r="F123" s="177"/>
      <c r="G123" s="144" t="str">
        <f>IF(ISBLANK(F123),"-",(F123/$D$105*$D$102*$B$124)*$D$113/$D$120)</f>
        <v>-</v>
      </c>
      <c r="H123" s="191" t="str">
        <f t="shared" si="1"/>
        <v>-</v>
      </c>
    </row>
    <row r="124" spans="1:8" ht="26.25" customHeight="1" x14ac:dyDescent="0.4">
      <c r="A124" s="79" t="s">
        <v>104</v>
      </c>
      <c r="B124" s="145">
        <f>(B123/B122)*(B121/B120)*(B119/B118)*(B117/B116)*B115</f>
        <v>100</v>
      </c>
      <c r="C124" s="258" t="s">
        <v>105</v>
      </c>
      <c r="D124" s="261">
        <v>5.3292799999999998</v>
      </c>
      <c r="E124" s="103">
        <v>1</v>
      </c>
      <c r="F124" s="176">
        <v>266631704</v>
      </c>
      <c r="G124" s="142">
        <f>IF(ISBLANK(F124),"-",(F124/$D$105*$D$102*$B$124)*$D$113/$D$124)</f>
        <v>110.85051702544554</v>
      </c>
      <c r="H124" s="189"/>
    </row>
    <row r="125" spans="1:8" ht="27" customHeight="1" x14ac:dyDescent="0.4">
      <c r="A125" s="156" t="s">
        <v>106</v>
      </c>
      <c r="B125" s="178">
        <f>(D102*B124)/D111*D113</f>
        <v>5.4318338855080981</v>
      </c>
      <c r="C125" s="259"/>
      <c r="D125" s="262"/>
      <c r="E125" s="104">
        <v>2</v>
      </c>
      <c r="F125" s="169">
        <v>266439561</v>
      </c>
      <c r="G125" s="143">
        <f>IF(ISBLANK(F125),"-",(F125/$D$105*$D$102*$B$124)*$D$113/$D$124)</f>
        <v>110.77063473623052</v>
      </c>
      <c r="H125" s="190"/>
    </row>
    <row r="126" spans="1:8" ht="26.25" customHeight="1" x14ac:dyDescent="0.4">
      <c r="A126" s="254" t="s">
        <v>75</v>
      </c>
      <c r="B126" s="265"/>
      <c r="C126" s="259"/>
      <c r="D126" s="262"/>
      <c r="E126" s="104">
        <v>3</v>
      </c>
      <c r="F126" s="169">
        <v>267894515</v>
      </c>
      <c r="G126" s="143">
        <f>IF(ISBLANK(F126),"-",(F126/$D$105*$D$102*$B$124)*$D$113/$D$124)</f>
        <v>111.37552305494388</v>
      </c>
      <c r="H126" s="190"/>
    </row>
    <row r="127" spans="1:8" ht="27" customHeight="1" x14ac:dyDescent="0.4">
      <c r="A127" s="256"/>
      <c r="B127" s="266"/>
      <c r="C127" s="264"/>
      <c r="D127" s="263"/>
      <c r="E127" s="105">
        <v>4</v>
      </c>
      <c r="F127" s="177"/>
      <c r="G127" s="144" t="str">
        <f>IF(ISBLANK(F127),"-",(F127/$D$105*$D$102*$B$124)*$D$113/$D$124)</f>
        <v>-</v>
      </c>
      <c r="H127" s="191" t="str">
        <f t="shared" si="1"/>
        <v>-</v>
      </c>
    </row>
    <row r="128" spans="1:8" ht="26.25" customHeight="1" x14ac:dyDescent="0.4">
      <c r="A128" s="106"/>
      <c r="B128" s="106"/>
      <c r="C128" s="106"/>
      <c r="D128" s="106"/>
      <c r="E128" s="106"/>
      <c r="F128" s="107"/>
      <c r="G128" s="97" t="s">
        <v>68</v>
      </c>
      <c r="H128" s="179">
        <f>AVERAGE(H116:H127)</f>
        <v>0.92344138672428933</v>
      </c>
    </row>
    <row r="129" spans="1:9" ht="26.25" customHeight="1" x14ac:dyDescent="0.4">
      <c r="C129" s="106"/>
      <c r="D129" s="106"/>
      <c r="E129" s="106"/>
      <c r="F129" s="107"/>
      <c r="G129" s="95" t="s">
        <v>81</v>
      </c>
      <c r="H129" s="180">
        <f>STDEV(H116:H127)/H128</f>
        <v>1.0947615475690932E-2</v>
      </c>
    </row>
    <row r="130" spans="1:9" ht="27" customHeight="1" x14ac:dyDescent="0.4">
      <c r="A130" s="106"/>
      <c r="B130" s="106"/>
      <c r="C130" s="107"/>
      <c r="D130" s="108"/>
      <c r="E130" s="108"/>
      <c r="F130" s="107"/>
      <c r="G130" s="96" t="s">
        <v>20</v>
      </c>
      <c r="H130" s="181">
        <f>COUNT(H116:H127)</f>
        <v>6</v>
      </c>
    </row>
    <row r="131" spans="1:9" ht="18.75" x14ac:dyDescent="0.3">
      <c r="A131" s="106"/>
      <c r="B131" s="106"/>
      <c r="C131" s="107"/>
      <c r="D131" s="108"/>
      <c r="E131" s="108"/>
      <c r="F131" s="108"/>
      <c r="G131" s="108"/>
      <c r="H131" s="107"/>
    </row>
    <row r="132" spans="1:9" ht="26.25" customHeight="1" x14ac:dyDescent="0.4">
      <c r="A132" s="66" t="s">
        <v>107</v>
      </c>
      <c r="B132" s="183" t="s">
        <v>108</v>
      </c>
      <c r="C132" s="244" t="str">
        <f>B20</f>
        <v>Amoxicillin Trihydrate BP</v>
      </c>
      <c r="D132" s="244"/>
      <c r="E132" s="131" t="s">
        <v>109</v>
      </c>
      <c r="F132" s="131"/>
      <c r="G132" s="184">
        <f>H128</f>
        <v>0.92344138672428933</v>
      </c>
      <c r="H132" s="107"/>
    </row>
    <row r="133" spans="1:9" ht="19.5" customHeight="1" x14ac:dyDescent="0.3">
      <c r="A133" s="187"/>
      <c r="B133" s="118"/>
      <c r="C133" s="119"/>
      <c r="D133" s="119"/>
      <c r="E133" s="118"/>
      <c r="F133" s="118"/>
      <c r="G133" s="118"/>
      <c r="H133" s="118"/>
    </row>
    <row r="134" spans="1:9" ht="83.1" customHeight="1" x14ac:dyDescent="0.3">
      <c r="A134" s="113" t="s">
        <v>25</v>
      </c>
      <c r="B134" s="159"/>
      <c r="C134" s="159"/>
      <c r="D134" s="106"/>
      <c r="E134" s="115"/>
      <c r="F134" s="109"/>
      <c r="G134" s="135"/>
      <c r="H134" s="135"/>
      <c r="I134" s="109"/>
    </row>
    <row r="135" spans="1:9" ht="83.1" customHeight="1" x14ac:dyDescent="0.3">
      <c r="A135" s="113" t="s">
        <v>26</v>
      </c>
      <c r="B135" s="160"/>
      <c r="C135" s="160"/>
      <c r="D135" s="123"/>
      <c r="E135" s="116"/>
      <c r="F135" s="109"/>
      <c r="G135" s="136"/>
      <c r="H135" s="136"/>
      <c r="I135" s="131"/>
    </row>
    <row r="136" spans="1:9" ht="18.75" x14ac:dyDescent="0.3">
      <c r="A136" s="106"/>
      <c r="B136" s="107"/>
      <c r="C136" s="108"/>
      <c r="D136" s="108"/>
      <c r="E136" s="108"/>
      <c r="F136" s="108"/>
      <c r="G136" s="107"/>
      <c r="H136" s="107"/>
      <c r="I136" s="109"/>
    </row>
    <row r="137" spans="1:9" ht="18.75" x14ac:dyDescent="0.3">
      <c r="A137" s="106"/>
      <c r="B137" s="106"/>
      <c r="C137" s="107"/>
      <c r="D137" s="108"/>
      <c r="E137" s="108"/>
      <c r="F137" s="108"/>
      <c r="G137" s="108"/>
      <c r="H137" s="107"/>
      <c r="I137" s="109"/>
    </row>
    <row r="138" spans="1:9" ht="27" customHeight="1" x14ac:dyDescent="0.3">
      <c r="A138" s="106"/>
      <c r="B138" s="106"/>
      <c r="C138" s="107"/>
      <c r="D138" s="108"/>
      <c r="E138" s="108"/>
      <c r="F138" s="108"/>
      <c r="G138" s="108"/>
      <c r="H138" s="107"/>
      <c r="I138" s="109"/>
    </row>
    <row r="139" spans="1:9" ht="18.75" x14ac:dyDescent="0.3">
      <c r="A139" s="106"/>
      <c r="B139" s="106"/>
      <c r="C139" s="107"/>
      <c r="D139" s="108"/>
      <c r="E139" s="108"/>
      <c r="F139" s="108"/>
      <c r="G139" s="108"/>
      <c r="H139" s="107"/>
      <c r="I139" s="109"/>
    </row>
    <row r="140" spans="1:9" ht="27" customHeight="1" x14ac:dyDescent="0.3">
      <c r="A140" s="106"/>
      <c r="B140" s="106"/>
      <c r="C140" s="107"/>
      <c r="D140" s="108"/>
      <c r="E140" s="108"/>
      <c r="F140" s="108"/>
      <c r="G140" s="108"/>
      <c r="H140" s="107"/>
      <c r="I140" s="109"/>
    </row>
    <row r="141" spans="1:9" ht="27" customHeight="1" x14ac:dyDescent="0.3">
      <c r="A141" s="106"/>
      <c r="B141" s="106"/>
      <c r="C141" s="107"/>
      <c r="D141" s="108"/>
      <c r="E141" s="108"/>
      <c r="F141" s="108"/>
      <c r="G141" s="108"/>
      <c r="H141" s="107"/>
      <c r="I141" s="109"/>
    </row>
    <row r="142" spans="1:9" ht="18.75" x14ac:dyDescent="0.3">
      <c r="A142" s="106"/>
      <c r="B142" s="106"/>
      <c r="C142" s="107"/>
      <c r="D142" s="108"/>
      <c r="E142" s="108"/>
      <c r="F142" s="108"/>
      <c r="G142" s="108"/>
      <c r="H142" s="107"/>
      <c r="I142" s="109"/>
    </row>
    <row r="143" spans="1:9" ht="18.75" x14ac:dyDescent="0.3">
      <c r="A143" s="106"/>
      <c r="B143" s="106"/>
      <c r="C143" s="107"/>
      <c r="D143" s="108"/>
      <c r="E143" s="108"/>
      <c r="F143" s="108"/>
      <c r="G143" s="108"/>
      <c r="H143" s="107"/>
      <c r="I143" s="109"/>
    </row>
    <row r="144" spans="1:9" ht="18.75" x14ac:dyDescent="0.3">
      <c r="A144" s="106"/>
      <c r="B144" s="106"/>
      <c r="C144" s="107"/>
      <c r="D144" s="108"/>
      <c r="E144" s="108"/>
      <c r="F144" s="108"/>
      <c r="G144" s="108"/>
      <c r="H144" s="107"/>
      <c r="I144" s="109"/>
    </row>
    <row r="250" spans="1:1" x14ac:dyDescent="0.25">
      <c r="A250" s="2">
        <v>0</v>
      </c>
    </row>
  </sheetData>
  <sheetProtection formatCells="0" formatColumns="0" formatRows="0" insertColumns="0" insertRows="0" insertHyperlinks="0" deleteColumns="0" deleteRows="0" sort="0" autoFilter="0" pivotTables="0"/>
  <mergeCells count="38">
    <mergeCell ref="A1:H7"/>
    <mergeCell ref="A8:H14"/>
    <mergeCell ref="A17:H17"/>
    <mergeCell ref="A16:H16"/>
    <mergeCell ref="B27:C27"/>
    <mergeCell ref="B26:H26"/>
    <mergeCell ref="B18:C18"/>
    <mergeCell ref="C30:H30"/>
    <mergeCell ref="C32:H32"/>
    <mergeCell ref="C33:H33"/>
    <mergeCell ref="B81:C81"/>
    <mergeCell ref="B80:H80"/>
    <mergeCell ref="C78:D78"/>
    <mergeCell ref="D37:E37"/>
    <mergeCell ref="A72:B73"/>
    <mergeCell ref="D62:D65"/>
    <mergeCell ref="D66:D69"/>
    <mergeCell ref="D70:D73"/>
    <mergeCell ref="C62:C65"/>
    <mergeCell ref="C70:C73"/>
    <mergeCell ref="C66:C69"/>
    <mergeCell ref="A47:B48"/>
    <mergeCell ref="C132:D132"/>
    <mergeCell ref="B21:H21"/>
    <mergeCell ref="B82:C82"/>
    <mergeCell ref="C84:H84"/>
    <mergeCell ref="C87:H87"/>
    <mergeCell ref="D91:E91"/>
    <mergeCell ref="A101:B102"/>
    <mergeCell ref="C116:C119"/>
    <mergeCell ref="D116:D119"/>
    <mergeCell ref="C120:C123"/>
    <mergeCell ref="D120:D123"/>
    <mergeCell ref="C124:C127"/>
    <mergeCell ref="D124:D127"/>
    <mergeCell ref="A126:B127"/>
    <mergeCell ref="C86:H86"/>
    <mergeCell ref="B28:C28"/>
  </mergeCells>
  <conditionalFormatting sqref="D52">
    <cfRule type="cellIs" dxfId="3" priority="1" operator="greaterThan">
      <formula>0.02</formula>
    </cfRule>
  </conditionalFormatting>
  <conditionalFormatting sqref="H75">
    <cfRule type="cellIs" dxfId="2" priority="2" operator="greaterThan">
      <formula>0.02</formula>
    </cfRule>
  </conditionalFormatting>
  <conditionalFormatting sqref="D106">
    <cfRule type="cellIs" dxfId="1" priority="3" operator="greaterThan">
      <formula>0.02</formula>
    </cfRule>
  </conditionalFormatting>
  <conditionalFormatting sqref="H129">
    <cfRule type="cellIs" dxfId="0" priority="4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4" orientation="portrait" r:id="rId1"/>
  <headerFooter alignWithMargins="0">
    <oddHeader>&amp;LVer 2</oddHeader>
    <oddFooter>&amp;LNQCL/ADDO/014&amp;C&amp;P of &amp;N&amp;R&amp;D &amp;T</oddFooter>
  </headerFooter>
  <rowBreaks count="1" manualBreakCount="1">
    <brk id="7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SST (DAY 7) </vt:lpstr>
      <vt:lpstr>SST (DAY 1)</vt:lpstr>
      <vt:lpstr>rd</vt:lpstr>
      <vt:lpstr>amoxicillin </vt:lpstr>
      <vt:lpstr>'amoxicillin '!Print_Area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hp3500</cp:lastModifiedBy>
  <cp:lastPrinted>2016-08-01T14:00:18Z</cp:lastPrinted>
  <dcterms:created xsi:type="dcterms:W3CDTF">2005-07-05T10:19:27Z</dcterms:created>
  <dcterms:modified xsi:type="dcterms:W3CDTF">2016-08-01T14:07:26Z</dcterms:modified>
</cp:coreProperties>
</file>