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 " sheetId="18" r:id="rId1"/>
    <sheet name="Relative density" sheetId="4" r:id="rId2"/>
    <sheet name="Sulphamethoxazole" sheetId="2" r:id="rId3"/>
    <sheet name="Trimethoprim" sheetId="3" r:id="rId4"/>
  </sheets>
  <externalReferences>
    <externalReference r:id="rId5"/>
    <externalReference r:id="rId6"/>
  </externalReferences>
  <definedNames>
    <definedName name="_xlnm.Print_Area" localSheetId="1">'Relative density'!$A$1:$G$61</definedName>
    <definedName name="_xlnm.Print_Area" localSheetId="2">Sulphamethoxazole!$A$1:$I$86</definedName>
    <definedName name="_xlnm.Print_Area" localSheetId="3">Trimethoprim!$A$1:$I$86</definedName>
  </definedNames>
  <calcPr calcId="144525"/>
</workbook>
</file>

<file path=xl/calcChain.xml><?xml version="1.0" encoding="utf-8"?>
<calcChain xmlns="http://schemas.openxmlformats.org/spreadsheetml/2006/main">
  <c r="B25" i="4" l="1"/>
  <c r="B24" i="4"/>
  <c r="B23" i="4"/>
  <c r="B22" i="4"/>
  <c r="B21" i="4"/>
  <c r="B20" i="4"/>
  <c r="B53" i="18"/>
  <c r="E51" i="18"/>
  <c r="D51" i="18"/>
  <c r="C51" i="18"/>
  <c r="B51" i="18"/>
  <c r="B52" i="18" s="1"/>
  <c r="B42" i="18"/>
  <c r="B41" i="18"/>
  <c r="B40" i="18"/>
  <c r="B39" i="18"/>
  <c r="B32" i="18"/>
  <c r="E30" i="18"/>
  <c r="D30" i="18"/>
  <c r="C30" i="18"/>
  <c r="B30" i="18"/>
  <c r="B31" i="18" s="1"/>
  <c r="B21" i="18"/>
  <c r="B20" i="18"/>
  <c r="B19" i="18"/>
  <c r="B18" i="18"/>
  <c r="B17" i="18"/>
  <c r="B23" i="3" l="1"/>
  <c r="B22" i="3"/>
  <c r="D69" i="3"/>
  <c r="D65" i="3"/>
  <c r="D61" i="3"/>
  <c r="D33" i="4"/>
  <c r="C33" i="4"/>
  <c r="B33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4" i="3"/>
  <c r="F42" i="3"/>
  <c r="D42" i="3"/>
  <c r="G41" i="3"/>
  <c r="E41" i="3"/>
  <c r="B34" i="3"/>
  <c r="F44" i="3" s="1"/>
  <c r="B30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F42" i="2"/>
  <c r="D42" i="2"/>
  <c r="G41" i="2"/>
  <c r="E41" i="2"/>
  <c r="B34" i="2"/>
  <c r="F44" i="2" s="1"/>
  <c r="B30" i="2"/>
  <c r="D49" i="3" l="1"/>
  <c r="C35" i="4"/>
  <c r="C39" i="4" s="1"/>
  <c r="C37" i="4"/>
  <c r="F45" i="3"/>
  <c r="D45" i="3"/>
  <c r="F45" i="2"/>
  <c r="D44" i="2"/>
  <c r="D45" i="2" s="1"/>
  <c r="D46" i="2" l="1"/>
  <c r="E39" i="2"/>
  <c r="E40" i="2"/>
  <c r="E38" i="2"/>
  <c r="F46" i="2"/>
  <c r="G40" i="2"/>
  <c r="G38" i="2"/>
  <c r="G42" i="2" s="1"/>
  <c r="F46" i="3"/>
  <c r="G38" i="3"/>
  <c r="G40" i="3"/>
  <c r="G39" i="3"/>
  <c r="D46" i="3"/>
  <c r="E40" i="3"/>
  <c r="E39" i="3"/>
  <c r="E38" i="3"/>
  <c r="G39" i="2"/>
  <c r="B57" i="2"/>
  <c r="D58" i="2" s="1"/>
  <c r="B57" i="3"/>
  <c r="D58" i="3" s="1"/>
  <c r="D50" i="3" l="1"/>
  <c r="D51" i="3" s="1"/>
  <c r="E42" i="3"/>
  <c r="D52" i="3"/>
  <c r="G42" i="3"/>
  <c r="E42" i="2"/>
  <c r="D50" i="2"/>
  <c r="D51" i="2" s="1"/>
  <c r="D52" i="2"/>
  <c r="G62" i="3"/>
  <c r="H62" i="3" s="1"/>
  <c r="G70" i="3"/>
  <c r="H70" i="3" s="1"/>
  <c r="G61" i="3"/>
  <c r="H61" i="3" s="1"/>
  <c r="G69" i="3"/>
  <c r="H69" i="3" s="1"/>
  <c r="G65" i="3"/>
  <c r="H65" i="3" s="1"/>
  <c r="B70" i="3"/>
  <c r="G66" i="3"/>
  <c r="H66" i="3" s="1"/>
  <c r="B70" i="2"/>
  <c r="G71" i="2"/>
  <c r="H71" i="2" s="1"/>
  <c r="G67" i="2"/>
  <c r="H67" i="2" s="1"/>
  <c r="G66" i="2"/>
  <c r="H66" i="2" s="1"/>
  <c r="G65" i="2"/>
  <c r="H65" i="2" s="1"/>
  <c r="G61" i="2"/>
  <c r="H61" i="2" s="1"/>
  <c r="G62" i="2" l="1"/>
  <c r="H62" i="2" s="1"/>
  <c r="G69" i="2"/>
  <c r="H69" i="2" s="1"/>
  <c r="G63" i="2"/>
  <c r="H63" i="2" s="1"/>
  <c r="H73" i="2" s="1"/>
  <c r="G70" i="2"/>
  <c r="H70" i="2" s="1"/>
  <c r="G67" i="3"/>
  <c r="H67" i="3" s="1"/>
  <c r="G63" i="3"/>
  <c r="H63" i="3" s="1"/>
  <c r="H75" i="3" s="1"/>
  <c r="G71" i="3"/>
  <c r="H71" i="3" s="1"/>
  <c r="H73" i="3"/>
  <c r="H75" i="2" l="1"/>
  <c r="H74" i="3"/>
  <c r="G77" i="3"/>
  <c r="H74" i="2"/>
  <c r="G77" i="2"/>
</calcChain>
</file>

<file path=xl/sharedStrings.xml><?xml version="1.0" encoding="utf-8"?>
<sst xmlns="http://schemas.openxmlformats.org/spreadsheetml/2006/main" count="262" uniqueCount="118">
  <si>
    <t>HPLC System Suitability Report</t>
  </si>
  <si>
    <t>Analysis Data</t>
  </si>
  <si>
    <t>Assay</t>
  </si>
  <si>
    <t>Sample(s)</t>
  </si>
  <si>
    <t>Reference Substance:</t>
  </si>
  <si>
    <t>UNITRIM SUSPENSION</t>
  </si>
  <si>
    <t>% age Purity:</t>
  </si>
  <si>
    <t>NDQA201509366</t>
  </si>
  <si>
    <t>Weight (mg):</t>
  </si>
  <si>
    <t>Standard Conc (mg/mL):</t>
  </si>
  <si>
    <t>Each 5mL contains Trimethoprim BP 40mg, Sulphamethoxazole BP 200mg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</si>
  <si>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</si>
  <si>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</si>
  <si>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</si>
  <si>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</si>
  <si>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</si>
  <si>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</si>
  <si>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</si>
  <si>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</si>
  <si>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</si>
  <si>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</si>
  <si>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</si>
  <si>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</si>
  <si>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</si>
  <si>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</si>
  <si>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</si>
  <si>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</si>
  <si>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</si>
  <si>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</si>
  <si>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</si>
  <si>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</si>
  <si>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</si>
  <si>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</si>
  <si>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</si>
  <si>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</si>
  <si>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</si>
  <si>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</si>
  <si>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</si>
  <si>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</si>
  <si>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</si>
  <si>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</si>
  <si>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</si>
  <si>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</si>
  <si>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</si>
  <si>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</si>
  <si>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</si>
  <si>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</si>
  <si>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</si>
  <si>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</si>
  <si>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</si>
  <si>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</si>
  <si>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</si>
  <si>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</si>
  <si>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</si>
  <si>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</si>
  <si>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</si>
  <si>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</si>
  <si>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</si>
  <si>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</si>
  <si>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</si>
  <si>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</si>
  <si>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</si>
  <si>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</si>
  <si>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</si>
  <si>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</si>
  <si>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</si>
  <si>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</si>
  <si>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</si>
  <si>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</si>
  <si>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</si>
  <si>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</si>
  <si>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</si>
  <si>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</si>
  <si>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</si>
  <si>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</si>
  <si>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</si>
  <si>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</si>
  <si>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</si>
  <si>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</si>
  <si>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</si>
  <si>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</si>
  <si>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</si>
  <si>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</si>
  <si>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</si>
  <si>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</si>
  <si>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</si>
  <si>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</si>
  <si>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</si>
  <si>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</si>
  <si>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</si>
  <si>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</si>
  <si>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</si>
  <si>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</si>
  <si>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</si>
  <si>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</si>
  <si>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</si>
  <si>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</si>
  <si>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</si>
  <si>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</si>
  <si>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</si>
  <si>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</si>
  <si>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</si>
  <si>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</si>
  <si>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</si>
  <si>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</si>
  <si>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</si>
  <si>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Sulphamethoxazole</t>
  </si>
  <si>
    <t>Trimethoprim</t>
  </si>
  <si>
    <t>T7-2</t>
  </si>
  <si>
    <t>S12-2</t>
  </si>
  <si>
    <t>8TH DEC 2015</t>
  </si>
  <si>
    <t>10TH DEC 2015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</si>
  <si>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</si>
  <si>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</si>
  <si>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</si>
  <si>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JOYFRIDA</t>
  </si>
  <si>
    <t xml:space="preserve">Trimethoprim BP </t>
  </si>
  <si>
    <t xml:space="preserve">Sulphamethoxazole BP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</si>
</sst>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2" fillId="2" borderId="0"/>
    <xf numFmtId="0" fontId="22" fillId="2" borderId="0"/>
  </cellStyleXfs>
  <cellXfs count="3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 applyAlignment="1">
      <alignment horizontal="left" vertical="center" wrapText="1"/>
    </xf>
    <xf numFmtId="167" fontId="7" fillId="2" borderId="0" xfId="0" applyNumberFormat="1" applyFont="1" applyFill="1" applyAlignment="1">
      <alignment horizontal="center"/>
    </xf>
    <xf numFmtId="0" fontId="6" fillId="2" borderId="12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0" xfId="0" applyFont="1" applyFill="1"/>
    <xf numFmtId="0" fontId="6" fillId="2" borderId="19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right"/>
    </xf>
    <xf numFmtId="1" fontId="7" fillId="6" borderId="20" xfId="0" applyNumberFormat="1" applyFont="1" applyFill="1" applyBorder="1" applyAlignment="1">
      <alignment horizontal="center"/>
    </xf>
    <xf numFmtId="168" fontId="7" fillId="6" borderId="21" xfId="0" applyNumberFormat="1" applyFont="1" applyFill="1" applyBorder="1" applyAlignment="1">
      <alignment horizontal="center"/>
    </xf>
    <xf numFmtId="2" fontId="6" fillId="6" borderId="22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7" borderId="22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6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right"/>
    </xf>
    <xf numFmtId="0" fontId="6" fillId="2" borderId="23" xfId="0" applyFont="1" applyFill="1" applyBorder="1" applyAlignment="1">
      <alignment horizontal="right"/>
    </xf>
    <xf numFmtId="0" fontId="6" fillId="2" borderId="24" xfId="0" applyFont="1" applyFill="1" applyBorder="1" applyAlignment="1">
      <alignment horizontal="right"/>
    </xf>
    <xf numFmtId="10" fontId="6" fillId="6" borderId="22" xfId="0" applyNumberFormat="1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25" xfId="0" applyFont="1" applyFill="1" applyBorder="1" applyAlignment="1">
      <alignment horizontal="center"/>
    </xf>
    <xf numFmtId="2" fontId="7" fillId="2" borderId="25" xfId="0" applyNumberFormat="1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/>
    <xf numFmtId="168" fontId="7" fillId="6" borderId="28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168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29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1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6" fillId="2" borderId="9" xfId="0" applyFont="1" applyFill="1" applyBorder="1"/>
    <xf numFmtId="0" fontId="6" fillId="2" borderId="9" xfId="0" applyFont="1" applyFill="1" applyBorder="1" applyAlignment="1">
      <alignment horizontal="center"/>
    </xf>
    <xf numFmtId="168" fontId="6" fillId="2" borderId="17" xfId="0" applyNumberFormat="1" applyFont="1" applyFill="1" applyBorder="1" applyAlignment="1">
      <alignment horizontal="center"/>
    </xf>
    <xf numFmtId="168" fontId="6" fillId="2" borderId="30" xfId="0" applyNumberFormat="1" applyFont="1" applyFill="1" applyBorder="1" applyAlignment="1">
      <alignment horizontal="center"/>
    </xf>
    <xf numFmtId="168" fontId="6" fillId="2" borderId="3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2" xfId="0" applyFont="1" applyFill="1" applyBorder="1"/>
    <xf numFmtId="0" fontId="7" fillId="2" borderId="33" xfId="0" applyFont="1" applyFill="1" applyBorder="1"/>
    <xf numFmtId="0" fontId="6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8" fontId="6" fillId="2" borderId="29" xfId="0" applyNumberFormat="1" applyFont="1" applyFill="1" applyBorder="1" applyAlignment="1">
      <alignment horizontal="center"/>
    </xf>
    <xf numFmtId="168" fontId="6" fillId="2" borderId="34" xfId="0" applyNumberFormat="1" applyFont="1" applyFill="1" applyBorder="1" applyAlignment="1">
      <alignment horizontal="center"/>
    </xf>
    <xf numFmtId="168" fontId="6" fillId="2" borderId="35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1" xfId="0" applyFont="1" applyFill="1" applyBorder="1"/>
    <xf numFmtId="0" fontId="6" fillId="2" borderId="0" xfId="0" applyFont="1" applyFill="1" applyAlignment="1">
      <alignment horizontal="right"/>
    </xf>
    <xf numFmtId="169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0" fontId="6" fillId="2" borderId="15" xfId="0" applyNumberFormat="1" applyFont="1" applyFill="1" applyBorder="1" applyAlignment="1">
      <alignment horizontal="center" vertical="center"/>
    </xf>
    <xf numFmtId="10" fontId="6" fillId="2" borderId="14" xfId="0" applyNumberFormat="1" applyFont="1" applyFill="1" applyBorder="1" applyAlignment="1">
      <alignment horizontal="center" vertical="center"/>
    </xf>
    <xf numFmtId="10" fontId="6" fillId="2" borderId="37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/>
    </xf>
    <xf numFmtId="2" fontId="6" fillId="2" borderId="26" xfId="0" applyNumberFormat="1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7" fillId="6" borderId="38" xfId="0" applyNumberFormat="1" applyFont="1" applyFill="1" applyBorder="1" applyAlignment="1">
      <alignment horizontal="center"/>
    </xf>
    <xf numFmtId="0" fontId="6" fillId="2" borderId="39" xfId="0" applyFont="1" applyFill="1" applyBorder="1" applyAlignment="1">
      <alignment horizontal="right"/>
    </xf>
    <xf numFmtId="0" fontId="6" fillId="2" borderId="16" xfId="0" applyFont="1" applyFill="1" applyBorder="1" applyAlignment="1">
      <alignment horizontal="right"/>
    </xf>
    <xf numFmtId="2" fontId="6" fillId="6" borderId="40" xfId="0" applyNumberFormat="1" applyFont="1" applyFill="1" applyBorder="1" applyAlignment="1">
      <alignment horizontal="center"/>
    </xf>
    <xf numFmtId="2" fontId="6" fillId="7" borderId="40" xfId="0" applyNumberFormat="1" applyFont="1" applyFill="1" applyBorder="1" applyAlignment="1">
      <alignment horizontal="center"/>
    </xf>
    <xf numFmtId="0" fontId="6" fillId="2" borderId="38" xfId="0" applyFont="1" applyFill="1" applyBorder="1" applyAlignment="1">
      <alignment horizontal="right"/>
    </xf>
    <xf numFmtId="2" fontId="6" fillId="6" borderId="17" xfId="0" applyNumberFormat="1" applyFont="1" applyFill="1" applyBorder="1" applyAlignment="1">
      <alignment horizontal="center"/>
    </xf>
    <xf numFmtId="0" fontId="6" fillId="2" borderId="41" xfId="0" applyFont="1" applyFill="1" applyBorder="1" applyAlignment="1">
      <alignment horizontal="right"/>
    </xf>
    <xf numFmtId="168" fontId="7" fillId="7" borderId="41" xfId="0" applyNumberFormat="1" applyFont="1" applyFill="1" applyBorder="1" applyAlignment="1">
      <alignment horizontal="center"/>
    </xf>
    <xf numFmtId="0" fontId="6" fillId="2" borderId="36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170" fontId="7" fillId="2" borderId="0" xfId="0" applyNumberFormat="1" applyFont="1" applyFill="1" applyAlignment="1">
      <alignment horizontal="center"/>
    </xf>
    <xf numFmtId="0" fontId="6" fillId="2" borderId="7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4" fillId="3" borderId="15" xfId="0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 applyProtection="1">
      <alignment horizontal="center"/>
      <protection locked="0"/>
    </xf>
    <xf numFmtId="0" fontId="14" fillId="3" borderId="42" xfId="0" applyFont="1" applyFill="1" applyBorder="1" applyAlignment="1" applyProtection="1">
      <alignment horizontal="center"/>
      <protection locked="0"/>
    </xf>
    <xf numFmtId="0" fontId="14" fillId="3" borderId="13" xfId="0" applyFont="1" applyFill="1" applyBorder="1" applyAlignment="1" applyProtection="1">
      <alignment horizontal="center"/>
      <protection locked="0"/>
    </xf>
    <xf numFmtId="0" fontId="14" fillId="3" borderId="43" xfId="0" applyFont="1" applyFill="1" applyBorder="1" applyAlignment="1" applyProtection="1">
      <alignment horizontal="center"/>
      <protection locked="0"/>
    </xf>
    <xf numFmtId="0" fontId="14" fillId="3" borderId="41" xfId="0" applyFont="1" applyFill="1" applyBorder="1" applyAlignment="1" applyProtection="1">
      <alignment horizontal="center"/>
      <protection locked="0"/>
    </xf>
    <xf numFmtId="0" fontId="14" fillId="3" borderId="44" xfId="0" applyFont="1" applyFill="1" applyBorder="1" applyAlignment="1" applyProtection="1">
      <alignment horizontal="center"/>
      <protection locked="0"/>
    </xf>
    <xf numFmtId="0" fontId="14" fillId="3" borderId="40" xfId="0" applyFont="1" applyFill="1" applyBorder="1" applyAlignment="1" applyProtection="1">
      <alignment horizontal="center"/>
      <protection locked="0"/>
    </xf>
    <xf numFmtId="169" fontId="14" fillId="3" borderId="0" xfId="0" applyNumberFormat="1" applyFont="1" applyFill="1" applyAlignment="1" applyProtection="1">
      <alignment horizontal="center"/>
      <protection locked="0"/>
    </xf>
    <xf numFmtId="171" fontId="14" fillId="3" borderId="0" xfId="0" applyNumberFormat="1" applyFont="1" applyFill="1" applyAlignment="1" applyProtection="1">
      <alignment horizontal="center"/>
      <protection locked="0"/>
    </xf>
    <xf numFmtId="0" fontId="14" fillId="3" borderId="12" xfId="0" applyFont="1" applyFill="1" applyBorder="1" applyAlignment="1" applyProtection="1">
      <alignment horizontal="center"/>
      <protection locked="0"/>
    </xf>
    <xf numFmtId="0" fontId="14" fillId="3" borderId="36" xfId="0" applyFont="1" applyFill="1" applyBorder="1" applyAlignment="1" applyProtection="1">
      <alignment horizontal="center"/>
      <protection locked="0"/>
    </xf>
    <xf numFmtId="2" fontId="13" fillId="2" borderId="37" xfId="0" applyNumberFormat="1" applyFont="1" applyFill="1" applyBorder="1" applyAlignment="1">
      <alignment horizontal="center"/>
    </xf>
    <xf numFmtId="10" fontId="14" fillId="7" borderId="19" xfId="0" applyNumberFormat="1" applyFont="1" applyFill="1" applyBorder="1" applyAlignment="1">
      <alignment horizontal="center"/>
    </xf>
    <xf numFmtId="10" fontId="14" fillId="6" borderId="45" xfId="0" applyNumberFormat="1" applyFont="1" applyFill="1" applyBorder="1" applyAlignment="1">
      <alignment horizontal="center"/>
    </xf>
    <xf numFmtId="0" fontId="14" fillId="7" borderId="46" xfId="0" applyFont="1" applyFill="1" applyBorder="1" applyAlignment="1">
      <alignment horizontal="center"/>
    </xf>
    <xf numFmtId="2" fontId="14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horizontal="right"/>
    </xf>
    <xf numFmtId="165" fontId="14" fillId="2" borderId="0" xfId="0" applyNumberFormat="1" applyFont="1" applyFill="1" applyAlignment="1">
      <alignment horizontal="center"/>
    </xf>
    <xf numFmtId="172" fontId="7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 applyAlignment="1">
      <alignment horizontal="left" vertical="center" wrapText="1"/>
    </xf>
    <xf numFmtId="167" fontId="7" fillId="2" borderId="0" xfId="0" applyNumberFormat="1" applyFont="1" applyFill="1" applyAlignment="1">
      <alignment horizontal="center"/>
    </xf>
    <xf numFmtId="0" fontId="6" fillId="2" borderId="12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0" xfId="0" applyFont="1" applyFill="1"/>
    <xf numFmtId="0" fontId="6" fillId="2" borderId="19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right"/>
    </xf>
    <xf numFmtId="1" fontId="7" fillId="6" borderId="20" xfId="0" applyNumberFormat="1" applyFont="1" applyFill="1" applyBorder="1" applyAlignment="1">
      <alignment horizontal="center"/>
    </xf>
    <xf numFmtId="168" fontId="7" fillId="6" borderId="21" xfId="0" applyNumberFormat="1" applyFont="1" applyFill="1" applyBorder="1" applyAlignment="1">
      <alignment horizontal="center"/>
    </xf>
    <xf numFmtId="2" fontId="6" fillId="6" borderId="22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7" borderId="22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6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right"/>
    </xf>
    <xf numFmtId="0" fontId="6" fillId="2" borderId="23" xfId="0" applyFont="1" applyFill="1" applyBorder="1" applyAlignment="1">
      <alignment horizontal="right"/>
    </xf>
    <xf numFmtId="0" fontId="6" fillId="2" borderId="24" xfId="0" applyFont="1" applyFill="1" applyBorder="1" applyAlignment="1">
      <alignment horizontal="right"/>
    </xf>
    <xf numFmtId="10" fontId="6" fillId="6" borderId="22" xfId="0" applyNumberFormat="1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25" xfId="0" applyFont="1" applyFill="1" applyBorder="1" applyAlignment="1">
      <alignment horizontal="center"/>
    </xf>
    <xf numFmtId="2" fontId="7" fillId="2" borderId="25" xfId="0" applyNumberFormat="1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/>
    <xf numFmtId="168" fontId="7" fillId="6" borderId="28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168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29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1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6" fillId="2" borderId="9" xfId="0" applyFont="1" applyFill="1" applyBorder="1"/>
    <xf numFmtId="0" fontId="6" fillId="2" borderId="9" xfId="0" applyFont="1" applyFill="1" applyBorder="1" applyAlignment="1">
      <alignment horizontal="center"/>
    </xf>
    <xf numFmtId="168" fontId="6" fillId="2" borderId="17" xfId="0" applyNumberFormat="1" applyFont="1" applyFill="1" applyBorder="1" applyAlignment="1">
      <alignment horizontal="center"/>
    </xf>
    <xf numFmtId="168" fontId="6" fillId="2" borderId="30" xfId="0" applyNumberFormat="1" applyFont="1" applyFill="1" applyBorder="1" applyAlignment="1">
      <alignment horizontal="center"/>
    </xf>
    <xf numFmtId="168" fontId="6" fillId="2" borderId="3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2" xfId="0" applyFont="1" applyFill="1" applyBorder="1"/>
    <xf numFmtId="0" fontId="7" fillId="2" borderId="33" xfId="0" applyFont="1" applyFill="1" applyBorder="1"/>
    <xf numFmtId="0" fontId="6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8" fontId="6" fillId="2" borderId="29" xfId="0" applyNumberFormat="1" applyFont="1" applyFill="1" applyBorder="1" applyAlignment="1">
      <alignment horizontal="center"/>
    </xf>
    <xf numFmtId="168" fontId="6" fillId="2" borderId="34" xfId="0" applyNumberFormat="1" applyFont="1" applyFill="1" applyBorder="1" applyAlignment="1">
      <alignment horizontal="center"/>
    </xf>
    <xf numFmtId="168" fontId="6" fillId="2" borderId="35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1" xfId="0" applyFont="1" applyFill="1" applyBorder="1"/>
    <xf numFmtId="0" fontId="6" fillId="2" borderId="0" xfId="0" applyFont="1" applyFill="1" applyAlignment="1">
      <alignment horizontal="right"/>
    </xf>
    <xf numFmtId="169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0" fontId="6" fillId="2" borderId="15" xfId="0" applyNumberFormat="1" applyFont="1" applyFill="1" applyBorder="1" applyAlignment="1">
      <alignment horizontal="center" vertical="center"/>
    </xf>
    <xf numFmtId="10" fontId="6" fillId="2" borderId="14" xfId="0" applyNumberFormat="1" applyFont="1" applyFill="1" applyBorder="1" applyAlignment="1">
      <alignment horizontal="center" vertical="center"/>
    </xf>
    <xf numFmtId="10" fontId="6" fillId="2" borderId="37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/>
    </xf>
    <xf numFmtId="2" fontId="6" fillId="2" borderId="26" xfId="0" applyNumberFormat="1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7" fillId="6" borderId="38" xfId="0" applyNumberFormat="1" applyFont="1" applyFill="1" applyBorder="1" applyAlignment="1">
      <alignment horizontal="center"/>
    </xf>
    <xf numFmtId="0" fontId="6" fillId="2" borderId="39" xfId="0" applyFont="1" applyFill="1" applyBorder="1" applyAlignment="1">
      <alignment horizontal="right"/>
    </xf>
    <xf numFmtId="0" fontId="6" fillId="2" borderId="16" xfId="0" applyFont="1" applyFill="1" applyBorder="1" applyAlignment="1">
      <alignment horizontal="right"/>
    </xf>
    <xf numFmtId="2" fontId="6" fillId="6" borderId="40" xfId="0" applyNumberFormat="1" applyFont="1" applyFill="1" applyBorder="1" applyAlignment="1">
      <alignment horizontal="center"/>
    </xf>
    <xf numFmtId="2" fontId="6" fillId="7" borderId="40" xfId="0" applyNumberFormat="1" applyFont="1" applyFill="1" applyBorder="1" applyAlignment="1">
      <alignment horizontal="center"/>
    </xf>
    <xf numFmtId="0" fontId="6" fillId="2" borderId="38" xfId="0" applyFont="1" applyFill="1" applyBorder="1" applyAlignment="1">
      <alignment horizontal="right"/>
    </xf>
    <xf numFmtId="2" fontId="6" fillId="6" borderId="17" xfId="0" applyNumberFormat="1" applyFont="1" applyFill="1" applyBorder="1" applyAlignment="1">
      <alignment horizontal="center"/>
    </xf>
    <xf numFmtId="0" fontId="6" fillId="2" borderId="41" xfId="0" applyFont="1" applyFill="1" applyBorder="1" applyAlignment="1">
      <alignment horizontal="right"/>
    </xf>
    <xf numFmtId="168" fontId="7" fillId="7" borderId="41" xfId="0" applyNumberFormat="1" applyFont="1" applyFill="1" applyBorder="1" applyAlignment="1">
      <alignment horizontal="center"/>
    </xf>
    <xf numFmtId="0" fontId="6" fillId="2" borderId="36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170" fontId="7" fillId="2" borderId="0" xfId="0" applyNumberFormat="1" applyFont="1" applyFill="1" applyAlignment="1">
      <alignment horizontal="center"/>
    </xf>
    <xf numFmtId="0" fontId="6" fillId="2" borderId="7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166" fontId="13" fillId="3" borderId="0" xfId="0" applyNumberFormat="1" applyFont="1" applyFill="1" applyAlignment="1" applyProtection="1">
      <alignment horizontal="left"/>
      <protection locked="0"/>
    </xf>
    <xf numFmtId="0" fontId="14" fillId="3" borderId="15" xfId="0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 applyProtection="1">
      <alignment horizontal="center"/>
      <protection locked="0"/>
    </xf>
    <xf numFmtId="0" fontId="14" fillId="3" borderId="42" xfId="0" applyFont="1" applyFill="1" applyBorder="1" applyAlignment="1" applyProtection="1">
      <alignment horizontal="center"/>
      <protection locked="0"/>
    </xf>
    <xf numFmtId="0" fontId="14" fillId="3" borderId="13" xfId="0" applyFont="1" applyFill="1" applyBorder="1" applyAlignment="1" applyProtection="1">
      <alignment horizontal="center"/>
      <protection locked="0"/>
    </xf>
    <xf numFmtId="0" fontId="14" fillId="3" borderId="43" xfId="0" applyFont="1" applyFill="1" applyBorder="1" applyAlignment="1" applyProtection="1">
      <alignment horizontal="center"/>
      <protection locked="0"/>
    </xf>
    <xf numFmtId="0" fontId="14" fillId="3" borderId="41" xfId="0" applyFont="1" applyFill="1" applyBorder="1" applyAlignment="1" applyProtection="1">
      <alignment horizontal="center"/>
      <protection locked="0"/>
    </xf>
    <xf numFmtId="0" fontId="14" fillId="3" borderId="44" xfId="0" applyFont="1" applyFill="1" applyBorder="1" applyAlignment="1" applyProtection="1">
      <alignment horizontal="center"/>
      <protection locked="0"/>
    </xf>
    <xf numFmtId="0" fontId="14" fillId="3" borderId="40" xfId="0" applyFont="1" applyFill="1" applyBorder="1" applyAlignment="1" applyProtection="1">
      <alignment horizontal="center"/>
      <protection locked="0"/>
    </xf>
    <xf numFmtId="169" fontId="14" fillId="3" borderId="0" xfId="0" applyNumberFormat="1" applyFont="1" applyFill="1" applyAlignment="1" applyProtection="1">
      <alignment horizontal="center"/>
      <protection locked="0"/>
    </xf>
    <xf numFmtId="171" fontId="14" fillId="3" borderId="0" xfId="0" applyNumberFormat="1" applyFont="1" applyFill="1" applyAlignment="1" applyProtection="1">
      <alignment horizontal="center"/>
      <protection locked="0"/>
    </xf>
    <xf numFmtId="0" fontId="14" fillId="3" borderId="12" xfId="0" applyFont="1" applyFill="1" applyBorder="1" applyAlignment="1" applyProtection="1">
      <alignment horizontal="center"/>
      <protection locked="0"/>
    </xf>
    <xf numFmtId="0" fontId="14" fillId="3" borderId="36" xfId="0" applyFont="1" applyFill="1" applyBorder="1" applyAlignment="1" applyProtection="1">
      <alignment horizontal="center"/>
      <protection locked="0"/>
    </xf>
    <xf numFmtId="2" fontId="13" fillId="2" borderId="37" xfId="0" applyNumberFormat="1" applyFont="1" applyFill="1" applyBorder="1" applyAlignment="1">
      <alignment horizontal="center"/>
    </xf>
    <xf numFmtId="10" fontId="14" fillId="7" borderId="19" xfId="0" applyNumberFormat="1" applyFont="1" applyFill="1" applyBorder="1" applyAlignment="1">
      <alignment horizontal="center"/>
    </xf>
    <xf numFmtId="10" fontId="14" fillId="6" borderId="45" xfId="0" applyNumberFormat="1" applyFont="1" applyFill="1" applyBorder="1" applyAlignment="1">
      <alignment horizontal="center"/>
    </xf>
    <xf numFmtId="0" fontId="14" fillId="7" borderId="46" xfId="0" applyFont="1" applyFill="1" applyBorder="1" applyAlignment="1">
      <alignment horizontal="center"/>
    </xf>
    <xf numFmtId="2" fontId="14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horizontal="right"/>
    </xf>
    <xf numFmtId="165" fontId="14" fillId="2" borderId="0" xfId="0" applyNumberFormat="1" applyFont="1" applyFill="1" applyAlignment="1">
      <alignment horizontal="center"/>
    </xf>
    <xf numFmtId="172" fontId="7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48" xfId="0" applyNumberFormat="1" applyFont="1" applyFill="1" applyBorder="1" applyAlignment="1">
      <alignment horizontal="center" wrapText="1"/>
    </xf>
    <xf numFmtId="2" fontId="4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51" xfId="0" applyNumberFormat="1" applyFont="1" applyFill="1" applyBorder="1" applyAlignment="1" applyProtection="1">
      <alignment horizontal="center"/>
      <protection locked="0"/>
    </xf>
    <xf numFmtId="164" fontId="5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73" fontId="4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51" xfId="0" applyNumberFormat="1" applyFont="1" applyFill="1" applyBorder="1" applyAlignment="1">
      <alignment horizontal="center"/>
    </xf>
    <xf numFmtId="173" fontId="5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5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51" xfId="0" applyNumberFormat="1" applyFont="1" applyFill="1" applyBorder="1" applyAlignment="1">
      <alignment horizontal="center" wrapText="1"/>
    </xf>
    <xf numFmtId="172" fontId="4" fillId="5" borderId="5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74" fontId="5" fillId="2" borderId="0" xfId="0" applyNumberFormat="1" applyFont="1" applyFill="1" applyProtection="1">
      <protection locked="0"/>
    </xf>
    <xf numFmtId="164" fontId="5" fillId="3" borderId="22" xfId="0" applyNumberFormat="1" applyFont="1" applyFill="1" applyBorder="1" applyAlignment="1" applyProtection="1">
      <alignment horizontal="center"/>
      <protection locked="0"/>
    </xf>
    <xf numFmtId="166" fontId="21" fillId="3" borderId="0" xfId="0" applyNumberFormat="1" applyFont="1" applyFill="1" applyAlignment="1" applyProtection="1">
      <alignment horizontal="left"/>
      <protection locked="0"/>
    </xf>
    <xf numFmtId="0" fontId="23" fillId="2" borderId="0" xfId="1" applyFont="1" applyFill="1"/>
    <xf numFmtId="0" fontId="24" fillId="2" borderId="0" xfId="1" applyFont="1" applyFill="1"/>
    <xf numFmtId="0" fontId="24" fillId="2" borderId="0" xfId="1" applyFont="1" applyFill="1" applyAlignment="1">
      <alignment horizontal="right"/>
    </xf>
    <xf numFmtId="0" fontId="26" fillId="2" borderId="0" xfId="1" applyFont="1" applyFill="1"/>
    <xf numFmtId="0" fontId="26" fillId="2" borderId="0" xfId="1" applyFont="1" applyFill="1" applyAlignment="1">
      <alignment horizontal="left"/>
    </xf>
    <xf numFmtId="0" fontId="27" fillId="2" borderId="0" xfId="1" applyFont="1" applyFill="1" applyAlignment="1">
      <alignment horizontal="lef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7" fillId="2" borderId="0" xfId="1" applyFont="1" applyFill="1"/>
    <xf numFmtId="2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0" fontId="27" fillId="2" borderId="1" xfId="1" applyFont="1" applyFill="1" applyBorder="1" applyAlignment="1">
      <alignment horizontal="center"/>
    </xf>
    <xf numFmtId="0" fontId="27" fillId="2" borderId="2" xfId="1" applyFont="1" applyFill="1" applyBorder="1" applyAlignment="1">
      <alignment horizontal="center"/>
    </xf>
    <xf numFmtId="0" fontId="28" fillId="2" borderId="3" xfId="1" applyFont="1" applyFill="1" applyBorder="1" applyAlignment="1">
      <alignment horizontal="center"/>
    </xf>
    <xf numFmtId="0" fontId="29" fillId="3" borderId="3" xfId="1" applyFont="1" applyFill="1" applyBorder="1" applyAlignment="1" applyProtection="1">
      <alignment horizontal="center"/>
      <protection locked="0"/>
    </xf>
    <xf numFmtId="2" fontId="29" fillId="3" borderId="3" xfId="1" applyNumberFormat="1" applyFont="1" applyFill="1" applyBorder="1" applyAlignment="1" applyProtection="1">
      <alignment horizontal="center"/>
      <protection locked="0"/>
    </xf>
    <xf numFmtId="2" fontId="29" fillId="3" borderId="4" xfId="1" applyNumberFormat="1" applyFont="1" applyFill="1" applyBorder="1" applyAlignment="1" applyProtection="1">
      <alignment horizontal="center"/>
      <protection locked="0"/>
    </xf>
    <xf numFmtId="0" fontId="29" fillId="3" borderId="5" xfId="1" applyFont="1" applyFill="1" applyBorder="1" applyAlignment="1" applyProtection="1">
      <alignment horizontal="center"/>
      <protection locked="0"/>
    </xf>
    <xf numFmtId="2" fontId="29" fillId="3" borderId="5" xfId="1" applyNumberFormat="1" applyFont="1" applyFill="1" applyBorder="1" applyAlignment="1" applyProtection="1">
      <alignment horizontal="center"/>
      <protection locked="0"/>
    </xf>
    <xf numFmtId="0" fontId="28" fillId="2" borderId="4" xfId="1" applyFont="1" applyFill="1" applyBorder="1"/>
    <xf numFmtId="1" fontId="27" fillId="4" borderId="2" xfId="1" applyNumberFormat="1" applyFont="1" applyFill="1" applyBorder="1" applyAlignment="1">
      <alignment horizontal="center"/>
    </xf>
    <xf numFmtId="2" fontId="27" fillId="4" borderId="1" xfId="1" applyNumberFormat="1" applyFont="1" applyFill="1" applyBorder="1" applyAlignment="1">
      <alignment horizontal="center"/>
    </xf>
    <xf numFmtId="0" fontId="28" fillId="2" borderId="3" xfId="1" applyFont="1" applyFill="1" applyBorder="1"/>
    <xf numFmtId="10" fontId="27" fillId="5" borderId="1" xfId="1" applyNumberFormat="1" applyFont="1" applyFill="1" applyBorder="1" applyAlignment="1">
      <alignment horizontal="center"/>
    </xf>
    <xf numFmtId="165" fontId="27" fillId="2" borderId="0" xfId="1" applyNumberFormat="1" applyFont="1" applyFill="1" applyAlignment="1">
      <alignment horizontal="center"/>
    </xf>
    <xf numFmtId="0" fontId="28" fillId="2" borderId="6" xfId="1" applyFont="1" applyFill="1" applyBorder="1"/>
    <xf numFmtId="0" fontId="28" fillId="2" borderId="5" xfId="1" applyFont="1" applyFill="1" applyBorder="1"/>
    <xf numFmtId="0" fontId="27" fillId="4" borderId="1" xfId="1" applyFont="1" applyFill="1" applyBorder="1" applyAlignment="1">
      <alignment horizontal="center"/>
    </xf>
    <xf numFmtId="0" fontId="27" fillId="2" borderId="7" xfId="1" applyFont="1" applyFill="1" applyBorder="1" applyAlignment="1">
      <alignment horizontal="center"/>
    </xf>
    <xf numFmtId="0" fontId="28" fillId="2" borderId="7" xfId="1" applyFont="1" applyFill="1" applyBorder="1"/>
    <xf numFmtId="0" fontId="28" fillId="2" borderId="8" xfId="1" applyFont="1" applyFill="1" applyBorder="1"/>
    <xf numFmtId="0" fontId="28" fillId="2" borderId="0" xfId="1" applyFont="1" applyFill="1" applyAlignment="1" applyProtection="1">
      <alignment horizontal="left"/>
      <protection locked="0"/>
    </xf>
    <xf numFmtId="0" fontId="28" fillId="2" borderId="0" xfId="1" applyFont="1" applyFill="1" applyProtection="1">
      <protection locked="0"/>
    </xf>
    <xf numFmtId="0" fontId="24" fillId="2" borderId="9" xfId="1" applyFont="1" applyFill="1" applyBorder="1"/>
    <xf numFmtId="0" fontId="24" fillId="2" borderId="0" xfId="1" applyFont="1" applyFill="1" applyAlignment="1">
      <alignment horizontal="center"/>
    </xf>
    <xf numFmtId="10" fontId="24" fillId="2" borderId="9" xfId="1" applyNumberFormat="1" applyFont="1" applyFill="1" applyBorder="1"/>
    <xf numFmtId="0" fontId="22" fillId="2" borderId="0" xfId="1" applyFill="1"/>
    <xf numFmtId="0" fontId="23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3" fillId="2" borderId="0" xfId="1" applyFont="1" applyFill="1" applyAlignment="1">
      <alignment horizontal="right"/>
    </xf>
    <xf numFmtId="0" fontId="24" fillId="2" borderId="7" xfId="1" applyFont="1" applyFill="1" applyBorder="1"/>
    <xf numFmtId="0" fontId="23" fillId="2" borderId="11" xfId="1" applyFont="1" applyFill="1" applyBorder="1"/>
    <xf numFmtId="0" fontId="24" fillId="2" borderId="11" xfId="1" applyFont="1" applyFill="1" applyBorder="1"/>
    <xf numFmtId="0" fontId="25" fillId="2" borderId="0" xfId="1" applyFont="1" applyFill="1" applyAlignment="1">
      <alignment horizontal="center"/>
    </xf>
    <xf numFmtId="0" fontId="23" fillId="2" borderId="10" xfId="1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4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36" xfId="0" applyFont="1" applyFill="1" applyBorder="1" applyAlignment="1">
      <alignment horizontal="left" vertical="center" wrapText="1"/>
    </xf>
    <xf numFmtId="0" fontId="12" fillId="2" borderId="37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justify" vertical="center" wrapText="1"/>
    </xf>
    <xf numFmtId="0" fontId="12" fillId="2" borderId="49" xfId="0" applyFont="1" applyFill="1" applyBorder="1" applyAlignment="1">
      <alignment horizontal="justify" vertical="center" wrapText="1"/>
    </xf>
    <xf numFmtId="0" fontId="12" fillId="2" borderId="50" xfId="0" applyFont="1" applyFill="1" applyBorder="1" applyAlignment="1">
      <alignment horizontal="justify" vertical="center" wrapText="1"/>
    </xf>
    <xf numFmtId="0" fontId="12" fillId="2" borderId="48" xfId="0" applyFont="1" applyFill="1" applyBorder="1" applyAlignment="1">
      <alignment horizontal="left" vertical="center" wrapText="1"/>
    </xf>
    <xf numFmtId="0" fontId="12" fillId="2" borderId="49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left" vertical="center" wrapText="1"/>
    </xf>
    <xf numFmtId="2" fontId="14" fillId="3" borderId="25" xfId="0" applyNumberFormat="1" applyFont="1" applyFill="1" applyBorder="1" applyAlignment="1" applyProtection="1">
      <alignment horizontal="center" vertical="center"/>
      <protection locked="0"/>
    </xf>
    <xf numFmtId="2" fontId="14" fillId="3" borderId="26" xfId="0" applyNumberFormat="1" applyFont="1" applyFill="1" applyBorder="1" applyAlignment="1" applyProtection="1">
      <alignment horizontal="center" vertical="center"/>
      <protection locked="0"/>
    </xf>
    <xf numFmtId="2" fontId="14" fillId="3" borderId="27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" fontId="7" fillId="6" borderId="52" xfId="0" applyNumberFormat="1" applyFont="1" applyFill="1" applyBorder="1" applyAlignment="1">
      <alignment horizontal="center"/>
    </xf>
    <xf numFmtId="1" fontId="7" fillId="8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 refreshError="1"/>
      <sheetData sheetId="1" refreshError="1"/>
      <sheetData sheetId="2">
        <row r="18">
          <cell r="B18" t="str">
            <v>SULFRAN SUSPENSION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Sulphamethoxazole"/>
      <sheetName val="Trimethoprim"/>
    </sheetNames>
    <sheetDataSet>
      <sheetData sheetId="0" refreshError="1"/>
      <sheetData sheetId="1" refreshError="1"/>
      <sheetData sheetId="2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15.95</v>
          </cell>
        </row>
        <row r="46">
          <cell r="D46">
            <v>0.15883009999999997</v>
          </cell>
        </row>
      </sheetData>
      <sheetData sheetId="3">
        <row r="26">
          <cell r="B26" t="str">
            <v>Trimethoprim</v>
          </cell>
        </row>
        <row r="28">
          <cell r="B28">
            <v>99.66</v>
          </cell>
        </row>
        <row r="43">
          <cell r="D43">
            <v>17.16</v>
          </cell>
        </row>
        <row r="46">
          <cell r="D46">
            <v>3.4203312000000007E-2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2" workbookViewId="0">
      <selection activeCell="C30" sqref="C30"/>
    </sheetView>
  </sheetViews>
  <sheetFormatPr defaultRowHeight="13.5" x14ac:dyDescent="0.25"/>
  <cols>
    <col min="1" max="1" width="27.5703125" style="316" customWidth="1"/>
    <col min="2" max="2" width="20.42578125" style="316" customWidth="1"/>
    <col min="3" max="3" width="31.85546875" style="316" customWidth="1"/>
    <col min="4" max="4" width="25.85546875" style="316" customWidth="1"/>
    <col min="5" max="5" width="25.7109375" style="316" customWidth="1"/>
    <col min="6" max="6" width="23.140625" style="316" customWidth="1"/>
    <col min="7" max="7" width="28.42578125" style="316" customWidth="1"/>
    <col min="8" max="8" width="21.5703125" style="316" customWidth="1"/>
    <col min="9" max="9" width="9.140625" style="316" customWidth="1"/>
    <col min="10" max="16384" width="9.140625" style="351"/>
  </cols>
  <sheetData>
    <row r="14" spans="1:6" ht="15" customHeight="1" x14ac:dyDescent="0.3">
      <c r="A14" s="315"/>
      <c r="C14" s="317"/>
      <c r="F14" s="317"/>
    </row>
    <row r="15" spans="1:6" ht="18.75" customHeight="1" x14ac:dyDescent="0.3">
      <c r="A15" s="358" t="s">
        <v>0</v>
      </c>
      <c r="B15" s="358"/>
      <c r="C15" s="358"/>
      <c r="D15" s="358"/>
      <c r="E15" s="358"/>
    </row>
    <row r="16" spans="1:6" ht="16.5" customHeight="1" x14ac:dyDescent="0.3">
      <c r="A16" s="318" t="s">
        <v>1</v>
      </c>
      <c r="B16" s="319" t="s">
        <v>2</v>
      </c>
    </row>
    <row r="17" spans="1:5" ht="16.5" customHeight="1" x14ac:dyDescent="0.3">
      <c r="A17" s="320" t="s">
        <v>3</v>
      </c>
      <c r="B17" s="320" t="str">
        <f>[1]Sulphamethoxazole!B18</f>
        <v>SULFRAN SUSPENSION</v>
      </c>
      <c r="D17" s="321"/>
      <c r="E17" s="322"/>
    </row>
    <row r="18" spans="1:5" ht="16.5" customHeight="1" x14ac:dyDescent="0.3">
      <c r="A18" s="323" t="s">
        <v>4</v>
      </c>
      <c r="B18" s="320" t="str">
        <f>[2]Sulphamethoxazole!B26</f>
        <v>Sulphamethoxazole</v>
      </c>
      <c r="C18" s="322"/>
      <c r="D18" s="322"/>
      <c r="E18" s="322"/>
    </row>
    <row r="19" spans="1:5" ht="16.5" customHeight="1" x14ac:dyDescent="0.3">
      <c r="A19" s="323" t="s">
        <v>6</v>
      </c>
      <c r="B19" s="324">
        <f>[2]Sulphamethoxazole!B28</f>
        <v>99.58</v>
      </c>
      <c r="C19" s="322"/>
      <c r="D19" s="322"/>
      <c r="E19" s="322"/>
    </row>
    <row r="20" spans="1:5" ht="16.5" customHeight="1" x14ac:dyDescent="0.3">
      <c r="A20" s="320" t="s">
        <v>8</v>
      </c>
      <c r="B20" s="324">
        <f>[2]Sulphamethoxazole!D43</f>
        <v>15.95</v>
      </c>
      <c r="C20" s="322"/>
      <c r="D20" s="322"/>
      <c r="E20" s="322"/>
    </row>
    <row r="21" spans="1:5" ht="16.5" customHeight="1" x14ac:dyDescent="0.3">
      <c r="A21" s="320" t="s">
        <v>9</v>
      </c>
      <c r="B21" s="325">
        <f>[2]Sulphamethoxazole!D46</f>
        <v>0.15883009999999997</v>
      </c>
      <c r="C21" s="322"/>
      <c r="D21" s="322"/>
      <c r="E21" s="322"/>
    </row>
    <row r="22" spans="1:5" ht="15.75" customHeight="1" x14ac:dyDescent="0.25">
      <c r="A22" s="322"/>
      <c r="B22" s="322"/>
      <c r="C22" s="322"/>
      <c r="D22" s="322"/>
      <c r="E22" s="322"/>
    </row>
    <row r="23" spans="1:5" ht="16.5" customHeight="1" x14ac:dyDescent="0.3">
      <c r="A23" s="326" t="s">
        <v>11</v>
      </c>
      <c r="B23" s="327" t="s">
        <v>12</v>
      </c>
      <c r="C23" s="326" t="s">
        <v>13</v>
      </c>
      <c r="D23" s="326" t="s">
        <v>14</v>
      </c>
      <c r="E23" s="326" t="s">
        <v>15</v>
      </c>
    </row>
    <row r="24" spans="1:5" ht="16.5" customHeight="1" x14ac:dyDescent="0.3">
      <c r="A24" s="328">
        <v>1</v>
      </c>
      <c r="B24" s="329">
        <v>50803195</v>
      </c>
      <c r="C24" s="329">
        <v>7726.06</v>
      </c>
      <c r="D24" s="330">
        <v>0.93</v>
      </c>
      <c r="E24" s="331">
        <v>6.03</v>
      </c>
    </row>
    <row r="25" spans="1:5" ht="16.5" customHeight="1" x14ac:dyDescent="0.3">
      <c r="A25" s="328">
        <v>2</v>
      </c>
      <c r="B25" s="329">
        <v>50640298</v>
      </c>
      <c r="C25" s="329">
        <v>7680.1</v>
      </c>
      <c r="D25" s="330">
        <v>0.95</v>
      </c>
      <c r="E25" s="330">
        <v>6.03</v>
      </c>
    </row>
    <row r="26" spans="1:5" ht="16.5" customHeight="1" x14ac:dyDescent="0.3">
      <c r="A26" s="328">
        <v>3</v>
      </c>
      <c r="B26" s="329">
        <v>50528349</v>
      </c>
      <c r="C26" s="329">
        <v>7606.94</v>
      </c>
      <c r="D26" s="330">
        <v>0.94</v>
      </c>
      <c r="E26" s="330">
        <v>6.03</v>
      </c>
    </row>
    <row r="27" spans="1:5" ht="16.5" customHeight="1" x14ac:dyDescent="0.3">
      <c r="A27" s="328">
        <v>4</v>
      </c>
      <c r="B27" s="329">
        <v>50677464</v>
      </c>
      <c r="C27" s="329">
        <v>7581.34</v>
      </c>
      <c r="D27" s="330">
        <v>0.94</v>
      </c>
      <c r="E27" s="330">
        <v>6.03</v>
      </c>
    </row>
    <row r="28" spans="1:5" ht="16.5" customHeight="1" x14ac:dyDescent="0.3">
      <c r="A28" s="328">
        <v>5</v>
      </c>
      <c r="B28" s="329">
        <v>50674148</v>
      </c>
      <c r="C28" s="329">
        <v>7536.72</v>
      </c>
      <c r="D28" s="330">
        <v>0.94</v>
      </c>
      <c r="E28" s="330">
        <v>6.03</v>
      </c>
    </row>
    <row r="29" spans="1:5" ht="16.5" customHeight="1" x14ac:dyDescent="0.3">
      <c r="A29" s="328">
        <v>6</v>
      </c>
      <c r="B29" s="332">
        <v>50767872</v>
      </c>
      <c r="C29" s="332">
        <v>7404.46</v>
      </c>
      <c r="D29" s="333">
        <v>0.93</v>
      </c>
      <c r="E29" s="333">
        <v>6.04</v>
      </c>
    </row>
    <row r="30" spans="1:5" ht="16.5" customHeight="1" x14ac:dyDescent="0.3">
      <c r="A30" s="334" t="s">
        <v>16</v>
      </c>
      <c r="B30" s="335">
        <f>AVERAGE(B24:B29)</f>
        <v>50681887.666666664</v>
      </c>
      <c r="C30" s="336">
        <f>AVERAGE(C24:C29)</f>
        <v>7589.2699999999995</v>
      </c>
      <c r="D30" s="336">
        <f>AVERAGE(D24:D29)</f>
        <v>0.93833333333333313</v>
      </c>
      <c r="E30" s="336">
        <f>AVERAGE(E24:E29)</f>
        <v>6.0316666666666672</v>
      </c>
    </row>
    <row r="31" spans="1:5" ht="16.5" customHeight="1" x14ac:dyDescent="0.3">
      <c r="A31" s="337" t="s">
        <v>17</v>
      </c>
      <c r="B31" s="338">
        <f>(STDEV(B24:B29)/B30)</f>
        <v>1.922971105642718E-3</v>
      </c>
      <c r="C31" s="339"/>
      <c r="D31" s="339"/>
      <c r="E31" s="340"/>
    </row>
    <row r="32" spans="1:5" s="316" customFormat="1" ht="16.5" customHeight="1" x14ac:dyDescent="0.3">
      <c r="A32" s="341" t="s">
        <v>18</v>
      </c>
      <c r="B32" s="342">
        <f>COUNT(B24:B29)</f>
        <v>6</v>
      </c>
      <c r="C32" s="343"/>
      <c r="D32" s="344"/>
      <c r="E32" s="345"/>
    </row>
    <row r="33" spans="1:5" s="316" customFormat="1" ht="15.75" customHeight="1" x14ac:dyDescent="0.25">
      <c r="A33" s="322"/>
      <c r="B33" s="322"/>
      <c r="C33" s="322"/>
      <c r="D33" s="322"/>
      <c r="E33" s="322"/>
    </row>
    <row r="34" spans="1:5" s="316" customFormat="1" ht="16.5" customHeight="1" x14ac:dyDescent="0.3">
      <c r="A34" s="323" t="s">
        <v>19</v>
      </c>
      <c r="B34" s="346" t="s">
        <v>112</v>
      </c>
      <c r="C34" s="347"/>
      <c r="D34" s="347"/>
      <c r="E34" s="347"/>
    </row>
    <row r="35" spans="1:5" ht="16.5" customHeight="1" x14ac:dyDescent="0.3">
      <c r="A35" s="323"/>
      <c r="B35" s="346" t="s">
        <v>113</v>
      </c>
      <c r="C35" s="347"/>
      <c r="D35" s="347"/>
      <c r="E35" s="347"/>
    </row>
    <row r="36" spans="1:5" ht="16.5" customHeight="1" x14ac:dyDescent="0.3">
      <c r="A36" s="323"/>
      <c r="B36" s="346" t="s">
        <v>114</v>
      </c>
      <c r="C36" s="347"/>
      <c r="D36" s="347"/>
      <c r="E36" s="347"/>
    </row>
    <row r="37" spans="1:5" ht="15.75" customHeight="1" x14ac:dyDescent="0.25">
      <c r="A37" s="322"/>
      <c r="B37" s="322"/>
      <c r="C37" s="322"/>
      <c r="D37" s="322"/>
      <c r="E37" s="322"/>
    </row>
    <row r="38" spans="1:5" ht="16.5" customHeight="1" x14ac:dyDescent="0.3">
      <c r="A38" s="318" t="s">
        <v>1</v>
      </c>
      <c r="B38" s="319" t="s">
        <v>107</v>
      </c>
    </row>
    <row r="39" spans="1:5" ht="16.5" customHeight="1" x14ac:dyDescent="0.3">
      <c r="A39" s="323" t="s">
        <v>4</v>
      </c>
      <c r="B39" s="320" t="str">
        <f>[2]Trimethoprim!B26</f>
        <v>Trimethoprim</v>
      </c>
      <c r="C39" s="322"/>
      <c r="D39" s="322"/>
      <c r="E39" s="322"/>
    </row>
    <row r="40" spans="1:5" ht="16.5" customHeight="1" x14ac:dyDescent="0.3">
      <c r="A40" s="323" t="s">
        <v>6</v>
      </c>
      <c r="B40" s="324">
        <f>[2]Trimethoprim!B28</f>
        <v>99.66</v>
      </c>
      <c r="C40" s="322"/>
      <c r="D40" s="322"/>
      <c r="E40" s="322"/>
    </row>
    <row r="41" spans="1:5" ht="16.5" customHeight="1" x14ac:dyDescent="0.3">
      <c r="A41" s="320" t="s">
        <v>8</v>
      </c>
      <c r="B41" s="324">
        <f>[2]Trimethoprim!D43</f>
        <v>17.16</v>
      </c>
      <c r="C41" s="322"/>
      <c r="D41" s="322"/>
      <c r="E41" s="322"/>
    </row>
    <row r="42" spans="1:5" ht="16.5" customHeight="1" x14ac:dyDescent="0.3">
      <c r="A42" s="320" t="s">
        <v>9</v>
      </c>
      <c r="B42" s="325">
        <f>[2]Trimethoprim!D46</f>
        <v>3.4203312000000007E-2</v>
      </c>
      <c r="C42" s="322"/>
      <c r="D42" s="322"/>
      <c r="E42" s="322"/>
    </row>
    <row r="43" spans="1:5" ht="15.75" customHeight="1" x14ac:dyDescent="0.25">
      <c r="A43" s="322"/>
      <c r="B43" s="322"/>
      <c r="C43" s="322"/>
      <c r="D43" s="322"/>
      <c r="E43" s="322"/>
    </row>
    <row r="44" spans="1:5" ht="16.5" customHeight="1" x14ac:dyDescent="0.3">
      <c r="A44" s="326" t="s">
        <v>11</v>
      </c>
      <c r="B44" s="327" t="s">
        <v>12</v>
      </c>
      <c r="C44" s="326" t="s">
        <v>13</v>
      </c>
      <c r="D44" s="326" t="s">
        <v>14</v>
      </c>
      <c r="E44" s="326" t="s">
        <v>15</v>
      </c>
    </row>
    <row r="45" spans="1:5" ht="16.5" customHeight="1" x14ac:dyDescent="0.3">
      <c r="A45" s="328">
        <v>1</v>
      </c>
      <c r="B45" s="329">
        <v>3910770</v>
      </c>
      <c r="C45" s="329">
        <v>6224.08</v>
      </c>
      <c r="D45" s="330">
        <v>1.1000000000000001</v>
      </c>
      <c r="E45" s="331">
        <v>3.2</v>
      </c>
    </row>
    <row r="46" spans="1:5" ht="16.5" customHeight="1" x14ac:dyDescent="0.3">
      <c r="A46" s="328">
        <v>2</v>
      </c>
      <c r="B46" s="329">
        <v>3905854</v>
      </c>
      <c r="C46" s="329">
        <v>6209.66</v>
      </c>
      <c r="D46" s="330">
        <v>1.0900000000000001</v>
      </c>
      <c r="E46" s="330">
        <v>3.2</v>
      </c>
    </row>
    <row r="47" spans="1:5" ht="16.5" customHeight="1" x14ac:dyDescent="0.3">
      <c r="A47" s="328">
        <v>3</v>
      </c>
      <c r="B47" s="329">
        <v>3892211</v>
      </c>
      <c r="C47" s="329">
        <v>6178.95</v>
      </c>
      <c r="D47" s="330">
        <v>1.08</v>
      </c>
      <c r="E47" s="330">
        <v>3.2</v>
      </c>
    </row>
    <row r="48" spans="1:5" ht="16.5" customHeight="1" x14ac:dyDescent="0.3">
      <c r="A48" s="328">
        <v>4</v>
      </c>
      <c r="B48" s="329">
        <v>3909186</v>
      </c>
      <c r="C48" s="329">
        <v>6170.45</v>
      </c>
      <c r="D48" s="330">
        <v>1.07</v>
      </c>
      <c r="E48" s="330">
        <v>3.2</v>
      </c>
    </row>
    <row r="49" spans="1:7" ht="16.5" customHeight="1" x14ac:dyDescent="0.3">
      <c r="A49" s="328">
        <v>5</v>
      </c>
      <c r="B49" s="329">
        <v>3916226</v>
      </c>
      <c r="C49" s="329">
        <v>6091.86</v>
      </c>
      <c r="D49" s="330">
        <v>1.06</v>
      </c>
      <c r="E49" s="330">
        <v>3.2</v>
      </c>
    </row>
    <row r="50" spans="1:7" ht="16.5" customHeight="1" x14ac:dyDescent="0.3">
      <c r="A50" s="328">
        <v>6</v>
      </c>
      <c r="B50" s="332">
        <v>3914821</v>
      </c>
      <c r="C50" s="332">
        <v>5999.49</v>
      </c>
      <c r="D50" s="333">
        <v>1.06</v>
      </c>
      <c r="E50" s="333">
        <v>3.21</v>
      </c>
    </row>
    <row r="51" spans="1:7" ht="16.5" customHeight="1" x14ac:dyDescent="0.3">
      <c r="A51" s="334" t="s">
        <v>16</v>
      </c>
      <c r="B51" s="335">
        <f>AVERAGE(B45:B50)</f>
        <v>3908178</v>
      </c>
      <c r="C51" s="336">
        <f>AVERAGE(C45:C50)</f>
        <v>6145.748333333333</v>
      </c>
      <c r="D51" s="336">
        <f>AVERAGE(D45:D50)</f>
        <v>1.0766666666666669</v>
      </c>
      <c r="E51" s="336">
        <f>AVERAGE(E45:E50)</f>
        <v>3.2016666666666667</v>
      </c>
    </row>
    <row r="52" spans="1:7" ht="16.5" customHeight="1" x14ac:dyDescent="0.3">
      <c r="A52" s="337" t="s">
        <v>17</v>
      </c>
      <c r="B52" s="338">
        <f>(STDEV(B45:B50)/B51)</f>
        <v>2.2217746974214931E-3</v>
      </c>
      <c r="C52" s="339"/>
      <c r="D52" s="339"/>
      <c r="E52" s="340"/>
    </row>
    <row r="53" spans="1:7" s="316" customFormat="1" ht="16.5" customHeight="1" x14ac:dyDescent="0.3">
      <c r="A53" s="341" t="s">
        <v>18</v>
      </c>
      <c r="B53" s="342">
        <f>COUNT(B45:B50)</f>
        <v>6</v>
      </c>
      <c r="C53" s="343"/>
      <c r="D53" s="344"/>
      <c r="E53" s="345"/>
    </row>
    <row r="54" spans="1:7" s="316" customFormat="1" ht="15.75" customHeight="1" x14ac:dyDescent="0.25">
      <c r="A54" s="322"/>
      <c r="B54" s="322"/>
      <c r="C54" s="322"/>
      <c r="D54" s="322"/>
      <c r="E54" s="322"/>
    </row>
    <row r="55" spans="1:7" s="316" customFormat="1" ht="16.5" customHeight="1" x14ac:dyDescent="0.3">
      <c r="A55" s="323" t="s">
        <v>19</v>
      </c>
      <c r="B55" s="346" t="s">
        <v>112</v>
      </c>
      <c r="C55" s="347"/>
      <c r="D55" s="347"/>
      <c r="E55" s="347"/>
    </row>
    <row r="56" spans="1:7" ht="16.5" customHeight="1" x14ac:dyDescent="0.3">
      <c r="A56" s="323"/>
      <c r="B56" s="346" t="s">
        <v>113</v>
      </c>
      <c r="C56" s="347"/>
      <c r="D56" s="347"/>
      <c r="E56" s="347"/>
    </row>
    <row r="57" spans="1:7" ht="16.5" customHeight="1" x14ac:dyDescent="0.3">
      <c r="A57" s="323"/>
      <c r="B57" s="346" t="s">
        <v>114</v>
      </c>
      <c r="C57" s="347"/>
      <c r="D57" s="347"/>
      <c r="E57" s="347"/>
    </row>
    <row r="58" spans="1:7" ht="14.25" customHeight="1" thickBot="1" x14ac:dyDescent="0.3">
      <c r="A58" s="348"/>
      <c r="B58" s="349"/>
      <c r="D58" s="350"/>
      <c r="F58" s="351"/>
      <c r="G58" s="351"/>
    </row>
    <row r="59" spans="1:7" ht="15" customHeight="1" x14ac:dyDescent="0.3">
      <c r="B59" s="359" t="s">
        <v>20</v>
      </c>
      <c r="C59" s="359"/>
      <c r="E59" s="352" t="s">
        <v>21</v>
      </c>
      <c r="F59" s="353"/>
      <c r="G59" s="352" t="s">
        <v>22</v>
      </c>
    </row>
    <row r="60" spans="1:7" ht="15" customHeight="1" x14ac:dyDescent="0.3">
      <c r="A60" s="354" t="s">
        <v>23</v>
      </c>
      <c r="B60" s="355" t="s">
        <v>115</v>
      </c>
      <c r="C60" s="355"/>
      <c r="E60" s="355"/>
      <c r="G60" s="355"/>
    </row>
    <row r="61" spans="1:7" ht="15" customHeight="1" x14ac:dyDescent="0.3">
      <c r="A61" s="354" t="s">
        <v>24</v>
      </c>
      <c r="B61" s="356"/>
      <c r="C61" s="356"/>
      <c r="E61" s="356"/>
      <c r="G61" s="3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5" zoomScaleSheetLayoutView="100" workbookViewId="0">
      <selection activeCell="D42" sqref="D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5" t="s">
        <v>25</v>
      </c>
      <c r="B1" s="365"/>
      <c r="C1" s="365"/>
      <c r="D1" s="365"/>
      <c r="E1" s="365"/>
      <c r="F1" s="365"/>
      <c r="G1" s="309"/>
    </row>
    <row r="2" spans="1:7" ht="12.75" customHeight="1" x14ac:dyDescent="0.3">
      <c r="A2" s="365"/>
      <c r="B2" s="365"/>
      <c r="C2" s="365"/>
      <c r="D2" s="365"/>
      <c r="E2" s="365"/>
      <c r="F2" s="365"/>
      <c r="G2" s="309"/>
    </row>
    <row r="3" spans="1:7" ht="12.75" customHeight="1" x14ac:dyDescent="0.3">
      <c r="A3" s="365"/>
      <c r="B3" s="365"/>
      <c r="C3" s="365"/>
      <c r="D3" s="365"/>
      <c r="E3" s="365"/>
      <c r="F3" s="365"/>
      <c r="G3" s="309"/>
    </row>
    <row r="4" spans="1:7" ht="12.75" customHeight="1" x14ac:dyDescent="0.3">
      <c r="A4" s="365"/>
      <c r="B4" s="365"/>
      <c r="C4" s="365"/>
      <c r="D4" s="365"/>
      <c r="E4" s="365"/>
      <c r="F4" s="365"/>
      <c r="G4" s="309"/>
    </row>
    <row r="5" spans="1:7" ht="12.75" customHeight="1" x14ac:dyDescent="0.3">
      <c r="A5" s="365"/>
      <c r="B5" s="365"/>
      <c r="C5" s="365"/>
      <c r="D5" s="365"/>
      <c r="E5" s="365"/>
      <c r="F5" s="365"/>
      <c r="G5" s="309"/>
    </row>
    <row r="6" spans="1:7" ht="12.75" customHeight="1" x14ac:dyDescent="0.3">
      <c r="A6" s="365"/>
      <c r="B6" s="365"/>
      <c r="C6" s="365"/>
      <c r="D6" s="365"/>
      <c r="E6" s="365"/>
      <c r="F6" s="365"/>
      <c r="G6" s="309"/>
    </row>
    <row r="7" spans="1:7" ht="12.75" customHeight="1" x14ac:dyDescent="0.3">
      <c r="A7" s="365"/>
      <c r="B7" s="365"/>
      <c r="C7" s="365"/>
      <c r="D7" s="365"/>
      <c r="E7" s="365"/>
      <c r="F7" s="365"/>
      <c r="G7" s="309"/>
    </row>
    <row r="8" spans="1:7" ht="15" customHeight="1" x14ac:dyDescent="0.3">
      <c r="A8" s="364" t="s">
        <v>26</v>
      </c>
      <c r="B8" s="364"/>
      <c r="C8" s="364"/>
      <c r="D8" s="364"/>
      <c r="E8" s="364"/>
      <c r="F8" s="364"/>
      <c r="G8" s="310"/>
    </row>
    <row r="9" spans="1:7" ht="12.75" customHeight="1" x14ac:dyDescent="0.3">
      <c r="A9" s="364"/>
      <c r="B9" s="364"/>
      <c r="C9" s="364"/>
      <c r="D9" s="364"/>
      <c r="E9" s="364"/>
      <c r="F9" s="364"/>
      <c r="G9" s="310"/>
    </row>
    <row r="10" spans="1:7" ht="12.75" customHeight="1" x14ac:dyDescent="0.3">
      <c r="A10" s="364"/>
      <c r="B10" s="364"/>
      <c r="C10" s="364"/>
      <c r="D10" s="364"/>
      <c r="E10" s="364"/>
      <c r="F10" s="364"/>
      <c r="G10" s="310"/>
    </row>
    <row r="11" spans="1:7" ht="12.75" customHeight="1" x14ac:dyDescent="0.3">
      <c r="A11" s="364"/>
      <c r="B11" s="364"/>
      <c r="C11" s="364"/>
      <c r="D11" s="364"/>
      <c r="E11" s="364"/>
      <c r="F11" s="364"/>
      <c r="G11" s="310"/>
    </row>
    <row r="12" spans="1:7" ht="12.75" customHeight="1" x14ac:dyDescent="0.3">
      <c r="A12" s="364"/>
      <c r="B12" s="364"/>
      <c r="C12" s="364"/>
      <c r="D12" s="364"/>
      <c r="E12" s="364"/>
      <c r="F12" s="364"/>
      <c r="G12" s="310"/>
    </row>
    <row r="13" spans="1:7" ht="12.75" customHeight="1" x14ac:dyDescent="0.3">
      <c r="A13" s="364"/>
      <c r="B13" s="364"/>
      <c r="C13" s="364"/>
      <c r="D13" s="364"/>
      <c r="E13" s="364"/>
      <c r="F13" s="364"/>
      <c r="G13" s="310"/>
    </row>
    <row r="14" spans="1:7" ht="12.75" customHeight="1" x14ac:dyDescent="0.3">
      <c r="A14" s="364"/>
      <c r="B14" s="364"/>
      <c r="C14" s="364"/>
      <c r="D14" s="364"/>
      <c r="E14" s="364"/>
      <c r="F14" s="364"/>
      <c r="G14" s="310"/>
    </row>
    <row r="15" spans="1:7" ht="13.5" customHeight="1" x14ac:dyDescent="0.3"/>
    <row r="16" spans="1:7" ht="19.5" customHeight="1" x14ac:dyDescent="0.3">
      <c r="A16" s="360" t="s">
        <v>27</v>
      </c>
      <c r="B16" s="361"/>
      <c r="C16" s="361"/>
      <c r="D16" s="361"/>
      <c r="E16" s="361"/>
      <c r="F16" s="362"/>
    </row>
    <row r="17" spans="1:13" ht="18.75" customHeight="1" x14ac:dyDescent="0.3">
      <c r="A17" s="363" t="s">
        <v>99</v>
      </c>
      <c r="B17" s="363"/>
      <c r="C17" s="363"/>
      <c r="D17" s="363"/>
      <c r="E17" s="363"/>
      <c r="F17" s="363"/>
    </row>
    <row r="20" spans="1:13" ht="16.5" customHeight="1" x14ac:dyDescent="0.3">
      <c r="A20" s="257" t="s">
        <v>29</v>
      </c>
      <c r="B20" s="311" t="str">
        <f>Sulphamethoxazole!B18</f>
        <v>UNITRIM SUSPENSION</v>
      </c>
    </row>
    <row r="21" spans="1:13" ht="16.5" customHeight="1" x14ac:dyDescent="0.3">
      <c r="A21" s="257" t="s">
        <v>30</v>
      </c>
      <c r="B21" s="311" t="str">
        <f>Sulphamethoxazole!B19</f>
        <v>NDQA201509366</v>
      </c>
    </row>
    <row r="22" spans="1:13" ht="16.5" customHeight="1" x14ac:dyDescent="0.3">
      <c r="A22" s="257" t="s">
        <v>31</v>
      </c>
      <c r="B22" s="311" t="str">
        <f>Sulphamethoxazole!B20</f>
        <v xml:space="preserve">Sulphamethoxazole BP </v>
      </c>
    </row>
    <row r="23" spans="1:13" ht="16.5" customHeight="1" x14ac:dyDescent="0.3">
      <c r="A23" s="257" t="s">
        <v>32</v>
      </c>
      <c r="B23" s="311" t="str">
        <f>Sulphamethoxazole!B21</f>
        <v>Each 5mL contains Trimethoprim BP 40mg, Sulphamethoxazole BP 200mg</v>
      </c>
    </row>
    <row r="24" spans="1:13" ht="16.5" customHeight="1" x14ac:dyDescent="0.3">
      <c r="A24" s="257" t="s">
        <v>33</v>
      </c>
      <c r="B24" s="312" t="str">
        <f>Sulphamethoxazole!B22</f>
        <v>8TH DEC 2015</v>
      </c>
    </row>
    <row r="25" spans="1:13" ht="16.5" customHeight="1" x14ac:dyDescent="0.3">
      <c r="A25" s="257" t="s">
        <v>34</v>
      </c>
      <c r="B25" s="312" t="str">
        <f>Sulphamethoxazole!B23</f>
        <v>10TH DEC 2015</v>
      </c>
    </row>
    <row r="27" spans="1:13" ht="13.5" customHeight="1" x14ac:dyDescent="0.3"/>
    <row r="28" spans="1:13" ht="17.25" customHeight="1" x14ac:dyDescent="0.3">
      <c r="B28" s="259" t="s">
        <v>100</v>
      </c>
      <c r="C28" s="260" t="s">
        <v>101</v>
      </c>
      <c r="D28" s="260" t="s">
        <v>102</v>
      </c>
      <c r="E28" s="261"/>
      <c r="F28" s="261"/>
      <c r="G28" s="261"/>
      <c r="H28" s="262"/>
      <c r="I28" s="261"/>
      <c r="J28" s="261"/>
      <c r="K28" s="261"/>
      <c r="L28" s="263"/>
      <c r="M28" s="263"/>
    </row>
    <row r="29" spans="1:13" ht="16.5" customHeight="1" thickBot="1" x14ac:dyDescent="0.35">
      <c r="B29" s="264">
        <v>23.116</v>
      </c>
      <c r="C29" s="265">
        <v>48.130699999999997</v>
      </c>
      <c r="D29" s="265">
        <v>51.204000000000001</v>
      </c>
      <c r="E29" s="266"/>
      <c r="F29" s="266"/>
      <c r="G29" s="266"/>
      <c r="H29" s="262"/>
      <c r="I29" s="266"/>
      <c r="J29" s="266"/>
      <c r="K29" s="266"/>
      <c r="L29" s="263"/>
      <c r="M29" s="263"/>
    </row>
    <row r="30" spans="1:13" ht="15.75" customHeight="1" x14ac:dyDescent="0.3">
      <c r="B30" s="267"/>
      <c r="C30" s="313">
        <v>48.146799999999999</v>
      </c>
      <c r="D30" s="313">
        <v>51.198300000000003</v>
      </c>
      <c r="E30" s="266"/>
      <c r="F30" s="266"/>
      <c r="G30" s="266"/>
      <c r="H30" s="262"/>
      <c r="I30" s="266"/>
      <c r="J30" s="266"/>
      <c r="K30" s="266"/>
      <c r="L30" s="263"/>
      <c r="M30" s="263"/>
    </row>
    <row r="31" spans="1:13" ht="16.5" customHeight="1" x14ac:dyDescent="0.3">
      <c r="B31" s="267"/>
      <c r="C31" s="313">
        <v>48.128</v>
      </c>
      <c r="D31" s="313">
        <v>51.021999999999998</v>
      </c>
      <c r="E31" s="266"/>
      <c r="F31" s="266"/>
      <c r="G31" s="266"/>
      <c r="H31" s="262"/>
      <c r="I31" s="266"/>
      <c r="J31" s="266"/>
      <c r="K31" s="266"/>
      <c r="L31" s="263"/>
      <c r="M31" s="263"/>
    </row>
    <row r="32" spans="1:13" ht="16.5" customHeight="1" thickBot="1" x14ac:dyDescent="0.35">
      <c r="B32" s="267"/>
      <c r="C32" s="268"/>
      <c r="D32" s="269"/>
      <c r="E32" s="266"/>
      <c r="F32" s="266"/>
      <c r="G32" s="266"/>
      <c r="H32" s="262"/>
      <c r="I32" s="266"/>
      <c r="J32" s="266"/>
      <c r="K32" s="266"/>
      <c r="L32" s="263"/>
      <c r="M32" s="263"/>
    </row>
    <row r="33" spans="1:13" ht="17.25" customHeight="1" x14ac:dyDescent="0.3">
      <c r="B33" s="270">
        <f>AVERAGE(B29:B32)</f>
        <v>23.116</v>
      </c>
      <c r="C33" s="270">
        <f>AVERAGE(C29:C32)</f>
        <v>48.13516666666667</v>
      </c>
      <c r="D33" s="270">
        <f>AVERAGE(D29:D32)</f>
        <v>51.141433333333332</v>
      </c>
      <c r="E33" s="271"/>
      <c r="F33" s="271"/>
      <c r="G33" s="271"/>
      <c r="H33" s="262"/>
      <c r="I33" s="271"/>
      <c r="J33" s="271"/>
      <c r="K33" s="271"/>
      <c r="L33" s="263"/>
      <c r="M33" s="263"/>
    </row>
    <row r="34" spans="1:13" ht="16.5" customHeight="1" x14ac:dyDescent="0.3">
      <c r="B34" s="272"/>
      <c r="C34" s="272"/>
      <c r="D34" s="272"/>
      <c r="E34" s="262"/>
      <c r="F34" s="262"/>
      <c r="G34" s="262"/>
      <c r="H34" s="262"/>
      <c r="I34" s="262"/>
      <c r="J34" s="262"/>
      <c r="K34" s="262"/>
      <c r="L34" s="263"/>
      <c r="M34" s="263"/>
    </row>
    <row r="35" spans="1:13" ht="16.5" customHeight="1" x14ac:dyDescent="0.3">
      <c r="B35" s="273" t="s">
        <v>103</v>
      </c>
      <c r="C35" s="274">
        <f>C33-B33</f>
        <v>25.019166666666671</v>
      </c>
      <c r="D35" s="272"/>
      <c r="E35" s="262"/>
      <c r="F35" s="275"/>
      <c r="G35" s="262"/>
      <c r="H35" s="262"/>
      <c r="I35" s="262"/>
      <c r="J35" s="275"/>
      <c r="K35" s="262"/>
      <c r="L35" s="263"/>
      <c r="M35" s="263"/>
    </row>
    <row r="36" spans="1:13" ht="16.5" customHeight="1" x14ac:dyDescent="0.3">
      <c r="B36" s="272"/>
      <c r="C36" s="276"/>
      <c r="D36" s="272"/>
      <c r="E36" s="262"/>
      <c r="F36" s="275"/>
      <c r="G36" s="262"/>
      <c r="H36" s="262"/>
      <c r="I36" s="262"/>
      <c r="J36" s="275"/>
      <c r="K36" s="262"/>
      <c r="L36" s="263"/>
      <c r="M36" s="263"/>
    </row>
    <row r="37" spans="1:13" ht="16.5" customHeight="1" x14ac:dyDescent="0.3">
      <c r="B37" s="273" t="s">
        <v>104</v>
      </c>
      <c r="C37" s="274">
        <f>D33-B33</f>
        <v>28.025433333333332</v>
      </c>
      <c r="D37" s="272"/>
      <c r="E37" s="262"/>
      <c r="F37" s="275"/>
      <c r="G37" s="262"/>
      <c r="H37" s="262"/>
      <c r="I37" s="262"/>
      <c r="J37" s="275"/>
      <c r="K37" s="262"/>
      <c r="L37" s="263"/>
      <c r="M37" s="263"/>
    </row>
    <row r="38" spans="1:13" ht="16.5" customHeight="1" x14ac:dyDescent="0.3">
      <c r="B38" s="272"/>
      <c r="C38" s="276"/>
      <c r="D38" s="272"/>
      <c r="E38" s="262"/>
      <c r="F38" s="277"/>
      <c r="G38" s="278"/>
      <c r="H38" s="278"/>
      <c r="I38" s="278"/>
      <c r="J38" s="277"/>
      <c r="K38" s="262"/>
      <c r="L38" s="263"/>
      <c r="M38" s="263"/>
    </row>
    <row r="39" spans="1:13" ht="32.25" customHeight="1" x14ac:dyDescent="0.3">
      <c r="B39" s="279" t="s">
        <v>105</v>
      </c>
      <c r="C39" s="280">
        <f>C37/C35</f>
        <v>1.1201585451154112</v>
      </c>
      <c r="D39" s="272"/>
      <c r="E39" s="281"/>
      <c r="F39" s="282"/>
      <c r="G39" s="278"/>
      <c r="H39" s="278"/>
      <c r="I39" s="283"/>
      <c r="J39" s="282"/>
      <c r="K39" s="262"/>
      <c r="L39" s="263"/>
      <c r="M39" s="263"/>
    </row>
    <row r="40" spans="1:13" ht="14.25" customHeight="1" x14ac:dyDescent="0.3">
      <c r="A40" s="284"/>
      <c r="B40" s="285"/>
      <c r="C40" s="286"/>
      <c r="D40" s="287"/>
      <c r="E40" s="286"/>
      <c r="G40" s="288"/>
      <c r="H40" s="288"/>
      <c r="I40" s="289"/>
      <c r="J40" s="290"/>
    </row>
    <row r="41" spans="1:13" ht="16.5" customHeight="1" x14ac:dyDescent="0.3">
      <c r="A41" s="258"/>
      <c r="B41" s="291" t="s">
        <v>20</v>
      </c>
      <c r="C41" s="291"/>
      <c r="D41" s="292" t="s">
        <v>21</v>
      </c>
      <c r="E41" s="293"/>
      <c r="F41" s="292" t="s">
        <v>22</v>
      </c>
      <c r="G41" s="288"/>
      <c r="H41" s="288"/>
      <c r="I41" s="289"/>
      <c r="J41" s="290"/>
    </row>
    <row r="42" spans="1:13" ht="59.25" customHeight="1" x14ac:dyDescent="0.3">
      <c r="A42" s="294" t="s">
        <v>23</v>
      </c>
      <c r="B42" s="295" t="s">
        <v>115</v>
      </c>
      <c r="C42" s="296"/>
      <c r="D42" s="295"/>
      <c r="E42" s="297"/>
      <c r="F42" s="298"/>
      <c r="G42" s="288"/>
      <c r="H42" s="288"/>
      <c r="I42" s="289"/>
      <c r="J42" s="290"/>
    </row>
    <row r="43" spans="1:13" ht="59.25" customHeight="1" x14ac:dyDescent="0.3">
      <c r="A43" s="294" t="s">
        <v>24</v>
      </c>
      <c r="B43" s="299"/>
      <c r="C43" s="300"/>
      <c r="D43" s="299"/>
      <c r="E43" s="297"/>
      <c r="F43" s="301"/>
      <c r="G43" s="302"/>
      <c r="H43" s="302"/>
      <c r="I43" s="303"/>
    </row>
    <row r="44" spans="1:13" ht="13.5" customHeight="1" x14ac:dyDescent="0.3">
      <c r="A44" s="302"/>
      <c r="B44" s="302"/>
      <c r="C44" s="302"/>
      <c r="D44" s="303"/>
      <c r="F44" s="302"/>
      <c r="G44" s="302"/>
      <c r="H44" s="302"/>
      <c r="I44" s="303"/>
    </row>
    <row r="45" spans="1:13" ht="13.5" customHeight="1" x14ac:dyDescent="0.3">
      <c r="A45" s="302"/>
      <c r="B45" s="302"/>
      <c r="C45" s="302"/>
      <c r="D45" s="303"/>
      <c r="F45" s="302"/>
      <c r="G45" s="302"/>
      <c r="H45" s="302"/>
      <c r="I45" s="303"/>
    </row>
    <row r="47" spans="1:13" ht="13.5" customHeight="1" x14ac:dyDescent="0.3">
      <c r="A47" s="304"/>
      <c r="B47" s="304"/>
      <c r="C47" s="304"/>
      <c r="F47" s="304"/>
      <c r="G47" s="304"/>
      <c r="H47" s="304"/>
    </row>
    <row r="48" spans="1:13" ht="13.5" customHeight="1" x14ac:dyDescent="0.3">
      <c r="A48" s="305"/>
      <c r="B48" s="305"/>
      <c r="C48" s="305"/>
      <c r="F48" s="305"/>
      <c r="G48" s="305"/>
      <c r="H48" s="305"/>
    </row>
    <row r="49" spans="1:8" x14ac:dyDescent="0.3">
      <c r="B49" s="306"/>
      <c r="C49" s="306"/>
      <c r="G49" s="306"/>
      <c r="H49" s="306"/>
    </row>
    <row r="50" spans="1:8" x14ac:dyDescent="0.3">
      <c r="A50" s="307"/>
      <c r="F50" s="307"/>
    </row>
    <row r="51" spans="1:8" x14ac:dyDescent="0.3">
      <c r="C51" s="308"/>
    </row>
    <row r="52" spans="1:8" x14ac:dyDescent="0.3">
      <c r="C52" s="308"/>
    </row>
    <row r="57" spans="1:8" ht="13.5" customHeight="1" x14ac:dyDescent="0.3">
      <c r="C57" s="302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5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55" zoomScaleNormal="75" workbookViewId="0">
      <selection activeCell="G48" sqref="G4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6" t="s">
        <v>25</v>
      </c>
      <c r="B1" s="366"/>
      <c r="C1" s="366"/>
      <c r="D1" s="366"/>
      <c r="E1" s="366"/>
      <c r="F1" s="366"/>
      <c r="G1" s="366"/>
      <c r="H1" s="366"/>
    </row>
    <row r="2" spans="1:8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5">
      <c r="A3" s="366"/>
      <c r="B3" s="366"/>
      <c r="C3" s="366"/>
      <c r="D3" s="366"/>
      <c r="E3" s="366"/>
      <c r="F3" s="366"/>
      <c r="G3" s="366"/>
      <c r="H3" s="366"/>
    </row>
    <row r="4" spans="1:8" x14ac:dyDescent="0.25">
      <c r="A4" s="366"/>
      <c r="B4" s="366"/>
      <c r="C4" s="366"/>
      <c r="D4" s="366"/>
      <c r="E4" s="366"/>
      <c r="F4" s="366"/>
      <c r="G4" s="366"/>
      <c r="H4" s="366"/>
    </row>
    <row r="5" spans="1:8" x14ac:dyDescent="0.25">
      <c r="A5" s="366"/>
      <c r="B5" s="366"/>
      <c r="C5" s="366"/>
      <c r="D5" s="366"/>
      <c r="E5" s="366"/>
      <c r="F5" s="366"/>
      <c r="G5" s="366"/>
      <c r="H5" s="366"/>
    </row>
    <row r="6" spans="1:8" x14ac:dyDescent="0.25">
      <c r="A6" s="366"/>
      <c r="B6" s="366"/>
      <c r="C6" s="366"/>
      <c r="D6" s="366"/>
      <c r="E6" s="366"/>
      <c r="F6" s="366"/>
      <c r="G6" s="366"/>
      <c r="H6" s="366"/>
    </row>
    <row r="7" spans="1:8" x14ac:dyDescent="0.25">
      <c r="A7" s="366"/>
      <c r="B7" s="366"/>
      <c r="C7" s="366"/>
      <c r="D7" s="366"/>
      <c r="E7" s="366"/>
      <c r="F7" s="366"/>
      <c r="G7" s="366"/>
      <c r="H7" s="366"/>
    </row>
    <row r="8" spans="1:8" x14ac:dyDescent="0.25">
      <c r="A8" s="367" t="s">
        <v>26</v>
      </c>
      <c r="B8" s="367"/>
      <c r="C8" s="367"/>
      <c r="D8" s="367"/>
      <c r="E8" s="367"/>
      <c r="F8" s="367"/>
      <c r="G8" s="367"/>
      <c r="H8" s="367"/>
    </row>
    <row r="9" spans="1:8" x14ac:dyDescent="0.25">
      <c r="A9" s="367"/>
      <c r="B9" s="367"/>
      <c r="C9" s="367"/>
      <c r="D9" s="367"/>
      <c r="E9" s="367"/>
      <c r="F9" s="367"/>
      <c r="G9" s="367"/>
      <c r="H9" s="367"/>
    </row>
    <row r="10" spans="1:8" x14ac:dyDescent="0.25">
      <c r="A10" s="367"/>
      <c r="B10" s="367"/>
      <c r="C10" s="367"/>
      <c r="D10" s="367"/>
      <c r="E10" s="367"/>
      <c r="F10" s="367"/>
      <c r="G10" s="367"/>
      <c r="H10" s="367"/>
    </row>
    <row r="11" spans="1:8" x14ac:dyDescent="0.25">
      <c r="A11" s="367"/>
      <c r="B11" s="367"/>
      <c r="C11" s="367"/>
      <c r="D11" s="367"/>
      <c r="E11" s="367"/>
      <c r="F11" s="367"/>
      <c r="G11" s="367"/>
      <c r="H11" s="367"/>
    </row>
    <row r="12" spans="1:8" x14ac:dyDescent="0.25">
      <c r="A12" s="367"/>
      <c r="B12" s="367"/>
      <c r="C12" s="367"/>
      <c r="D12" s="367"/>
      <c r="E12" s="367"/>
      <c r="F12" s="367"/>
      <c r="G12" s="367"/>
      <c r="H12" s="367"/>
    </row>
    <row r="13" spans="1:8" x14ac:dyDescent="0.25">
      <c r="A13" s="367"/>
      <c r="B13" s="367"/>
      <c r="C13" s="367"/>
      <c r="D13" s="367"/>
      <c r="E13" s="367"/>
      <c r="F13" s="367"/>
      <c r="G13" s="367"/>
      <c r="H13" s="367"/>
    </row>
    <row r="14" spans="1:8" x14ac:dyDescent="0.25">
      <c r="A14" s="367"/>
      <c r="B14" s="367"/>
      <c r="C14" s="367"/>
      <c r="D14" s="367"/>
      <c r="E14" s="367"/>
      <c r="F14" s="367"/>
      <c r="G14" s="367"/>
      <c r="H14" s="367"/>
    </row>
    <row r="15" spans="1:8" ht="19.5" customHeight="1" x14ac:dyDescent="0.25"/>
    <row r="16" spans="1:8" ht="19.5" customHeight="1" x14ac:dyDescent="0.3">
      <c r="A16" s="360" t="s">
        <v>27</v>
      </c>
      <c r="B16" s="361"/>
      <c r="C16" s="361"/>
      <c r="D16" s="361"/>
      <c r="E16" s="361"/>
      <c r="F16" s="361"/>
      <c r="G16" s="361"/>
      <c r="H16" s="362"/>
    </row>
    <row r="17" spans="1:14" ht="20.25" customHeight="1" x14ac:dyDescent="0.25">
      <c r="A17" s="368" t="s">
        <v>28</v>
      </c>
      <c r="B17" s="368"/>
      <c r="C17" s="368"/>
      <c r="D17" s="368"/>
      <c r="E17" s="368"/>
      <c r="F17" s="368"/>
      <c r="G17" s="368"/>
      <c r="H17" s="368"/>
    </row>
    <row r="18" spans="1:14" ht="26.25" customHeight="1" x14ac:dyDescent="0.4">
      <c r="A18" s="6" t="s">
        <v>29</v>
      </c>
      <c r="B18" s="369" t="s">
        <v>5</v>
      </c>
      <c r="C18" s="369"/>
    </row>
    <row r="19" spans="1:14" ht="26.25" customHeight="1" x14ac:dyDescent="0.4">
      <c r="A19" s="6" t="s">
        <v>30</v>
      </c>
      <c r="B19" s="107" t="s">
        <v>7</v>
      </c>
      <c r="C19" s="129">
        <v>25</v>
      </c>
    </row>
    <row r="20" spans="1:14" ht="26.25" customHeight="1" x14ac:dyDescent="0.4">
      <c r="A20" s="6" t="s">
        <v>31</v>
      </c>
      <c r="B20" s="107" t="s">
        <v>117</v>
      </c>
      <c r="C20" s="108"/>
    </row>
    <row r="21" spans="1:14" ht="26.25" customHeight="1" x14ac:dyDescent="0.4">
      <c r="A21" s="6" t="s">
        <v>32</v>
      </c>
      <c r="B21" s="370" t="s">
        <v>10</v>
      </c>
      <c r="C21" s="370"/>
      <c r="D21" s="370"/>
      <c r="E21" s="370"/>
      <c r="F21" s="370"/>
      <c r="G21" s="370"/>
      <c r="H21" s="370"/>
      <c r="I21" s="370"/>
    </row>
    <row r="22" spans="1:14" ht="26.25" customHeight="1" x14ac:dyDescent="0.4">
      <c r="A22" s="6" t="s">
        <v>33</v>
      </c>
      <c r="B22" s="314" t="s">
        <v>110</v>
      </c>
      <c r="C22" s="108"/>
      <c r="D22" s="108"/>
      <c r="E22" s="108"/>
      <c r="F22" s="108"/>
      <c r="G22" s="108"/>
      <c r="H22" s="108"/>
      <c r="I22" s="108"/>
    </row>
    <row r="23" spans="1:14" ht="26.25" customHeight="1" x14ac:dyDescent="0.4">
      <c r="A23" s="6" t="s">
        <v>34</v>
      </c>
      <c r="B23" s="314" t="s">
        <v>111</v>
      </c>
      <c r="C23" s="108"/>
      <c r="D23" s="108"/>
      <c r="E23" s="108"/>
      <c r="F23" s="108"/>
      <c r="G23" s="108"/>
      <c r="H23" s="108"/>
      <c r="I23" s="108"/>
    </row>
    <row r="24" spans="1:14" ht="18.75" x14ac:dyDescent="0.3">
      <c r="A24" s="6"/>
      <c r="B24" s="8"/>
    </row>
    <row r="25" spans="1:14" ht="18.75" x14ac:dyDescent="0.3">
      <c r="A25" s="4" t="s">
        <v>1</v>
      </c>
      <c r="B25" s="8"/>
    </row>
    <row r="26" spans="1:14" ht="26.25" customHeight="1" x14ac:dyDescent="0.4">
      <c r="A26" s="9" t="s">
        <v>4</v>
      </c>
      <c r="B26" s="369" t="s">
        <v>106</v>
      </c>
      <c r="C26" s="369"/>
    </row>
    <row r="27" spans="1:14" ht="26.25" customHeight="1" x14ac:dyDescent="0.4">
      <c r="A27" s="11" t="s">
        <v>35</v>
      </c>
      <c r="B27" s="370" t="s">
        <v>109</v>
      </c>
      <c r="C27" s="370"/>
    </row>
    <row r="28" spans="1:14" ht="27" customHeight="1" x14ac:dyDescent="0.4">
      <c r="A28" s="11" t="s">
        <v>6</v>
      </c>
      <c r="B28" s="106">
        <v>99.58</v>
      </c>
    </row>
    <row r="29" spans="1:14" s="3" customFormat="1" ht="27" customHeight="1" x14ac:dyDescent="0.4">
      <c r="A29" s="11" t="s">
        <v>36</v>
      </c>
      <c r="B29" s="105">
        <v>0</v>
      </c>
      <c r="C29" s="380" t="s">
        <v>37</v>
      </c>
      <c r="D29" s="381"/>
      <c r="E29" s="381"/>
      <c r="F29" s="381"/>
      <c r="G29" s="381"/>
      <c r="H29" s="382"/>
      <c r="I29" s="13"/>
      <c r="J29" s="13"/>
      <c r="K29" s="13"/>
      <c r="L29" s="13"/>
    </row>
    <row r="30" spans="1:14" s="3" customFormat="1" ht="19.5" customHeight="1" x14ac:dyDescent="0.3">
      <c r="A30" s="11" t="s">
        <v>38</v>
      </c>
      <c r="B30" s="10">
        <f>B28-B29</f>
        <v>99.58</v>
      </c>
      <c r="C30" s="14"/>
      <c r="D30" s="14"/>
      <c r="E30" s="14"/>
      <c r="F30" s="14"/>
      <c r="G30" s="14"/>
      <c r="H30" s="15"/>
      <c r="I30" s="13"/>
      <c r="J30" s="13"/>
      <c r="K30" s="13"/>
      <c r="L30" s="13"/>
    </row>
    <row r="31" spans="1:14" s="3" customFormat="1" ht="27" customHeight="1" x14ac:dyDescent="0.4">
      <c r="A31" s="11" t="s">
        <v>39</v>
      </c>
      <c r="B31" s="125">
        <v>1</v>
      </c>
      <c r="C31" s="383" t="s">
        <v>40</v>
      </c>
      <c r="D31" s="384"/>
      <c r="E31" s="384"/>
      <c r="F31" s="384"/>
      <c r="G31" s="384"/>
      <c r="H31" s="385"/>
      <c r="I31" s="13"/>
      <c r="J31" s="13"/>
      <c r="K31" s="13"/>
      <c r="L31" s="13"/>
    </row>
    <row r="32" spans="1:14" s="3" customFormat="1" ht="27" customHeight="1" x14ac:dyDescent="0.4">
      <c r="A32" s="11" t="s">
        <v>41</v>
      </c>
      <c r="B32" s="125">
        <v>1</v>
      </c>
      <c r="C32" s="383" t="s">
        <v>42</v>
      </c>
      <c r="D32" s="384"/>
      <c r="E32" s="384"/>
      <c r="F32" s="384"/>
      <c r="G32" s="384"/>
      <c r="H32" s="385"/>
      <c r="I32" s="13"/>
      <c r="J32" s="13"/>
      <c r="K32" s="13"/>
      <c r="L32" s="17"/>
      <c r="M32" s="17"/>
      <c r="N32" s="18"/>
    </row>
    <row r="33" spans="1:14" s="3" customFormat="1" ht="17.25" customHeight="1" x14ac:dyDescent="0.3">
      <c r="A33" s="11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3" customFormat="1" ht="18.75" x14ac:dyDescent="0.3">
      <c r="A34" s="11" t="s">
        <v>43</v>
      </c>
      <c r="B34" s="20">
        <f>B31/B32</f>
        <v>1</v>
      </c>
      <c r="C34" s="5" t="s">
        <v>44</v>
      </c>
      <c r="D34" s="5"/>
      <c r="E34" s="5"/>
      <c r="F34" s="5"/>
      <c r="G34" s="5"/>
      <c r="H34" s="5"/>
      <c r="I34" s="13"/>
      <c r="J34" s="13"/>
      <c r="K34" s="13"/>
      <c r="L34" s="17"/>
      <c r="M34" s="17"/>
      <c r="N34" s="18"/>
    </row>
    <row r="35" spans="1:14" s="3" customFormat="1" ht="19.5" customHeight="1" x14ac:dyDescent="0.3">
      <c r="A35" s="11"/>
      <c r="B35" s="10"/>
      <c r="H35" s="5"/>
      <c r="I35" s="13"/>
      <c r="J35" s="13"/>
      <c r="K35" s="13"/>
      <c r="L35" s="17"/>
      <c r="M35" s="17"/>
      <c r="N35" s="18"/>
    </row>
    <row r="36" spans="1:14" s="3" customFormat="1" ht="27" customHeight="1" x14ac:dyDescent="0.4">
      <c r="A36" s="21" t="s">
        <v>45</v>
      </c>
      <c r="B36" s="109">
        <v>50</v>
      </c>
      <c r="C36" s="5"/>
      <c r="D36" s="372" t="s">
        <v>46</v>
      </c>
      <c r="E36" s="373"/>
      <c r="F36" s="67" t="s">
        <v>47</v>
      </c>
      <c r="G36" s="68"/>
      <c r="J36" s="13"/>
      <c r="K36" s="13"/>
      <c r="L36" s="17"/>
      <c r="M36" s="17"/>
      <c r="N36" s="18"/>
    </row>
    <row r="37" spans="1:14" s="3" customFormat="1" ht="26.25" customHeight="1" x14ac:dyDescent="0.4">
      <c r="A37" s="22" t="s">
        <v>48</v>
      </c>
      <c r="B37" s="110">
        <v>10</v>
      </c>
      <c r="C37" s="24" t="s">
        <v>49</v>
      </c>
      <c r="D37" s="25" t="s">
        <v>50</v>
      </c>
      <c r="E37" s="57" t="s">
        <v>51</v>
      </c>
      <c r="F37" s="25" t="s">
        <v>50</v>
      </c>
      <c r="G37" s="26" t="s">
        <v>51</v>
      </c>
      <c r="J37" s="13"/>
      <c r="K37" s="13"/>
      <c r="L37" s="17"/>
      <c r="M37" s="17"/>
      <c r="N37" s="18"/>
    </row>
    <row r="38" spans="1:14" s="3" customFormat="1" ht="26.25" customHeight="1" x14ac:dyDescent="0.4">
      <c r="A38" s="22" t="s">
        <v>52</v>
      </c>
      <c r="B38" s="110">
        <v>20</v>
      </c>
      <c r="C38" s="27">
        <v>1</v>
      </c>
      <c r="D38" s="111">
        <v>50715844</v>
      </c>
      <c r="E38" s="71">
        <f>IF(ISBLANK(D38),"-",$D$48/$D$45*D38)</f>
        <v>51089403.330980726</v>
      </c>
      <c r="F38" s="111">
        <v>50910678</v>
      </c>
      <c r="G38" s="63">
        <f>IF(ISBLANK(F38),"-",$D$48/$F$45*F38)</f>
        <v>52102323.260880411</v>
      </c>
      <c r="J38" s="13"/>
      <c r="K38" s="13"/>
      <c r="L38" s="17"/>
      <c r="M38" s="17"/>
      <c r="N38" s="18"/>
    </row>
    <row r="39" spans="1:14" s="3" customFormat="1" ht="26.25" customHeight="1" x14ac:dyDescent="0.4">
      <c r="A39" s="22" t="s">
        <v>53</v>
      </c>
      <c r="B39" s="110">
        <v>1</v>
      </c>
      <c r="C39" s="23">
        <v>2</v>
      </c>
      <c r="D39" s="112">
        <v>50729406</v>
      </c>
      <c r="E39" s="72">
        <f>IF(ISBLANK(D39),"-",$D$48/$D$45*D39)</f>
        <v>51103065.225042365</v>
      </c>
      <c r="F39" s="112">
        <v>51051919</v>
      </c>
      <c r="G39" s="64">
        <f>IF(ISBLANK(F39),"-",$D$48/$F$45*F39)</f>
        <v>52246870.230765395</v>
      </c>
      <c r="J39" s="13"/>
      <c r="K39" s="13"/>
      <c r="L39" s="17"/>
      <c r="M39" s="17"/>
      <c r="N39" s="18"/>
    </row>
    <row r="40" spans="1:14" ht="26.25" customHeight="1" x14ac:dyDescent="0.4">
      <c r="A40" s="22" t="s">
        <v>54</v>
      </c>
      <c r="B40" s="110">
        <v>1</v>
      </c>
      <c r="C40" s="23">
        <v>3</v>
      </c>
      <c r="D40" s="112">
        <v>50447240</v>
      </c>
      <c r="E40" s="72">
        <f>IF(ISBLANK(D40),"-",$D$48/$D$45*D40)</f>
        <v>50818820.865818262</v>
      </c>
      <c r="F40" s="112">
        <v>50848802</v>
      </c>
      <c r="G40" s="64">
        <f>IF(ISBLANK(F40),"-",$D$48/$F$45*F40)</f>
        <v>52038998.954846025</v>
      </c>
      <c r="L40" s="17"/>
      <c r="M40" s="17"/>
      <c r="N40" s="28"/>
    </row>
    <row r="41" spans="1:14" ht="26.25" customHeight="1" x14ac:dyDescent="0.4">
      <c r="A41" s="22" t="s">
        <v>55</v>
      </c>
      <c r="B41" s="110">
        <v>1</v>
      </c>
      <c r="C41" s="29">
        <v>4</v>
      </c>
      <c r="D41" s="113"/>
      <c r="E41" s="73" t="str">
        <f>IF(ISBLANK(D41),"-",$D$48/$D$45*D41)</f>
        <v>-</v>
      </c>
      <c r="F41" s="113"/>
      <c r="G41" s="65" t="str">
        <f>IF(ISBLANK(F41),"-",$D$48/$F$45*F41)</f>
        <v>-</v>
      </c>
      <c r="L41" s="17"/>
      <c r="M41" s="17"/>
      <c r="N41" s="28"/>
    </row>
    <row r="42" spans="1:14" ht="27" customHeight="1" x14ac:dyDescent="0.4">
      <c r="A42" s="22" t="s">
        <v>56</v>
      </c>
      <c r="B42" s="110">
        <v>1</v>
      </c>
      <c r="C42" s="30" t="s">
        <v>57</v>
      </c>
      <c r="D42" s="91">
        <f>AVERAGE(D38:D41)</f>
        <v>50630830</v>
      </c>
      <c r="E42" s="53">
        <f>AVERAGE(E38:E41)</f>
        <v>51003763.140613787</v>
      </c>
      <c r="F42" s="31">
        <f>AVERAGE(F38:F41)</f>
        <v>50937133</v>
      </c>
      <c r="G42" s="32">
        <f>AVERAGE(G38:G41)</f>
        <v>52129397.482163943</v>
      </c>
    </row>
    <row r="43" spans="1:14" ht="26.25" customHeight="1" x14ac:dyDescent="0.4">
      <c r="A43" s="22" t="s">
        <v>58</v>
      </c>
      <c r="B43" s="106">
        <v>1</v>
      </c>
      <c r="C43" s="92" t="s">
        <v>59</v>
      </c>
      <c r="D43" s="115">
        <v>15.95</v>
      </c>
      <c r="E43" s="28"/>
      <c r="F43" s="114">
        <v>15.7</v>
      </c>
      <c r="G43" s="69"/>
    </row>
    <row r="44" spans="1:14" ht="26.25" customHeight="1" x14ac:dyDescent="0.4">
      <c r="A44" s="22" t="s">
        <v>60</v>
      </c>
      <c r="B44" s="106">
        <v>1</v>
      </c>
      <c r="C44" s="93" t="s">
        <v>61</v>
      </c>
      <c r="D44" s="94">
        <f>D43*$B$34</f>
        <v>15.95</v>
      </c>
      <c r="E44" s="34"/>
      <c r="F44" s="33">
        <f>F43*$B$34</f>
        <v>15.7</v>
      </c>
      <c r="G44" s="36"/>
    </row>
    <row r="45" spans="1:14" ht="19.5" customHeight="1" x14ac:dyDescent="0.3">
      <c r="A45" s="22" t="s">
        <v>62</v>
      </c>
      <c r="B45" s="90">
        <f>(B44/B43)*(B42/B41)*(B40/B39)*(B38/B37)*B36</f>
        <v>100</v>
      </c>
      <c r="C45" s="93" t="s">
        <v>63</v>
      </c>
      <c r="D45" s="95">
        <f>D44*$B$30/100</f>
        <v>15.883009999999999</v>
      </c>
      <c r="E45" s="36"/>
      <c r="F45" s="35">
        <f>F44*$B$30/100</f>
        <v>15.63406</v>
      </c>
      <c r="G45" s="36"/>
    </row>
    <row r="46" spans="1:14" ht="19.5" customHeight="1" x14ac:dyDescent="0.3">
      <c r="A46" s="374" t="s">
        <v>64</v>
      </c>
      <c r="B46" s="378"/>
      <c r="C46" s="93" t="s">
        <v>65</v>
      </c>
      <c r="D46" s="94">
        <f>D45/$B$45</f>
        <v>0.15883009999999997</v>
      </c>
      <c r="E46" s="36"/>
      <c r="F46" s="37">
        <f>F45/$B$45</f>
        <v>0.1563406</v>
      </c>
      <c r="G46" s="36"/>
    </row>
    <row r="47" spans="1:14" ht="27" customHeight="1" x14ac:dyDescent="0.4">
      <c r="A47" s="376"/>
      <c r="B47" s="379"/>
      <c r="C47" s="93" t="s">
        <v>66</v>
      </c>
      <c r="D47" s="116">
        <v>0.16</v>
      </c>
      <c r="E47" s="69"/>
      <c r="F47" s="69"/>
      <c r="G47" s="69"/>
    </row>
    <row r="48" spans="1:14" ht="18.75" x14ac:dyDescent="0.3">
      <c r="C48" s="93" t="s">
        <v>67</v>
      </c>
      <c r="D48" s="95">
        <f>D47*$B$45</f>
        <v>16</v>
      </c>
      <c r="E48" s="36"/>
      <c r="F48" s="36"/>
      <c r="G48" s="36"/>
    </row>
    <row r="49" spans="1:12" ht="19.5" customHeight="1" x14ac:dyDescent="0.3">
      <c r="C49" s="96" t="s">
        <v>68</v>
      </c>
      <c r="D49" s="97">
        <f>D48/B34</f>
        <v>16</v>
      </c>
      <c r="E49" s="55"/>
      <c r="F49" s="55"/>
      <c r="G49" s="55"/>
    </row>
    <row r="50" spans="1:12" ht="18.75" x14ac:dyDescent="0.3">
      <c r="C50" s="98" t="s">
        <v>69</v>
      </c>
      <c r="D50" s="99">
        <f>AVERAGE(E38:E41,G38:G41)</f>
        <v>51566580.311388873</v>
      </c>
      <c r="E50" s="54"/>
      <c r="F50" s="54"/>
      <c r="G50" s="54"/>
    </row>
    <row r="51" spans="1:12" ht="18.75" x14ac:dyDescent="0.3">
      <c r="C51" s="38" t="s">
        <v>70</v>
      </c>
      <c r="D51" s="41">
        <f>STDEV(E38:E41,G38:G41)/D50</f>
        <v>1.2186957889375112E-2</v>
      </c>
      <c r="E51" s="34"/>
      <c r="F51" s="34"/>
      <c r="G51" s="34"/>
    </row>
    <row r="52" spans="1:12" ht="19.5" customHeight="1" x14ac:dyDescent="0.3">
      <c r="C52" s="39" t="s">
        <v>18</v>
      </c>
      <c r="D52" s="42">
        <f>COUNT(E38:E41,G38:G41)</f>
        <v>6</v>
      </c>
      <c r="E52" s="34"/>
      <c r="F52" s="34"/>
      <c r="G52" s="34"/>
    </row>
    <row r="54" spans="1:12" ht="18.75" x14ac:dyDescent="0.3">
      <c r="A54" s="4" t="s">
        <v>1</v>
      </c>
      <c r="B54" s="43" t="s">
        <v>71</v>
      </c>
    </row>
    <row r="55" spans="1:12" ht="18.75" x14ac:dyDescent="0.3">
      <c r="A55" s="5" t="s">
        <v>72</v>
      </c>
      <c r="B55" s="7" t="str">
        <f>B21</f>
        <v>Each 5mL contains Trimethoprim BP 40mg, Sulphamethoxazole BP 200mg</v>
      </c>
    </row>
    <row r="56" spans="1:12" ht="26.25" customHeight="1" x14ac:dyDescent="0.4">
      <c r="A56" s="101" t="s">
        <v>73</v>
      </c>
      <c r="B56" s="117">
        <v>5</v>
      </c>
      <c r="C56" s="82" t="s">
        <v>74</v>
      </c>
      <c r="D56" s="118">
        <v>200</v>
      </c>
      <c r="E56" s="82" t="str">
        <f>B20</f>
        <v xml:space="preserve">Sulphamethoxazole BP </v>
      </c>
    </row>
    <row r="57" spans="1:12" ht="18.75" x14ac:dyDescent="0.3">
      <c r="A57" s="7" t="s">
        <v>75</v>
      </c>
      <c r="B57" s="128">
        <f>'Relative density'!C39</f>
        <v>1.1201585451154112</v>
      </c>
    </row>
    <row r="58" spans="1:12" s="29" customFormat="1" ht="18.75" x14ac:dyDescent="0.3">
      <c r="A58" s="80" t="s">
        <v>76</v>
      </c>
      <c r="B58" s="81">
        <f>B56</f>
        <v>5</v>
      </c>
      <c r="C58" s="82" t="s">
        <v>77</v>
      </c>
      <c r="D58" s="102">
        <f>B57*B56</f>
        <v>5.6007927255770564</v>
      </c>
      <c r="E58" s="393"/>
      <c r="F58" s="393"/>
      <c r="G58" s="393"/>
      <c r="H58" s="393"/>
      <c r="I58" s="393"/>
    </row>
    <row r="59" spans="1:12" ht="19.5" customHeight="1" x14ac:dyDescent="0.25"/>
    <row r="60" spans="1:12" s="3" customFormat="1" ht="27" customHeight="1" x14ac:dyDescent="0.4">
      <c r="A60" s="21" t="s">
        <v>78</v>
      </c>
      <c r="B60" s="109">
        <v>50</v>
      </c>
      <c r="C60" s="5"/>
      <c r="D60" s="45" t="s">
        <v>79</v>
      </c>
      <c r="E60" s="44" t="s">
        <v>80</v>
      </c>
      <c r="F60" s="44" t="s">
        <v>50</v>
      </c>
      <c r="G60" s="44" t="s">
        <v>81</v>
      </c>
      <c r="H60" s="24" t="s">
        <v>82</v>
      </c>
      <c r="L60" s="13"/>
    </row>
    <row r="61" spans="1:12" s="3" customFormat="1" ht="24" customHeight="1" x14ac:dyDescent="0.4">
      <c r="A61" s="22" t="s">
        <v>83</v>
      </c>
      <c r="B61" s="110">
        <v>2</v>
      </c>
      <c r="C61" s="389" t="s">
        <v>84</v>
      </c>
      <c r="D61" s="386">
        <v>6.8142800000000001</v>
      </c>
      <c r="E61" s="75">
        <v>1</v>
      </c>
      <c r="F61" s="119">
        <v>62180951</v>
      </c>
      <c r="G61" s="86">
        <f>IF(ISBLANK(F61),"-",(F61/$D$50*$D$47*$B$69)*$D$58/$D$61)</f>
        <v>198.22049192544739</v>
      </c>
      <c r="H61" s="83">
        <f t="shared" ref="H61:H72" si="0">IF(ISBLANK(F61),"-",G61/$D$56)</f>
        <v>0.99110245962723698</v>
      </c>
      <c r="L61" s="13"/>
    </row>
    <row r="62" spans="1:12" s="3" customFormat="1" ht="26.25" customHeight="1" x14ac:dyDescent="0.4">
      <c r="A62" s="22" t="s">
        <v>85</v>
      </c>
      <c r="B62" s="110">
        <v>50</v>
      </c>
      <c r="C62" s="390"/>
      <c r="D62" s="387"/>
      <c r="E62" s="76">
        <v>2</v>
      </c>
      <c r="F62" s="112">
        <v>62076214</v>
      </c>
      <c r="G62" s="87">
        <f>IF(ISBLANK(F62),"-",(F62/$D$50*$D$47*$B$69)*$D$58/$D$61)</f>
        <v>197.88661122196962</v>
      </c>
      <c r="H62" s="84">
        <f t="shared" si="0"/>
        <v>0.98943305610984811</v>
      </c>
      <c r="L62" s="13"/>
    </row>
    <row r="63" spans="1:12" s="3" customFormat="1" ht="24.75" customHeight="1" x14ac:dyDescent="0.4">
      <c r="A63" s="22" t="s">
        <v>86</v>
      </c>
      <c r="B63" s="110">
        <v>1</v>
      </c>
      <c r="C63" s="390"/>
      <c r="D63" s="387"/>
      <c r="E63" s="76">
        <v>3</v>
      </c>
      <c r="F63" s="112">
        <v>62240076</v>
      </c>
      <c r="G63" s="87">
        <f>IF(ISBLANK(F63),"-",(F63/$D$50*$D$47*$B$69)*$D$58/$D$61)</f>
        <v>198.40897065400674</v>
      </c>
      <c r="H63" s="84">
        <f t="shared" si="0"/>
        <v>0.99204485327003367</v>
      </c>
      <c r="L63" s="13"/>
    </row>
    <row r="64" spans="1:12" ht="27" customHeight="1" x14ac:dyDescent="0.4">
      <c r="A64" s="22" t="s">
        <v>87</v>
      </c>
      <c r="B64" s="110">
        <v>1</v>
      </c>
      <c r="C64" s="391"/>
      <c r="D64" s="388"/>
      <c r="E64" s="77">
        <v>4</v>
      </c>
      <c r="F64" s="120"/>
      <c r="G64" s="87" t="str">
        <f>IF(ISBLANK(F64),"-",(F64/$D$50*$D$47*$B$69)*$D$58/$D$61)</f>
        <v>-</v>
      </c>
      <c r="H64" s="84" t="str">
        <f t="shared" si="0"/>
        <v>-</v>
      </c>
    </row>
    <row r="65" spans="1:11" ht="24.75" customHeight="1" x14ac:dyDescent="0.4">
      <c r="A65" s="22" t="s">
        <v>88</v>
      </c>
      <c r="B65" s="110">
        <v>1</v>
      </c>
      <c r="C65" s="389" t="s">
        <v>89</v>
      </c>
      <c r="D65" s="386">
        <v>5.8259600000000002</v>
      </c>
      <c r="E65" s="46">
        <v>1</v>
      </c>
      <c r="F65" s="112">
        <v>51473109</v>
      </c>
      <c r="G65" s="86">
        <f>IF(ISBLANK(F65),"-",(F65/$D$50*$D$47*$B$69)*$D$58/$D$65)</f>
        <v>191.9216932834679</v>
      </c>
      <c r="H65" s="83">
        <f t="shared" si="0"/>
        <v>0.95960846641733955</v>
      </c>
    </row>
    <row r="66" spans="1:11" ht="23.25" customHeight="1" x14ac:dyDescent="0.4">
      <c r="A66" s="22" t="s">
        <v>90</v>
      </c>
      <c r="B66" s="110">
        <v>1</v>
      </c>
      <c r="C66" s="390"/>
      <c r="D66" s="387"/>
      <c r="E66" s="47">
        <v>2</v>
      </c>
      <c r="F66" s="112">
        <v>51477257</v>
      </c>
      <c r="G66" s="87">
        <f>IF(ISBLANK(F66),"-",(F66/$D$50*$D$47*$B$69)*$D$58/$D$65)</f>
        <v>191.937159440442</v>
      </c>
      <c r="H66" s="84">
        <f t="shared" si="0"/>
        <v>0.95968579720221003</v>
      </c>
    </row>
    <row r="67" spans="1:11" ht="24.75" customHeight="1" x14ac:dyDescent="0.4">
      <c r="A67" s="22" t="s">
        <v>91</v>
      </c>
      <c r="B67" s="110">
        <v>1</v>
      </c>
      <c r="C67" s="390"/>
      <c r="D67" s="387"/>
      <c r="E67" s="47">
        <v>3</v>
      </c>
      <c r="F67" s="112">
        <v>51514173</v>
      </c>
      <c r="G67" s="87">
        <f>IF(ISBLANK(F67),"-",(F67/$D$50*$D$47*$B$69)*$D$58/$D$65)</f>
        <v>192.07480376321357</v>
      </c>
      <c r="H67" s="84">
        <f t="shared" si="0"/>
        <v>0.96037401881606788</v>
      </c>
    </row>
    <row r="68" spans="1:11" ht="27" customHeight="1" x14ac:dyDescent="0.4">
      <c r="A68" s="22" t="s">
        <v>92</v>
      </c>
      <c r="B68" s="110">
        <v>1</v>
      </c>
      <c r="C68" s="391"/>
      <c r="D68" s="388"/>
      <c r="E68" s="48">
        <v>4</v>
      </c>
      <c r="F68" s="120"/>
      <c r="G68" s="88" t="str">
        <f>IF(ISBLANK(F68),"-",(F68/$D$50*$D$47*$B$69)*$D$58/$D$65)</f>
        <v>-</v>
      </c>
      <c r="H68" s="85" t="str">
        <f t="shared" si="0"/>
        <v>-</v>
      </c>
    </row>
    <row r="69" spans="1:11" ht="23.25" customHeight="1" x14ac:dyDescent="0.4">
      <c r="A69" s="22" t="s">
        <v>93</v>
      </c>
      <c r="B69" s="89">
        <f>(B68/B67)*(B66/B65)*(B64/B63)*(B62/B61)*B60</f>
        <v>1250</v>
      </c>
      <c r="C69" s="389" t="s">
        <v>94</v>
      </c>
      <c r="D69" s="386">
        <v>6.0205799999999998</v>
      </c>
      <c r="E69" s="46">
        <v>1</v>
      </c>
      <c r="F69" s="119">
        <v>53684654</v>
      </c>
      <c r="G69" s="86">
        <f>IF(ISBLANK(F69),"-",(F69/$D$50*$D$47*$B$69)*$D$58/$D$69)</f>
        <v>193.69704326723294</v>
      </c>
      <c r="H69" s="84">
        <f t="shared" si="0"/>
        <v>0.96848521633616469</v>
      </c>
    </row>
    <row r="70" spans="1:11" ht="22.5" customHeight="1" x14ac:dyDescent="0.4">
      <c r="A70" s="100" t="s">
        <v>95</v>
      </c>
      <c r="B70" s="121">
        <f>(D47*B69)/D56*D58</f>
        <v>5.6007927255770564</v>
      </c>
      <c r="C70" s="390"/>
      <c r="D70" s="387"/>
      <c r="E70" s="47">
        <v>2</v>
      </c>
      <c r="F70" s="112">
        <v>53799155</v>
      </c>
      <c r="G70" s="87">
        <f>IF(ISBLANK(F70),"-",(F70/$D$50*$D$47*$B$69)*$D$58/$D$69)</f>
        <v>194.11016887201268</v>
      </c>
      <c r="H70" s="84">
        <f t="shared" si="0"/>
        <v>0.97055084436006345</v>
      </c>
    </row>
    <row r="71" spans="1:11" ht="23.25" customHeight="1" x14ac:dyDescent="0.4">
      <c r="A71" s="374" t="s">
        <v>64</v>
      </c>
      <c r="B71" s="375"/>
      <c r="C71" s="390"/>
      <c r="D71" s="387"/>
      <c r="E71" s="47">
        <v>3</v>
      </c>
      <c r="F71" s="112">
        <v>53876134</v>
      </c>
      <c r="G71" s="87">
        <f>IF(ISBLANK(F71),"-",(F71/$D$50*$D$47*$B$69)*$D$58/$D$69)</f>
        <v>194.38791313564658</v>
      </c>
      <c r="H71" s="84">
        <f t="shared" si="0"/>
        <v>0.97193956567823292</v>
      </c>
    </row>
    <row r="72" spans="1:11" ht="23.25" customHeight="1" x14ac:dyDescent="0.4">
      <c r="A72" s="376"/>
      <c r="B72" s="377"/>
      <c r="C72" s="392"/>
      <c r="D72" s="388"/>
      <c r="E72" s="48">
        <v>4</v>
      </c>
      <c r="F72" s="120"/>
      <c r="G72" s="88" t="str">
        <f>IF(ISBLANK(F72),"-",(F72/$D$50*$D$47*$B$69)*$D$58/$D$69)</f>
        <v>-</v>
      </c>
      <c r="H72" s="85" t="str">
        <f t="shared" si="0"/>
        <v>-</v>
      </c>
    </row>
    <row r="73" spans="1:11" ht="26.25" customHeight="1" x14ac:dyDescent="0.4">
      <c r="A73" s="49"/>
      <c r="B73" s="49"/>
      <c r="C73" s="49"/>
      <c r="D73" s="49"/>
      <c r="E73" s="49"/>
      <c r="F73" s="50"/>
      <c r="G73" s="40" t="s">
        <v>57</v>
      </c>
      <c r="H73" s="122">
        <f>AVERAGE(H61:H72)</f>
        <v>0.97369158642413289</v>
      </c>
    </row>
    <row r="74" spans="1:11" ht="26.25" customHeight="1" x14ac:dyDescent="0.4">
      <c r="C74" s="49"/>
      <c r="D74" s="49"/>
      <c r="E74" s="49"/>
      <c r="F74" s="50"/>
      <c r="G74" s="38" t="s">
        <v>70</v>
      </c>
      <c r="H74" s="123">
        <f>STDEV(H61:H72)/H73</f>
        <v>1.4061488096554576E-2</v>
      </c>
    </row>
    <row r="75" spans="1:11" ht="27" customHeight="1" x14ac:dyDescent="0.4">
      <c r="A75" s="49"/>
      <c r="B75" s="49"/>
      <c r="C75" s="50"/>
      <c r="D75" s="51"/>
      <c r="E75" s="51"/>
      <c r="F75" s="50"/>
      <c r="G75" s="39" t="s">
        <v>18</v>
      </c>
      <c r="H75" s="124">
        <f>COUNT(H61:H72)</f>
        <v>9</v>
      </c>
    </row>
    <row r="76" spans="1:11" ht="18.75" x14ac:dyDescent="0.3">
      <c r="A76" s="49"/>
      <c r="B76" s="49"/>
      <c r="C76" s="50"/>
      <c r="D76" s="51"/>
      <c r="E76" s="51"/>
      <c r="F76" s="51"/>
      <c r="G76" s="51"/>
      <c r="H76" s="50"/>
      <c r="I76" s="52"/>
      <c r="J76" s="56"/>
      <c r="K76" s="70"/>
    </row>
    <row r="77" spans="1:11" ht="26.25" customHeight="1" x14ac:dyDescent="0.4">
      <c r="A77" s="9" t="s">
        <v>96</v>
      </c>
      <c r="B77" s="126" t="s">
        <v>97</v>
      </c>
      <c r="C77" s="371" t="str">
        <f>B20</f>
        <v xml:space="preserve">Sulphamethoxazole BP </v>
      </c>
      <c r="D77" s="371"/>
      <c r="E77" s="74" t="s">
        <v>98</v>
      </c>
      <c r="F77" s="74"/>
      <c r="G77" s="127">
        <f>H73</f>
        <v>0.97369158642413289</v>
      </c>
      <c r="H77" s="50"/>
      <c r="I77" s="52"/>
      <c r="J77" s="56"/>
      <c r="K77" s="70"/>
    </row>
    <row r="78" spans="1:11" ht="19.5" customHeight="1" x14ac:dyDescent="0.3">
      <c r="A78" s="60"/>
      <c r="B78" s="61"/>
      <c r="C78" s="62"/>
      <c r="D78" s="62"/>
      <c r="E78" s="61"/>
      <c r="F78" s="61"/>
      <c r="G78" s="61"/>
      <c r="H78" s="61"/>
    </row>
    <row r="79" spans="1:11" ht="18.75" x14ac:dyDescent="0.3">
      <c r="B79" s="12" t="s">
        <v>20</v>
      </c>
      <c r="E79" s="50" t="s">
        <v>21</v>
      </c>
      <c r="F79" s="50"/>
      <c r="G79" s="50" t="s">
        <v>22</v>
      </c>
    </row>
    <row r="80" spans="1:11" ht="83.1" customHeight="1" x14ac:dyDescent="0.3">
      <c r="A80" s="56" t="s">
        <v>23</v>
      </c>
      <c r="B80" s="103"/>
      <c r="C80" s="103"/>
      <c r="D80" s="49"/>
      <c r="E80" s="58"/>
      <c r="F80" s="52"/>
      <c r="G80" s="78"/>
      <c r="H80" s="78"/>
      <c r="I80" s="52"/>
    </row>
    <row r="81" spans="1:9" ht="83.1" customHeight="1" x14ac:dyDescent="0.3">
      <c r="A81" s="56" t="s">
        <v>24</v>
      </c>
      <c r="B81" s="104"/>
      <c r="C81" s="104"/>
      <c r="D81" s="66"/>
      <c r="E81" s="59"/>
      <c r="F81" s="52"/>
      <c r="G81" s="79"/>
      <c r="H81" s="79"/>
      <c r="I81" s="74"/>
    </row>
    <row r="82" spans="1:9" ht="18.75" x14ac:dyDescent="0.3">
      <c r="A82" s="49"/>
      <c r="B82" s="50"/>
      <c r="C82" s="51"/>
      <c r="D82" s="51"/>
      <c r="E82" s="51"/>
      <c r="F82" s="51"/>
      <c r="G82" s="50"/>
      <c r="H82" s="50"/>
      <c r="I82" s="52"/>
    </row>
    <row r="83" spans="1:9" ht="18.75" x14ac:dyDescent="0.3">
      <c r="A83" s="49"/>
      <c r="B83" s="49"/>
      <c r="C83" s="50"/>
      <c r="D83" s="51"/>
      <c r="E83" s="51"/>
      <c r="F83" s="51"/>
      <c r="G83" s="51"/>
      <c r="H83" s="50"/>
      <c r="I83" s="52"/>
    </row>
    <row r="84" spans="1:9" ht="18.75" x14ac:dyDescent="0.3">
      <c r="A84" s="49"/>
      <c r="B84" s="49"/>
      <c r="C84" s="50"/>
      <c r="D84" s="51"/>
      <c r="E84" s="51"/>
      <c r="F84" s="51"/>
      <c r="G84" s="51"/>
      <c r="H84" s="50"/>
      <c r="I84" s="52"/>
    </row>
    <row r="85" spans="1:9" ht="18.75" x14ac:dyDescent="0.3">
      <c r="A85" s="49"/>
      <c r="B85" s="49"/>
      <c r="C85" s="50"/>
      <c r="D85" s="51"/>
      <c r="E85" s="51"/>
      <c r="F85" s="51"/>
      <c r="G85" s="51"/>
      <c r="H85" s="50"/>
      <c r="I85" s="52"/>
    </row>
    <row r="86" spans="1:9" ht="18.75" x14ac:dyDescent="0.3">
      <c r="A86" s="49"/>
      <c r="B86" s="49"/>
      <c r="C86" s="50"/>
      <c r="D86" s="51"/>
      <c r="E86" s="51"/>
      <c r="F86" s="51"/>
      <c r="G86" s="51"/>
      <c r="H86" s="50"/>
      <c r="I86" s="52"/>
    </row>
    <row r="87" spans="1:9" ht="18.75" x14ac:dyDescent="0.3">
      <c r="A87" s="49"/>
      <c r="B87" s="49"/>
      <c r="C87" s="50"/>
      <c r="D87" s="51"/>
      <c r="E87" s="51"/>
      <c r="F87" s="51"/>
      <c r="G87" s="51"/>
      <c r="H87" s="50"/>
      <c r="I87" s="52"/>
    </row>
    <row r="88" spans="1:9" ht="18.75" x14ac:dyDescent="0.3">
      <c r="A88" s="49"/>
      <c r="B88" s="49"/>
      <c r="C88" s="50"/>
      <c r="D88" s="51"/>
      <c r="E88" s="51"/>
      <c r="F88" s="51"/>
      <c r="G88" s="51"/>
      <c r="H88" s="50"/>
      <c r="I88" s="52"/>
    </row>
    <row r="89" spans="1:9" ht="18.75" x14ac:dyDescent="0.3">
      <c r="A89" s="49"/>
      <c r="B89" s="49"/>
      <c r="C89" s="50"/>
      <c r="D89" s="51"/>
      <c r="E89" s="51"/>
      <c r="F89" s="51"/>
      <c r="G89" s="51"/>
      <c r="H89" s="50"/>
      <c r="I89" s="52"/>
    </row>
    <row r="90" spans="1:9" ht="18.75" x14ac:dyDescent="0.3">
      <c r="A90" s="49"/>
      <c r="B90" s="49"/>
      <c r="C90" s="50"/>
      <c r="D90" s="51"/>
      <c r="E90" s="51"/>
      <c r="F90" s="51"/>
      <c r="G90" s="51"/>
      <c r="H90" s="50"/>
      <c r="I90" s="5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7" zoomScale="55" zoomScaleNormal="75" workbookViewId="0">
      <selection activeCell="F54" sqref="F5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6" t="s">
        <v>25</v>
      </c>
      <c r="B1" s="366"/>
      <c r="C1" s="366"/>
      <c r="D1" s="366"/>
      <c r="E1" s="366"/>
      <c r="F1" s="366"/>
      <c r="G1" s="366"/>
      <c r="H1" s="366"/>
    </row>
    <row r="2" spans="1:8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5">
      <c r="A3" s="366"/>
      <c r="B3" s="366"/>
      <c r="C3" s="366"/>
      <c r="D3" s="366"/>
      <c r="E3" s="366"/>
      <c r="F3" s="366"/>
      <c r="G3" s="366"/>
      <c r="H3" s="366"/>
    </row>
    <row r="4" spans="1:8" x14ac:dyDescent="0.25">
      <c r="A4" s="366"/>
      <c r="B4" s="366"/>
      <c r="C4" s="366"/>
      <c r="D4" s="366"/>
      <c r="E4" s="366"/>
      <c r="F4" s="366"/>
      <c r="G4" s="366"/>
      <c r="H4" s="366"/>
    </row>
    <row r="5" spans="1:8" x14ac:dyDescent="0.25">
      <c r="A5" s="366"/>
      <c r="B5" s="366"/>
      <c r="C5" s="366"/>
      <c r="D5" s="366"/>
      <c r="E5" s="366"/>
      <c r="F5" s="366"/>
      <c r="G5" s="366"/>
      <c r="H5" s="366"/>
    </row>
    <row r="6" spans="1:8" x14ac:dyDescent="0.25">
      <c r="A6" s="366"/>
      <c r="B6" s="366"/>
      <c r="C6" s="366"/>
      <c r="D6" s="366"/>
      <c r="E6" s="366"/>
      <c r="F6" s="366"/>
      <c r="G6" s="366"/>
      <c r="H6" s="366"/>
    </row>
    <row r="7" spans="1:8" x14ac:dyDescent="0.25">
      <c r="A7" s="366"/>
      <c r="B7" s="366"/>
      <c r="C7" s="366"/>
      <c r="D7" s="366"/>
      <c r="E7" s="366"/>
      <c r="F7" s="366"/>
      <c r="G7" s="366"/>
      <c r="H7" s="366"/>
    </row>
    <row r="8" spans="1:8" x14ac:dyDescent="0.25">
      <c r="A8" s="367" t="s">
        <v>26</v>
      </c>
      <c r="B8" s="367"/>
      <c r="C8" s="367"/>
      <c r="D8" s="367"/>
      <c r="E8" s="367"/>
      <c r="F8" s="367"/>
      <c r="G8" s="367"/>
      <c r="H8" s="367"/>
    </row>
    <row r="9" spans="1:8" x14ac:dyDescent="0.25">
      <c r="A9" s="367"/>
      <c r="B9" s="367"/>
      <c r="C9" s="367"/>
      <c r="D9" s="367"/>
      <c r="E9" s="367"/>
      <c r="F9" s="367"/>
      <c r="G9" s="367"/>
      <c r="H9" s="367"/>
    </row>
    <row r="10" spans="1:8" x14ac:dyDescent="0.25">
      <c r="A10" s="367"/>
      <c r="B10" s="367"/>
      <c r="C10" s="367"/>
      <c r="D10" s="367"/>
      <c r="E10" s="367"/>
      <c r="F10" s="367"/>
      <c r="G10" s="367"/>
      <c r="H10" s="367"/>
    </row>
    <row r="11" spans="1:8" x14ac:dyDescent="0.25">
      <c r="A11" s="367"/>
      <c r="B11" s="367"/>
      <c r="C11" s="367"/>
      <c r="D11" s="367"/>
      <c r="E11" s="367"/>
      <c r="F11" s="367"/>
      <c r="G11" s="367"/>
      <c r="H11" s="367"/>
    </row>
    <row r="12" spans="1:8" x14ac:dyDescent="0.25">
      <c r="A12" s="367"/>
      <c r="B12" s="367"/>
      <c r="C12" s="367"/>
      <c r="D12" s="367"/>
      <c r="E12" s="367"/>
      <c r="F12" s="367"/>
      <c r="G12" s="367"/>
      <c r="H12" s="367"/>
    </row>
    <row r="13" spans="1:8" x14ac:dyDescent="0.25">
      <c r="A13" s="367"/>
      <c r="B13" s="367"/>
      <c r="C13" s="367"/>
      <c r="D13" s="367"/>
      <c r="E13" s="367"/>
      <c r="F13" s="367"/>
      <c r="G13" s="367"/>
      <c r="H13" s="367"/>
    </row>
    <row r="14" spans="1:8" x14ac:dyDescent="0.25">
      <c r="A14" s="367"/>
      <c r="B14" s="367"/>
      <c r="C14" s="367"/>
      <c r="D14" s="367"/>
      <c r="E14" s="367"/>
      <c r="F14" s="367"/>
      <c r="G14" s="367"/>
      <c r="H14" s="367"/>
    </row>
    <row r="15" spans="1:8" ht="19.5" customHeight="1" x14ac:dyDescent="0.25"/>
    <row r="16" spans="1:8" ht="19.5" customHeight="1" x14ac:dyDescent="0.3">
      <c r="A16" s="360" t="s">
        <v>27</v>
      </c>
      <c r="B16" s="361"/>
      <c r="C16" s="361"/>
      <c r="D16" s="361"/>
      <c r="E16" s="361"/>
      <c r="F16" s="361"/>
      <c r="G16" s="361"/>
      <c r="H16" s="362"/>
    </row>
    <row r="17" spans="1:14" ht="20.25" customHeight="1" x14ac:dyDescent="0.25">
      <c r="A17" s="368" t="s">
        <v>28</v>
      </c>
      <c r="B17" s="368"/>
      <c r="C17" s="368"/>
      <c r="D17" s="368"/>
      <c r="E17" s="368"/>
      <c r="F17" s="368"/>
      <c r="G17" s="368"/>
      <c r="H17" s="368"/>
    </row>
    <row r="18" spans="1:14" ht="26.25" customHeight="1" x14ac:dyDescent="0.4">
      <c r="A18" s="132" t="s">
        <v>29</v>
      </c>
      <c r="B18" s="369" t="s">
        <v>5</v>
      </c>
      <c r="C18" s="369"/>
    </row>
    <row r="19" spans="1:14" ht="26.25" customHeight="1" x14ac:dyDescent="0.4">
      <c r="A19" s="132" t="s">
        <v>30</v>
      </c>
      <c r="B19" s="233" t="s">
        <v>7</v>
      </c>
      <c r="C19" s="256">
        <v>25</v>
      </c>
    </row>
    <row r="20" spans="1:14" ht="26.25" customHeight="1" x14ac:dyDescent="0.4">
      <c r="A20" s="132" t="s">
        <v>31</v>
      </c>
      <c r="B20" s="233" t="s">
        <v>116</v>
      </c>
      <c r="C20" s="234"/>
    </row>
    <row r="21" spans="1:14" ht="26.25" customHeight="1" x14ac:dyDescent="0.4">
      <c r="A21" s="132" t="s">
        <v>32</v>
      </c>
      <c r="B21" s="370" t="s">
        <v>10</v>
      </c>
      <c r="C21" s="370"/>
      <c r="D21" s="370"/>
      <c r="E21" s="370"/>
      <c r="F21" s="370"/>
      <c r="G21" s="370"/>
      <c r="H21" s="370"/>
      <c r="I21" s="370"/>
    </row>
    <row r="22" spans="1:14" ht="26.25" customHeight="1" x14ac:dyDescent="0.4">
      <c r="A22" s="132" t="s">
        <v>33</v>
      </c>
      <c r="B22" s="235" t="str">
        <f>Sulphamethoxazole!B22</f>
        <v>8TH DEC 2015</v>
      </c>
      <c r="C22" s="234"/>
      <c r="D22" s="234"/>
      <c r="E22" s="234"/>
      <c r="F22" s="234"/>
      <c r="G22" s="234"/>
      <c r="H22" s="234"/>
      <c r="I22" s="234"/>
    </row>
    <row r="23" spans="1:14" ht="26.25" customHeight="1" x14ac:dyDescent="0.4">
      <c r="A23" s="132" t="s">
        <v>34</v>
      </c>
      <c r="B23" s="235" t="str">
        <f>Sulphamethoxazole!B23</f>
        <v>10TH DEC 2015</v>
      </c>
      <c r="C23" s="234"/>
      <c r="D23" s="234"/>
      <c r="E23" s="234"/>
      <c r="F23" s="234"/>
      <c r="G23" s="234"/>
      <c r="H23" s="234"/>
      <c r="I23" s="234"/>
    </row>
    <row r="24" spans="1:14" ht="18.75" x14ac:dyDescent="0.3">
      <c r="A24" s="132"/>
      <c r="B24" s="134"/>
    </row>
    <row r="25" spans="1:14" ht="18.75" x14ac:dyDescent="0.3">
      <c r="A25" s="130" t="s">
        <v>1</v>
      </c>
      <c r="B25" s="134"/>
    </row>
    <row r="26" spans="1:14" ht="26.25" customHeight="1" x14ac:dyDescent="0.4">
      <c r="A26" s="135" t="s">
        <v>4</v>
      </c>
      <c r="B26" s="369" t="s">
        <v>107</v>
      </c>
      <c r="C26" s="369"/>
    </row>
    <row r="27" spans="1:14" ht="26.25" customHeight="1" x14ac:dyDescent="0.4">
      <c r="A27" s="137" t="s">
        <v>35</v>
      </c>
      <c r="B27" s="370" t="s">
        <v>108</v>
      </c>
      <c r="C27" s="370"/>
    </row>
    <row r="28" spans="1:14" ht="27" customHeight="1" x14ac:dyDescent="0.4">
      <c r="A28" s="137" t="s">
        <v>6</v>
      </c>
      <c r="B28" s="232">
        <v>99.66</v>
      </c>
    </row>
    <row r="29" spans="1:14" s="3" customFormat="1" ht="27" customHeight="1" x14ac:dyDescent="0.4">
      <c r="A29" s="137" t="s">
        <v>36</v>
      </c>
      <c r="B29" s="231">
        <v>0</v>
      </c>
      <c r="C29" s="380" t="s">
        <v>37</v>
      </c>
      <c r="D29" s="381"/>
      <c r="E29" s="381"/>
      <c r="F29" s="381"/>
      <c r="G29" s="381"/>
      <c r="H29" s="382"/>
      <c r="I29" s="139"/>
      <c r="J29" s="139"/>
      <c r="K29" s="139"/>
      <c r="L29" s="139"/>
    </row>
    <row r="30" spans="1:14" s="3" customFormat="1" ht="19.5" customHeight="1" x14ac:dyDescent="0.3">
      <c r="A30" s="137" t="s">
        <v>38</v>
      </c>
      <c r="B30" s="136">
        <f>B28-B29</f>
        <v>99.66</v>
      </c>
      <c r="C30" s="140"/>
      <c r="D30" s="140"/>
      <c r="E30" s="140"/>
      <c r="F30" s="140"/>
      <c r="G30" s="140"/>
      <c r="H30" s="141"/>
      <c r="I30" s="139"/>
      <c r="J30" s="139"/>
      <c r="K30" s="139"/>
      <c r="L30" s="139"/>
    </row>
    <row r="31" spans="1:14" s="3" customFormat="1" ht="27" customHeight="1" x14ac:dyDescent="0.4">
      <c r="A31" s="137" t="s">
        <v>39</v>
      </c>
      <c r="B31" s="252">
        <v>1</v>
      </c>
      <c r="C31" s="383" t="s">
        <v>40</v>
      </c>
      <c r="D31" s="384"/>
      <c r="E31" s="384"/>
      <c r="F31" s="384"/>
      <c r="G31" s="384"/>
      <c r="H31" s="385"/>
      <c r="I31" s="139"/>
      <c r="J31" s="139"/>
      <c r="K31" s="139"/>
      <c r="L31" s="139"/>
    </row>
    <row r="32" spans="1:14" s="3" customFormat="1" ht="27" customHeight="1" x14ac:dyDescent="0.4">
      <c r="A32" s="137" t="s">
        <v>41</v>
      </c>
      <c r="B32" s="252">
        <v>1</v>
      </c>
      <c r="C32" s="383" t="s">
        <v>42</v>
      </c>
      <c r="D32" s="384"/>
      <c r="E32" s="384"/>
      <c r="F32" s="384"/>
      <c r="G32" s="384"/>
      <c r="H32" s="385"/>
      <c r="I32" s="139"/>
      <c r="J32" s="139"/>
      <c r="K32" s="139"/>
      <c r="L32" s="143"/>
      <c r="M32" s="143"/>
      <c r="N32" s="144"/>
    </row>
    <row r="33" spans="1:14" s="3" customFormat="1" ht="17.25" customHeight="1" x14ac:dyDescent="0.3">
      <c r="A33" s="137"/>
      <c r="B33" s="142"/>
      <c r="C33" s="145"/>
      <c r="D33" s="145"/>
      <c r="E33" s="145"/>
      <c r="F33" s="145"/>
      <c r="G33" s="145"/>
      <c r="H33" s="145"/>
      <c r="I33" s="139"/>
      <c r="J33" s="139"/>
      <c r="K33" s="139"/>
      <c r="L33" s="143"/>
      <c r="M33" s="143"/>
      <c r="N33" s="144"/>
    </row>
    <row r="34" spans="1:14" s="3" customFormat="1" ht="18.75" x14ac:dyDescent="0.3">
      <c r="A34" s="137" t="s">
        <v>43</v>
      </c>
      <c r="B34" s="146">
        <f>B31/B32</f>
        <v>1</v>
      </c>
      <c r="C34" s="131" t="s">
        <v>44</v>
      </c>
      <c r="D34" s="131"/>
      <c r="E34" s="131"/>
      <c r="F34" s="131"/>
      <c r="G34" s="131"/>
      <c r="H34" s="131"/>
      <c r="I34" s="139"/>
      <c r="J34" s="139"/>
      <c r="K34" s="139"/>
      <c r="L34" s="143"/>
      <c r="M34" s="143"/>
      <c r="N34" s="144"/>
    </row>
    <row r="35" spans="1:14" s="3" customFormat="1" ht="19.5" customHeight="1" x14ac:dyDescent="0.3">
      <c r="A35" s="137"/>
      <c r="B35" s="136"/>
      <c r="H35" s="131"/>
      <c r="I35" s="139"/>
      <c r="J35" s="139"/>
      <c r="K35" s="139"/>
      <c r="L35" s="143"/>
      <c r="M35" s="143"/>
      <c r="N35" s="144"/>
    </row>
    <row r="36" spans="1:14" s="3" customFormat="1" ht="27" customHeight="1" x14ac:dyDescent="0.4">
      <c r="A36" s="147" t="s">
        <v>45</v>
      </c>
      <c r="B36" s="236">
        <v>50</v>
      </c>
      <c r="C36" s="131"/>
      <c r="D36" s="372" t="s">
        <v>46</v>
      </c>
      <c r="E36" s="373"/>
      <c r="F36" s="193" t="s">
        <v>47</v>
      </c>
      <c r="G36" s="194"/>
      <c r="J36" s="139"/>
      <c r="K36" s="139"/>
      <c r="L36" s="143"/>
      <c r="M36" s="143"/>
      <c r="N36" s="144"/>
    </row>
    <row r="37" spans="1:14" s="3" customFormat="1" ht="26.25" customHeight="1" x14ac:dyDescent="0.4">
      <c r="A37" s="148" t="s">
        <v>48</v>
      </c>
      <c r="B37" s="237">
        <v>2</v>
      </c>
      <c r="C37" s="150" t="s">
        <v>49</v>
      </c>
      <c r="D37" s="151" t="s">
        <v>50</v>
      </c>
      <c r="E37" s="183" t="s">
        <v>51</v>
      </c>
      <c r="F37" s="151" t="s">
        <v>50</v>
      </c>
      <c r="G37" s="152" t="s">
        <v>51</v>
      </c>
      <c r="J37" s="139"/>
      <c r="K37" s="139"/>
      <c r="L37" s="143"/>
      <c r="M37" s="143"/>
      <c r="N37" s="144"/>
    </row>
    <row r="38" spans="1:14" s="3" customFormat="1" ht="26.25" customHeight="1" x14ac:dyDescent="0.4">
      <c r="A38" s="148" t="s">
        <v>52</v>
      </c>
      <c r="B38" s="237">
        <v>20</v>
      </c>
      <c r="C38" s="153">
        <v>1</v>
      </c>
      <c r="D38" s="238">
        <v>3920136</v>
      </c>
      <c r="E38" s="197">
        <f>IF(ISBLANK(D38),"-",$D$48/$D$45*D38)</f>
        <v>3667608.329859985</v>
      </c>
      <c r="F38" s="238">
        <v>3645717</v>
      </c>
      <c r="G38" s="189">
        <f>IF(ISBLANK(F38),"-",$D$48/$F$45*F38)</f>
        <v>3683478.6417305307</v>
      </c>
      <c r="J38" s="139"/>
      <c r="K38" s="139"/>
      <c r="L38" s="143"/>
      <c r="M38" s="143"/>
      <c r="N38" s="144"/>
    </row>
    <row r="39" spans="1:14" s="3" customFormat="1" ht="26.25" customHeight="1" x14ac:dyDescent="0.4">
      <c r="A39" s="148" t="s">
        <v>53</v>
      </c>
      <c r="B39" s="237">
        <v>1</v>
      </c>
      <c r="C39" s="149">
        <v>2</v>
      </c>
      <c r="D39" s="239">
        <v>3919967</v>
      </c>
      <c r="E39" s="198">
        <f>IF(ISBLANK(D39),"-",$D$48/$D$45*D39)</f>
        <v>3667450.2165170433</v>
      </c>
      <c r="F39" s="239">
        <v>3653373</v>
      </c>
      <c r="G39" s="190">
        <f>IF(ISBLANK(F39),"-",$D$48/$F$45*F39)</f>
        <v>3691213.9411191256</v>
      </c>
      <c r="J39" s="139"/>
      <c r="K39" s="139"/>
      <c r="L39" s="143"/>
      <c r="M39" s="143"/>
      <c r="N39" s="144"/>
    </row>
    <row r="40" spans="1:14" ht="26.25" customHeight="1" x14ac:dyDescent="0.4">
      <c r="A40" s="148" t="s">
        <v>54</v>
      </c>
      <c r="B40" s="237">
        <v>1</v>
      </c>
      <c r="C40" s="149">
        <v>3</v>
      </c>
      <c r="D40" s="239">
        <v>3912088</v>
      </c>
      <c r="E40" s="198">
        <f>IF(ISBLANK(D40),"-",$D$48/$D$45*D40)</f>
        <v>3660078.7666410781</v>
      </c>
      <c r="F40" s="239">
        <v>3646378</v>
      </c>
      <c r="G40" s="190">
        <f>IF(ISBLANK(F40),"-",$D$48/$F$45*F40)</f>
        <v>3684146.4882425293</v>
      </c>
      <c r="L40" s="143"/>
      <c r="M40" s="143"/>
      <c r="N40" s="154"/>
    </row>
    <row r="41" spans="1:14" ht="26.25" customHeight="1" x14ac:dyDescent="0.4">
      <c r="A41" s="148" t="s">
        <v>55</v>
      </c>
      <c r="B41" s="237">
        <v>1</v>
      </c>
      <c r="C41" s="155">
        <v>4</v>
      </c>
      <c r="D41" s="240"/>
      <c r="E41" s="199" t="str">
        <f>IF(ISBLANK(D41),"-",$D$48/$D$45*D41)</f>
        <v>-</v>
      </c>
      <c r="F41" s="240"/>
      <c r="G41" s="191" t="str">
        <f>IF(ISBLANK(F41),"-",$D$48/$F$45*F41)</f>
        <v>-</v>
      </c>
      <c r="L41" s="143"/>
      <c r="M41" s="143"/>
      <c r="N41" s="154"/>
    </row>
    <row r="42" spans="1:14" ht="27" customHeight="1" x14ac:dyDescent="0.4">
      <c r="A42" s="148" t="s">
        <v>56</v>
      </c>
      <c r="B42" s="237">
        <v>1</v>
      </c>
      <c r="C42" s="156" t="s">
        <v>57</v>
      </c>
      <c r="D42" s="217">
        <f>AVERAGE(D38:D41)</f>
        <v>3917397</v>
      </c>
      <c r="E42" s="179">
        <f>AVERAGE(E38:E41)</f>
        <v>3665045.7710060352</v>
      </c>
      <c r="F42" s="157">
        <f>AVERAGE(F38:F41)</f>
        <v>3648489.3333333335</v>
      </c>
      <c r="G42" s="158">
        <f>AVERAGE(G38:G41)</f>
        <v>3686279.6903640614</v>
      </c>
    </row>
    <row r="43" spans="1:14" ht="26.25" customHeight="1" x14ac:dyDescent="0.4">
      <c r="A43" s="148" t="s">
        <v>58</v>
      </c>
      <c r="B43" s="232">
        <v>1</v>
      </c>
      <c r="C43" s="218" t="s">
        <v>59</v>
      </c>
      <c r="D43" s="242">
        <v>17.16</v>
      </c>
      <c r="E43" s="154"/>
      <c r="F43" s="241">
        <v>15.89</v>
      </c>
      <c r="G43" s="195"/>
    </row>
    <row r="44" spans="1:14" ht="26.25" customHeight="1" x14ac:dyDescent="0.4">
      <c r="A44" s="148" t="s">
        <v>60</v>
      </c>
      <c r="B44" s="232">
        <v>1</v>
      </c>
      <c r="C44" s="219" t="s">
        <v>61</v>
      </c>
      <c r="D44" s="220">
        <f>D43*$B$34</f>
        <v>17.16</v>
      </c>
      <c r="E44" s="160"/>
      <c r="F44" s="159">
        <f>F43*$B$34</f>
        <v>15.89</v>
      </c>
      <c r="G44" s="162"/>
    </row>
    <row r="45" spans="1:14" ht="19.5" customHeight="1" x14ac:dyDescent="0.3">
      <c r="A45" s="148" t="s">
        <v>62</v>
      </c>
      <c r="B45" s="216">
        <f>(B44/B43)*(B42/B41)*(B40/B39)*(B38/B37)*B36</f>
        <v>500</v>
      </c>
      <c r="C45" s="219" t="s">
        <v>63</v>
      </c>
      <c r="D45" s="221">
        <f>D44*$B$30/100</f>
        <v>17.101656000000002</v>
      </c>
      <c r="E45" s="162"/>
      <c r="F45" s="161">
        <f>F44*$B$30/100</f>
        <v>15.835974</v>
      </c>
      <c r="G45" s="162"/>
    </row>
    <row r="46" spans="1:14" ht="19.5" customHeight="1" x14ac:dyDescent="0.3">
      <c r="A46" s="374" t="s">
        <v>64</v>
      </c>
      <c r="B46" s="378"/>
      <c r="C46" s="219" t="s">
        <v>65</v>
      </c>
      <c r="D46" s="220">
        <f>D45/$B$45</f>
        <v>3.4203312000000007E-2</v>
      </c>
      <c r="E46" s="162"/>
      <c r="F46" s="163">
        <f>F45/$B$45</f>
        <v>3.1671947999999998E-2</v>
      </c>
      <c r="G46" s="162"/>
    </row>
    <row r="47" spans="1:14" ht="27" customHeight="1" x14ac:dyDescent="0.4">
      <c r="A47" s="376"/>
      <c r="B47" s="379"/>
      <c r="C47" s="219" t="s">
        <v>66</v>
      </c>
      <c r="D47" s="243">
        <v>3.2000000000000001E-2</v>
      </c>
      <c r="E47" s="195"/>
      <c r="F47" s="195"/>
      <c r="G47" s="195"/>
    </row>
    <row r="48" spans="1:14" ht="18.75" x14ac:dyDescent="0.3">
      <c r="C48" s="219" t="s">
        <v>67</v>
      </c>
      <c r="D48" s="221">
        <f>D47*$B$45</f>
        <v>16</v>
      </c>
      <c r="E48" s="162"/>
      <c r="F48" s="162"/>
      <c r="G48" s="162"/>
    </row>
    <row r="49" spans="1:12" ht="19.5" customHeight="1" x14ac:dyDescent="0.3">
      <c r="C49" s="222" t="s">
        <v>68</v>
      </c>
      <c r="D49" s="223">
        <f>D48/B34</f>
        <v>16</v>
      </c>
      <c r="E49" s="181"/>
      <c r="F49" s="181"/>
      <c r="G49" s="181"/>
    </row>
    <row r="50" spans="1:12" ht="18.75" x14ac:dyDescent="0.3">
      <c r="C50" s="224" t="s">
        <v>69</v>
      </c>
      <c r="D50" s="225">
        <f>AVERAGE(E38:E41,G38:G41)</f>
        <v>3675662.7306850483</v>
      </c>
      <c r="E50" s="180"/>
      <c r="F50" s="180"/>
      <c r="G50" s="180"/>
    </row>
    <row r="51" spans="1:12" ht="18.75" x14ac:dyDescent="0.3">
      <c r="C51" s="164" t="s">
        <v>70</v>
      </c>
      <c r="D51" s="167">
        <f>STDEV(E38:E41,G38:G41)/D50</f>
        <v>3.3322191493522337E-3</v>
      </c>
      <c r="E51" s="160"/>
      <c r="F51" s="160"/>
      <c r="G51" s="160"/>
    </row>
    <row r="52" spans="1:12" ht="19.5" customHeight="1" x14ac:dyDescent="0.3">
      <c r="C52" s="165" t="s">
        <v>18</v>
      </c>
      <c r="D52" s="168">
        <f>COUNT(E38:E41,G38:G41)</f>
        <v>6</v>
      </c>
      <c r="E52" s="160"/>
      <c r="F52" s="160"/>
      <c r="G52" s="160"/>
    </row>
    <row r="54" spans="1:12" ht="18.75" x14ac:dyDescent="0.3">
      <c r="A54" s="130" t="s">
        <v>1</v>
      </c>
      <c r="B54" s="169" t="s">
        <v>71</v>
      </c>
    </row>
    <row r="55" spans="1:12" ht="18.75" x14ac:dyDescent="0.3">
      <c r="A55" s="131" t="s">
        <v>72</v>
      </c>
      <c r="B55" s="133" t="str">
        <f>B21</f>
        <v>Each 5mL contains Trimethoprim BP 40mg, Sulphamethoxazole BP 200mg</v>
      </c>
    </row>
    <row r="56" spans="1:12" ht="26.25" customHeight="1" x14ac:dyDescent="0.4">
      <c r="A56" s="227" t="s">
        <v>73</v>
      </c>
      <c r="B56" s="244">
        <v>5</v>
      </c>
      <c r="C56" s="208" t="s">
        <v>74</v>
      </c>
      <c r="D56" s="245">
        <v>40</v>
      </c>
      <c r="E56" s="208" t="str">
        <f>B20</f>
        <v xml:space="preserve">Trimethoprim BP </v>
      </c>
    </row>
    <row r="57" spans="1:12" ht="18.75" x14ac:dyDescent="0.3">
      <c r="A57" s="133" t="s">
        <v>75</v>
      </c>
      <c r="B57" s="255">
        <f>'Relative density'!C39</f>
        <v>1.1201585451154112</v>
      </c>
    </row>
    <row r="58" spans="1:12" s="31" customFormat="1" ht="18.75" x14ac:dyDescent="0.3">
      <c r="A58" s="206" t="s">
        <v>76</v>
      </c>
      <c r="B58" s="207">
        <f>B56</f>
        <v>5</v>
      </c>
      <c r="C58" s="208" t="s">
        <v>77</v>
      </c>
      <c r="D58" s="228">
        <f>B57*B56</f>
        <v>5.6007927255770564</v>
      </c>
      <c r="E58" s="395"/>
      <c r="F58" s="395"/>
      <c r="G58" s="395"/>
      <c r="H58" s="395"/>
      <c r="I58" s="395"/>
      <c r="J58" s="394"/>
    </row>
    <row r="59" spans="1:12" ht="19.5" customHeight="1" x14ac:dyDescent="0.25"/>
    <row r="60" spans="1:12" s="3" customFormat="1" ht="27" customHeight="1" x14ac:dyDescent="0.4">
      <c r="A60" s="147" t="s">
        <v>78</v>
      </c>
      <c r="B60" s="236">
        <v>50</v>
      </c>
      <c r="C60" s="131"/>
      <c r="D60" s="171" t="s">
        <v>79</v>
      </c>
      <c r="E60" s="170" t="s">
        <v>80</v>
      </c>
      <c r="F60" s="170" t="s">
        <v>50</v>
      </c>
      <c r="G60" s="170" t="s">
        <v>81</v>
      </c>
      <c r="H60" s="150" t="s">
        <v>82</v>
      </c>
      <c r="L60" s="139"/>
    </row>
    <row r="61" spans="1:12" s="3" customFormat="1" ht="24" customHeight="1" x14ac:dyDescent="0.4">
      <c r="A61" s="148" t="s">
        <v>83</v>
      </c>
      <c r="B61" s="237">
        <v>2</v>
      </c>
      <c r="C61" s="389" t="s">
        <v>84</v>
      </c>
      <c r="D61" s="386">
        <f>Sulphamethoxazole!D61</f>
        <v>6.8142800000000001</v>
      </c>
      <c r="E61" s="201">
        <v>1</v>
      </c>
      <c r="F61" s="246">
        <v>4246591</v>
      </c>
      <c r="G61" s="212">
        <f>IF(ISBLANK(F61),"-",(F61/$D$50*$D$47*$B$69)*$D$58/$D$61)</f>
        <v>37.983440249793709</v>
      </c>
      <c r="H61" s="209">
        <f t="shared" ref="H61:H72" si="0">IF(ISBLANK(F61),"-",G61/$D$56)</f>
        <v>0.94958600624484268</v>
      </c>
      <c r="L61" s="139"/>
    </row>
    <row r="62" spans="1:12" s="3" customFormat="1" ht="26.25" customHeight="1" x14ac:dyDescent="0.4">
      <c r="A62" s="148" t="s">
        <v>85</v>
      </c>
      <c r="B62" s="237">
        <v>50</v>
      </c>
      <c r="C62" s="390"/>
      <c r="D62" s="387"/>
      <c r="E62" s="202">
        <v>2</v>
      </c>
      <c r="F62" s="239">
        <v>4253916</v>
      </c>
      <c r="G62" s="213">
        <f>IF(ISBLANK(F62),"-",(F62/$D$50*$D$47*$B$69)*$D$58/$D$61)</f>
        <v>38.048958379472253</v>
      </c>
      <c r="H62" s="210">
        <f t="shared" si="0"/>
        <v>0.95122395948680638</v>
      </c>
      <c r="L62" s="139"/>
    </row>
    <row r="63" spans="1:12" s="3" customFormat="1" ht="24.75" customHeight="1" x14ac:dyDescent="0.4">
      <c r="A63" s="148" t="s">
        <v>86</v>
      </c>
      <c r="B63" s="237">
        <v>1</v>
      </c>
      <c r="C63" s="390"/>
      <c r="D63" s="387"/>
      <c r="E63" s="202">
        <v>3</v>
      </c>
      <c r="F63" s="239">
        <v>4258483</v>
      </c>
      <c r="G63" s="213">
        <f>IF(ISBLANK(F63),"-",(F63/$D$50*$D$47*$B$69)*$D$58/$D$61)</f>
        <v>38.089807703464338</v>
      </c>
      <c r="H63" s="210">
        <f t="shared" si="0"/>
        <v>0.95224519258660845</v>
      </c>
      <c r="L63" s="139"/>
    </row>
    <row r="64" spans="1:12" ht="27" customHeight="1" x14ac:dyDescent="0.4">
      <c r="A64" s="148" t="s">
        <v>87</v>
      </c>
      <c r="B64" s="237">
        <v>1</v>
      </c>
      <c r="C64" s="391"/>
      <c r="D64" s="388"/>
      <c r="E64" s="203">
        <v>4</v>
      </c>
      <c r="F64" s="247"/>
      <c r="G64" s="213" t="str">
        <f>IF(ISBLANK(F64),"-",(F64/$D$50*$D$47*$B$69)*$D$58/$D$61)</f>
        <v>-</v>
      </c>
      <c r="H64" s="210" t="str">
        <f t="shared" si="0"/>
        <v>-</v>
      </c>
    </row>
    <row r="65" spans="1:11" ht="24.75" customHeight="1" x14ac:dyDescent="0.4">
      <c r="A65" s="148" t="s">
        <v>88</v>
      </c>
      <c r="B65" s="237">
        <v>1</v>
      </c>
      <c r="C65" s="389" t="s">
        <v>89</v>
      </c>
      <c r="D65" s="386">
        <f>Sulphamethoxazole!D65</f>
        <v>5.8259600000000002</v>
      </c>
      <c r="E65" s="172">
        <v>1</v>
      </c>
      <c r="F65" s="239">
        <v>3509439</v>
      </c>
      <c r="G65" s="212">
        <f>IF(ISBLANK(F65),"-",(F65/$D$50*$D$47*$B$69)*$D$58/$D$65)</f>
        <v>36.715042614738834</v>
      </c>
      <c r="H65" s="209">
        <f t="shared" si="0"/>
        <v>0.91787606536847088</v>
      </c>
    </row>
    <row r="66" spans="1:11" ht="23.25" customHeight="1" x14ac:dyDescent="0.4">
      <c r="A66" s="148" t="s">
        <v>90</v>
      </c>
      <c r="B66" s="237">
        <v>1</v>
      </c>
      <c r="C66" s="390"/>
      <c r="D66" s="387"/>
      <c r="E66" s="173">
        <v>2</v>
      </c>
      <c r="F66" s="239">
        <v>3515023</v>
      </c>
      <c r="G66" s="213">
        <f>IF(ISBLANK(F66),"-",(F66/$D$50*$D$47*$B$69)*$D$58/$D$65)</f>
        <v>36.773461295890058</v>
      </c>
      <c r="H66" s="210">
        <f t="shared" si="0"/>
        <v>0.91933653239725144</v>
      </c>
    </row>
    <row r="67" spans="1:11" ht="24.75" customHeight="1" x14ac:dyDescent="0.4">
      <c r="A67" s="148" t="s">
        <v>91</v>
      </c>
      <c r="B67" s="237">
        <v>1</v>
      </c>
      <c r="C67" s="390"/>
      <c r="D67" s="387"/>
      <c r="E67" s="173">
        <v>3</v>
      </c>
      <c r="F67" s="239">
        <v>3519893</v>
      </c>
      <c r="G67" s="213">
        <f>IF(ISBLANK(F67),"-",(F67/$D$50*$D$47*$B$69)*$D$58/$D$65)</f>
        <v>36.824410253126182</v>
      </c>
      <c r="H67" s="210">
        <f t="shared" si="0"/>
        <v>0.92061025632815452</v>
      </c>
    </row>
    <row r="68" spans="1:11" ht="27" customHeight="1" x14ac:dyDescent="0.4">
      <c r="A68" s="148" t="s">
        <v>92</v>
      </c>
      <c r="B68" s="237">
        <v>1</v>
      </c>
      <c r="C68" s="391"/>
      <c r="D68" s="388"/>
      <c r="E68" s="174">
        <v>4</v>
      </c>
      <c r="F68" s="247"/>
      <c r="G68" s="214" t="str">
        <f>IF(ISBLANK(F68),"-",(F68/$D$50*$D$47*$B$69)*$D$58/$D$65)</f>
        <v>-</v>
      </c>
      <c r="H68" s="211" t="str">
        <f t="shared" si="0"/>
        <v>-</v>
      </c>
    </row>
    <row r="69" spans="1:11" ht="23.25" customHeight="1" x14ac:dyDescent="0.4">
      <c r="A69" s="148" t="s">
        <v>93</v>
      </c>
      <c r="B69" s="215">
        <f>(B68/B67)*(B66/B65)*(B64/B63)*(B62/B61)*B60</f>
        <v>1250</v>
      </c>
      <c r="C69" s="389" t="s">
        <v>94</v>
      </c>
      <c r="D69" s="386">
        <f>Sulphamethoxazole!D69</f>
        <v>6.0205799999999998</v>
      </c>
      <c r="E69" s="172">
        <v>1</v>
      </c>
      <c r="F69" s="246">
        <v>3657992</v>
      </c>
      <c r="G69" s="212">
        <f>IF(ISBLANK(F69),"-",(F69/$D$50*$D$47*$B$69)*$D$58/$D$69)</f>
        <v>37.032092866885819</v>
      </c>
      <c r="H69" s="210">
        <f t="shared" si="0"/>
        <v>0.92580232167214549</v>
      </c>
    </row>
    <row r="70" spans="1:11" ht="22.5" customHeight="1" x14ac:dyDescent="0.4">
      <c r="A70" s="226" t="s">
        <v>95</v>
      </c>
      <c r="B70" s="248">
        <f>(D47*B69)/D56*D58</f>
        <v>5.6007927255770564</v>
      </c>
      <c r="C70" s="390"/>
      <c r="D70" s="387"/>
      <c r="E70" s="173">
        <v>2</v>
      </c>
      <c r="F70" s="239">
        <v>3693637</v>
      </c>
      <c r="G70" s="213">
        <f>IF(ISBLANK(F70),"-",(F70/$D$50*$D$47*$B$69)*$D$58/$D$69)</f>
        <v>37.392949027927209</v>
      </c>
      <c r="H70" s="210">
        <f t="shared" si="0"/>
        <v>0.93482372569818017</v>
      </c>
    </row>
    <row r="71" spans="1:11" ht="23.25" customHeight="1" x14ac:dyDescent="0.4">
      <c r="A71" s="374" t="s">
        <v>64</v>
      </c>
      <c r="B71" s="375"/>
      <c r="C71" s="390"/>
      <c r="D71" s="387"/>
      <c r="E71" s="173">
        <v>3</v>
      </c>
      <c r="F71" s="239">
        <v>3685949</v>
      </c>
      <c r="G71" s="213">
        <f>IF(ISBLANK(F71),"-",(F71/$D$50*$D$47*$B$69)*$D$58/$D$69)</f>
        <v>37.3151186964337</v>
      </c>
      <c r="H71" s="210">
        <f t="shared" si="0"/>
        <v>0.9328779674108425</v>
      </c>
    </row>
    <row r="72" spans="1:11" ht="23.25" customHeight="1" x14ac:dyDescent="0.4">
      <c r="A72" s="376"/>
      <c r="B72" s="377"/>
      <c r="C72" s="392"/>
      <c r="D72" s="388"/>
      <c r="E72" s="174">
        <v>4</v>
      </c>
      <c r="F72" s="247"/>
      <c r="G72" s="214" t="str">
        <f>IF(ISBLANK(F72),"-",(F72/$D$50*$D$47*$B$69)*$D$58/$D$69)</f>
        <v>-</v>
      </c>
      <c r="H72" s="211" t="str">
        <f t="shared" si="0"/>
        <v>-</v>
      </c>
    </row>
    <row r="73" spans="1:11" ht="26.25" customHeight="1" x14ac:dyDescent="0.4">
      <c r="A73" s="175"/>
      <c r="B73" s="175"/>
      <c r="C73" s="175"/>
      <c r="D73" s="175"/>
      <c r="E73" s="175"/>
      <c r="F73" s="176"/>
      <c r="G73" s="166" t="s">
        <v>57</v>
      </c>
      <c r="H73" s="249">
        <f>AVERAGE(H61:H72)</f>
        <v>0.93382022524370045</v>
      </c>
    </row>
    <row r="74" spans="1:11" ht="26.25" customHeight="1" x14ac:dyDescent="0.4">
      <c r="C74" s="175"/>
      <c r="D74" s="175"/>
      <c r="E74" s="175"/>
      <c r="F74" s="176"/>
      <c r="G74" s="164" t="s">
        <v>70</v>
      </c>
      <c r="H74" s="250">
        <f>STDEV(H61:H72)/H73</f>
        <v>1.5123586655115311E-2</v>
      </c>
    </row>
    <row r="75" spans="1:11" ht="27" customHeight="1" x14ac:dyDescent="0.4">
      <c r="A75" s="175"/>
      <c r="B75" s="175"/>
      <c r="C75" s="176"/>
      <c r="D75" s="177"/>
      <c r="E75" s="177"/>
      <c r="F75" s="176"/>
      <c r="G75" s="165" t="s">
        <v>18</v>
      </c>
      <c r="H75" s="251">
        <f>COUNT(H61:H72)</f>
        <v>9</v>
      </c>
    </row>
    <row r="76" spans="1:11" ht="18.75" x14ac:dyDescent="0.3">
      <c r="A76" s="175"/>
      <c r="B76" s="175"/>
      <c r="C76" s="176"/>
      <c r="D76" s="177"/>
      <c r="E76" s="177"/>
      <c r="F76" s="177"/>
      <c r="G76" s="177"/>
      <c r="H76" s="176"/>
      <c r="I76" s="178"/>
      <c r="J76" s="182"/>
      <c r="K76" s="196"/>
    </row>
    <row r="77" spans="1:11" ht="26.25" customHeight="1" x14ac:dyDescent="0.4">
      <c r="A77" s="135" t="s">
        <v>96</v>
      </c>
      <c r="B77" s="253" t="s">
        <v>97</v>
      </c>
      <c r="C77" s="371" t="str">
        <f>B20</f>
        <v xml:space="preserve">Trimethoprim BP </v>
      </c>
      <c r="D77" s="371"/>
      <c r="E77" s="200" t="s">
        <v>98</v>
      </c>
      <c r="F77" s="200"/>
      <c r="G77" s="254">
        <f>H73</f>
        <v>0.93382022524370045</v>
      </c>
      <c r="H77" s="176"/>
      <c r="I77" s="178"/>
      <c r="J77" s="182"/>
      <c r="K77" s="196"/>
    </row>
    <row r="78" spans="1:11" ht="19.5" customHeight="1" x14ac:dyDescent="0.3">
      <c r="A78" s="186"/>
      <c r="B78" s="187"/>
      <c r="C78" s="188"/>
      <c r="D78" s="188"/>
      <c r="E78" s="187"/>
      <c r="F78" s="187"/>
      <c r="G78" s="187"/>
      <c r="H78" s="187"/>
    </row>
    <row r="79" spans="1:11" ht="18.75" x14ac:dyDescent="0.3">
      <c r="B79" s="138" t="s">
        <v>20</v>
      </c>
      <c r="E79" s="176" t="s">
        <v>21</v>
      </c>
      <c r="F79" s="176"/>
      <c r="G79" s="176" t="s">
        <v>22</v>
      </c>
    </row>
    <row r="80" spans="1:11" ht="45.75" customHeight="1" x14ac:dyDescent="0.3">
      <c r="A80" s="182" t="s">
        <v>23</v>
      </c>
      <c r="B80" s="229"/>
      <c r="C80" s="229"/>
      <c r="D80" s="175"/>
      <c r="E80" s="184"/>
      <c r="F80" s="178"/>
      <c r="G80" s="204"/>
      <c r="H80" s="204"/>
      <c r="I80" s="178"/>
    </row>
    <row r="81" spans="1:9" ht="42.75" customHeight="1" x14ac:dyDescent="0.3">
      <c r="A81" s="182" t="s">
        <v>24</v>
      </c>
      <c r="B81" s="230"/>
      <c r="C81" s="230"/>
      <c r="D81" s="192"/>
      <c r="E81" s="185"/>
      <c r="F81" s="178"/>
      <c r="G81" s="205"/>
      <c r="H81" s="205"/>
      <c r="I81" s="200"/>
    </row>
    <row r="82" spans="1:9" ht="18.75" x14ac:dyDescent="0.3">
      <c r="A82" s="175"/>
      <c r="B82" s="176"/>
      <c r="C82" s="177"/>
      <c r="D82" s="177"/>
      <c r="E82" s="177"/>
      <c r="F82" s="177"/>
      <c r="G82" s="176"/>
      <c r="H82" s="176"/>
      <c r="I82" s="178"/>
    </row>
    <row r="83" spans="1:9" ht="18.75" x14ac:dyDescent="0.3">
      <c r="A83" s="175"/>
      <c r="B83" s="175"/>
      <c r="C83" s="176"/>
      <c r="D83" s="177"/>
      <c r="E83" s="177"/>
      <c r="F83" s="177"/>
      <c r="G83" s="177"/>
      <c r="H83" s="176"/>
      <c r="I83" s="178"/>
    </row>
    <row r="84" spans="1:9" ht="18.75" x14ac:dyDescent="0.3">
      <c r="A84" s="175"/>
      <c r="B84" s="175"/>
      <c r="C84" s="176"/>
      <c r="D84" s="177"/>
      <c r="E84" s="177"/>
      <c r="F84" s="177"/>
      <c r="G84" s="177"/>
      <c r="H84" s="176"/>
      <c r="I84" s="178"/>
    </row>
    <row r="85" spans="1:9" ht="18.75" x14ac:dyDescent="0.3">
      <c r="A85" s="175"/>
      <c r="B85" s="175"/>
      <c r="C85" s="176"/>
      <c r="D85" s="177"/>
      <c r="E85" s="177"/>
      <c r="F85" s="177"/>
      <c r="G85" s="177"/>
      <c r="H85" s="176"/>
      <c r="I85" s="178"/>
    </row>
    <row r="86" spans="1:9" ht="18.75" x14ac:dyDescent="0.3">
      <c r="A86" s="175"/>
      <c r="B86" s="175"/>
      <c r="C86" s="176"/>
      <c r="D86" s="177"/>
      <c r="E86" s="177"/>
      <c r="F86" s="177"/>
      <c r="G86" s="177"/>
      <c r="H86" s="176"/>
      <c r="I86" s="178"/>
    </row>
    <row r="87" spans="1:9" ht="18.75" x14ac:dyDescent="0.3">
      <c r="A87" s="175"/>
      <c r="B87" s="175"/>
      <c r="C87" s="176"/>
      <c r="D87" s="177"/>
      <c r="E87" s="177"/>
      <c r="F87" s="177"/>
      <c r="G87" s="177"/>
      <c r="H87" s="176"/>
      <c r="I87" s="178"/>
    </row>
    <row r="88" spans="1:9" ht="18.75" x14ac:dyDescent="0.3">
      <c r="A88" s="175"/>
      <c r="B88" s="175"/>
      <c r="C88" s="176"/>
      <c r="D88" s="177"/>
      <c r="E88" s="177"/>
      <c r="F88" s="177"/>
      <c r="G88" s="177"/>
      <c r="H88" s="176"/>
      <c r="I88" s="178"/>
    </row>
    <row r="89" spans="1:9" ht="18.75" x14ac:dyDescent="0.3">
      <c r="A89" s="175"/>
      <c r="B89" s="175"/>
      <c r="C89" s="176"/>
      <c r="D89" s="177"/>
      <c r="E89" s="177"/>
      <c r="F89" s="177"/>
      <c r="G89" s="177"/>
      <c r="H89" s="176"/>
      <c r="I89" s="178"/>
    </row>
    <row r="90" spans="1:9" ht="18.75" x14ac:dyDescent="0.3">
      <c r="A90" s="175"/>
      <c r="B90" s="175"/>
      <c r="C90" s="176"/>
      <c r="D90" s="177"/>
      <c r="E90" s="177"/>
      <c r="F90" s="177"/>
      <c r="G90" s="177"/>
      <c r="H90" s="176"/>
      <c r="I90" s="17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 </vt:lpstr>
      <vt:lpstr>Relative density</vt:lpstr>
      <vt:lpstr>Sulphamethoxazole</vt:lpstr>
      <vt:lpstr>Trimethoprim</vt:lpstr>
      <vt:lpstr>'Relative density'!Print_Area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2015-12-10T08:08:30Z</cp:lastPrinted>
  <dcterms:created xsi:type="dcterms:W3CDTF">2005-07-05T10:19:27Z</dcterms:created>
  <dcterms:modified xsi:type="dcterms:W3CDTF">2015-12-16T06:25:04Z</dcterms:modified>
</cp:coreProperties>
</file>