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 " sheetId="6" r:id="rId1"/>
    <sheet name="RELATIVE DENSITY" sheetId="2" r:id="rId2"/>
    <sheet name="sulphamethoxazole 1" sheetId="4" r:id="rId3"/>
    <sheet name="Trimethoprim 1" sheetId="3" r:id="rId4"/>
  </sheets>
  <externalReferences>
    <externalReference r:id="rId5"/>
    <externalReference r:id="rId6"/>
  </externalReferences>
  <definedNames>
    <definedName name="_xlnm.Print_Area" localSheetId="2">'sulphamethoxazole 1'!$A$1:$I$86</definedName>
    <definedName name="_xlnm.Print_Area" localSheetId="3">'Trimethoprim 1'!$A$1:$I$87</definedName>
  </definedNames>
  <calcPr calcId="144525"/>
</workbook>
</file>

<file path=xl/calcChain.xml><?xml version="1.0" encoding="utf-8"?>
<calcChain xmlns="http://schemas.openxmlformats.org/spreadsheetml/2006/main">
  <c r="B23" i="2" l="1"/>
  <c r="B22" i="2"/>
  <c r="B21" i="2"/>
  <c r="B20" i="2"/>
  <c r="B53" i="6"/>
  <c r="E51" i="6"/>
  <c r="D51" i="6"/>
  <c r="C51" i="6"/>
  <c r="B51" i="6"/>
  <c r="B52" i="6" s="1"/>
  <c r="B42" i="6"/>
  <c r="B41" i="6"/>
  <c r="B40" i="6"/>
  <c r="B39" i="6"/>
  <c r="B32" i="6"/>
  <c r="E30" i="6"/>
  <c r="D30" i="6"/>
  <c r="C30" i="6"/>
  <c r="B30" i="6"/>
  <c r="B31" i="6" s="1"/>
  <c r="B21" i="6"/>
  <c r="B20" i="6"/>
  <c r="B19" i="6"/>
  <c r="B18" i="6"/>
  <c r="B17" i="6"/>
  <c r="F42" i="3" l="1"/>
  <c r="D42" i="3"/>
  <c r="G41" i="3"/>
  <c r="E41" i="3"/>
  <c r="F42" i="4"/>
  <c r="D42" i="4"/>
  <c r="G41" i="4"/>
  <c r="E41" i="4"/>
  <c r="C77" i="4"/>
  <c r="H72" i="4"/>
  <c r="G72" i="4"/>
  <c r="B69" i="4"/>
  <c r="H68" i="4"/>
  <c r="G68" i="4"/>
  <c r="H64" i="4"/>
  <c r="G64" i="4"/>
  <c r="B58" i="4"/>
  <c r="E56" i="4"/>
  <c r="B55" i="4"/>
  <c r="B45" i="4"/>
  <c r="D48" i="4" s="1"/>
  <c r="D49" i="4" s="1"/>
  <c r="B34" i="4"/>
  <c r="D44" i="4" s="1"/>
  <c r="B30" i="4"/>
  <c r="C77" i="3"/>
  <c r="H72" i="3"/>
  <c r="G72" i="3"/>
  <c r="B69" i="3"/>
  <c r="H68" i="3"/>
  <c r="G68" i="3"/>
  <c r="H64" i="3"/>
  <c r="G64" i="3"/>
  <c r="B58" i="3"/>
  <c r="E56" i="3"/>
  <c r="B55" i="3"/>
  <c r="D48" i="3"/>
  <c r="D49" i="3" s="1"/>
  <c r="B45" i="3"/>
  <c r="B34" i="3"/>
  <c r="F44" i="3" s="1"/>
  <c r="B30" i="3"/>
  <c r="D33" i="2"/>
  <c r="C33" i="2"/>
  <c r="B33" i="2"/>
  <c r="C37" i="2" s="1"/>
  <c r="F45" i="3" l="1"/>
  <c r="F46" i="3" s="1"/>
  <c r="D44" i="3"/>
  <c r="D45" i="3" s="1"/>
  <c r="D45" i="4"/>
  <c r="E40" i="4" s="1"/>
  <c r="F44" i="4"/>
  <c r="F45" i="4" s="1"/>
  <c r="C35" i="2"/>
  <c r="C39" i="2"/>
  <c r="G38" i="3"/>
  <c r="G40" i="3"/>
  <c r="G39" i="3"/>
  <c r="F46" i="4"/>
  <c r="E38" i="4"/>
  <c r="G38" i="4"/>
  <c r="G40" i="4"/>
  <c r="E39" i="4"/>
  <c r="G39" i="4"/>
  <c r="B57" i="3" l="1"/>
  <c r="D58" i="3" s="1"/>
  <c r="B70" i="3" s="1"/>
  <c r="B57" i="4"/>
  <c r="D58" i="4" s="1"/>
  <c r="B70" i="4" s="1"/>
  <c r="D46" i="4"/>
  <c r="D46" i="3"/>
  <c r="E39" i="3"/>
  <c r="E40" i="3"/>
  <c r="E38" i="3"/>
  <c r="G42" i="3"/>
  <c r="E42" i="4"/>
  <c r="D50" i="4"/>
  <c r="G42" i="4"/>
  <c r="D52" i="4"/>
  <c r="D51" i="4"/>
  <c r="G66" i="4" l="1"/>
  <c r="H66" i="4" s="1"/>
  <c r="E42" i="3"/>
  <c r="D52" i="3"/>
  <c r="D50" i="3"/>
  <c r="G69" i="4"/>
  <c r="H69" i="4" s="1"/>
  <c r="G62" i="4"/>
  <c r="H62" i="4" s="1"/>
  <c r="G61" i="4"/>
  <c r="H61" i="4" s="1"/>
  <c r="G67" i="4"/>
  <c r="H67" i="4" s="1"/>
  <c r="G71" i="4"/>
  <c r="H71" i="4" s="1"/>
  <c r="G65" i="4"/>
  <c r="H65" i="4" s="1"/>
  <c r="G63" i="4"/>
  <c r="H63" i="4" s="1"/>
  <c r="G70" i="4"/>
  <c r="H70" i="4" s="1"/>
  <c r="D51" i="3" l="1"/>
  <c r="G65" i="3"/>
  <c r="H65" i="3" s="1"/>
  <c r="G71" i="3"/>
  <c r="H71" i="3" s="1"/>
  <c r="G66" i="3"/>
  <c r="H66" i="3" s="1"/>
  <c r="G69" i="3"/>
  <c r="H69" i="3" s="1"/>
  <c r="G70" i="3"/>
  <c r="H70" i="3" s="1"/>
  <c r="G63" i="3"/>
  <c r="H63" i="3" s="1"/>
  <c r="G61" i="3"/>
  <c r="H61" i="3" s="1"/>
  <c r="G62" i="3"/>
  <c r="H62" i="3" s="1"/>
  <c r="G67" i="3"/>
  <c r="H67" i="3" s="1"/>
  <c r="H73" i="4"/>
  <c r="G77" i="4" s="1"/>
  <c r="H75" i="4"/>
  <c r="H75" i="3" l="1"/>
  <c r="H73" i="3"/>
  <c r="H74" i="4"/>
  <c r="H74" i="3" l="1"/>
  <c r="G77" i="3"/>
</calcChain>
</file>

<file path=xl/sharedStrings.xml><?xml version="1.0" encoding="utf-8"?>
<sst xmlns="http://schemas.openxmlformats.org/spreadsheetml/2006/main" count="269" uniqueCount="117">
  <si>
    <t>HPLC System Suitability Report</t>
  </si>
  <si>
    <t>Analysis Data</t>
  </si>
  <si>
    <t>Assay</t>
  </si>
  <si>
    <t>Sample(s)</t>
  </si>
  <si>
    <t>Reference Substance:</t>
  </si>
  <si>
    <t>SULFRAN SUSPENSION</t>
  </si>
  <si>
    <t>% age Purity:</t>
  </si>
  <si>
    <t>NDQA201509370</t>
  </si>
  <si>
    <t>Weight (mg):</t>
  </si>
  <si>
    <t>Standard Conc (mg/mL):</t>
  </si>
  <si>
    <t>Each 5mL contains Trimethoprim BP 40mg, Sulphamethoxazole BP 200mg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</si>
  <si>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</si>
  <si>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</si>
  <si>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</si>
  <si>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</si>
  <si>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</si>
  <si>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</si>
  <si>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</si>
  <si>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</si>
  <si>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</si>
  <si>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</si>
  <si>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</si>
  <si>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</si>
  <si>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</si>
  <si>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</si>
  <si>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</si>
  <si>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</si>
  <si>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</si>
  <si>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</si>
  <si>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</si>
  <si>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</si>
  <si>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</si>
  <si>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</si>
  <si>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</si>
  <si>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</si>
  <si>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</si>
  <si>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</si>
  <si>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</si>
  <si>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</si>
  <si>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</si>
  <si>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</si>
  <si>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</si>
  <si>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</si>
  <si>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</si>
  <si>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</si>
  <si>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</si>
  <si>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</si>
  <si>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</si>
  <si>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</si>
  <si>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</si>
  <si>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</si>
  <si>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</si>
  <si>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</si>
  <si>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</si>
  <si>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</si>
  <si>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</si>
  <si>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</si>
  <si>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</si>
  <si>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</si>
  <si>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</si>
  <si>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</si>
  <si>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</si>
  <si>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</si>
  <si>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</si>
  <si>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</si>
  <si>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</si>
  <si>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</si>
  <si>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</si>
  <si>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</si>
  <si>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</si>
  <si>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</si>
  <si>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</si>
  <si>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</si>
  <si>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</si>
  <si>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</si>
  <si>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</si>
  <si>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</si>
  <si>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</si>
  <si>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</si>
  <si>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</si>
  <si>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</si>
  <si>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</si>
  <si>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</si>
  <si>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</si>
  <si>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</si>
  <si>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</si>
  <si>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</si>
  <si>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</si>
  <si>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</si>
  <si>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</si>
  <si>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</si>
  <si>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</si>
  <si>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</si>
  <si>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</si>
  <si>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</si>
  <si>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</si>
  <si>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</si>
  <si>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</si>
  <si>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</si>
  <si>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</si>
  <si>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</si>
  <si>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</si>
  <si>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</si>
  <si>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</si>
  <si>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</si>
  <si>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</si>
  <si>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</si>
  <si>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</si>
  <si>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Sulphamethoxazole</t>
  </si>
  <si>
    <t>S12-2</t>
  </si>
  <si>
    <t>Trimethoprim</t>
  </si>
  <si>
    <t>T7-2</t>
  </si>
  <si>
    <t>JOYFRIDA</t>
  </si>
  <si>
    <t>8TH DEC 2015</t>
  </si>
  <si>
    <t>10TH DEC 2015</t>
  </si>
  <si>
    <t>Trimethoprim BP 40mg</t>
  </si>
  <si>
    <t xml:space="preserve">Sulphamethoxazole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</si>
</sst>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dd\-mmm\-yy"/>
    <numFmt numFmtId="170" formatCode="0.0000\ &quot;mg&quot;"/>
    <numFmt numFmtId="171" formatCode="0.0\ &quot;mL&quot;"/>
    <numFmt numFmtId="172" formatCode="0.0000\ &quot;g&quot;"/>
    <numFmt numFmtId="173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0" fontId="23" fillId="2" borderId="0"/>
  </cellStyleXfs>
  <cellXfs count="36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69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0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0" fontId="13" fillId="2" borderId="0" xfId="0" applyFont="1" applyFill="1"/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1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1" fontId="20" fillId="3" borderId="0" xfId="0" applyNumberFormat="1" applyFont="1" applyFill="1" applyAlignment="1" applyProtection="1">
      <alignment horizontal="center"/>
      <protection locked="0"/>
    </xf>
    <xf numFmtId="173" fontId="20" fillId="3" borderId="0" xfId="0" applyNumberFormat="1" applyFont="1" applyFill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69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0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1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69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1" fontId="20" fillId="3" borderId="0" xfId="0" applyNumberFormat="1" applyFont="1" applyFill="1" applyAlignment="1" applyProtection="1">
      <alignment horizontal="center"/>
      <protection locked="0"/>
    </xf>
    <xf numFmtId="173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5" fillId="2" borderId="0" xfId="0" applyFont="1" applyFill="1"/>
    <xf numFmtId="169" fontId="26" fillId="3" borderId="0" xfId="0" applyNumberFormat="1" applyFont="1" applyFill="1" applyAlignment="1" applyProtection="1">
      <alignment horizontal="left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3500\AppData\Local\Temp\NDQA20150937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3500\AppData\Local\Temp\NDQA20150937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"/>
      <sheetName val="Relative density"/>
      <sheetName val="Sulphamethoxazole"/>
      <sheetName val="Trimethoprim"/>
    </sheetNames>
    <sheetDataSet>
      <sheetData sheetId="0" refreshError="1"/>
      <sheetData sheetId="1" refreshError="1"/>
      <sheetData sheetId="2">
        <row r="18">
          <cell r="B18" t="str">
            <v>SULFRAN SUSPENSION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 DENSITY"/>
      <sheetName val="SST"/>
      <sheetName val="Sulphamethoxazole"/>
      <sheetName val="Trimethoprim"/>
    </sheetNames>
    <sheetDataSet>
      <sheetData sheetId="0" refreshError="1"/>
      <sheetData sheetId="1" refreshError="1"/>
      <sheetData sheetId="2">
        <row r="26">
          <cell r="B26" t="str">
            <v>Sulphamethoxazole</v>
          </cell>
        </row>
        <row r="28">
          <cell r="B28">
            <v>99.58</v>
          </cell>
        </row>
        <row r="43">
          <cell r="D43">
            <v>15.95</v>
          </cell>
        </row>
        <row r="46">
          <cell r="D46">
            <v>0.15883009999999997</v>
          </cell>
        </row>
      </sheetData>
      <sheetData sheetId="3">
        <row r="26">
          <cell r="B26" t="str">
            <v>Trimethoprim</v>
          </cell>
        </row>
        <row r="28">
          <cell r="B28">
            <v>99.66</v>
          </cell>
        </row>
        <row r="43">
          <cell r="D43">
            <v>17.16</v>
          </cell>
        </row>
        <row r="46">
          <cell r="D46">
            <v>3.4203312000000007E-2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3" workbookViewId="0">
      <selection activeCell="B18" sqref="B18"/>
    </sheetView>
  </sheetViews>
  <sheetFormatPr defaultRowHeight="13.5" x14ac:dyDescent="0.25"/>
  <cols>
    <col min="1" max="1" width="27.5703125" style="289" customWidth="1"/>
    <col min="2" max="2" width="20.42578125" style="289" customWidth="1"/>
    <col min="3" max="3" width="31.85546875" style="289" customWidth="1"/>
    <col min="4" max="4" width="25.85546875" style="289" customWidth="1"/>
    <col min="5" max="5" width="25.7109375" style="289" customWidth="1"/>
    <col min="6" max="6" width="23.140625" style="289" customWidth="1"/>
    <col min="7" max="7" width="28.42578125" style="289" customWidth="1"/>
    <col min="8" max="8" width="21.5703125" style="289" customWidth="1"/>
    <col min="9" max="9" width="9.140625" style="289" customWidth="1"/>
    <col min="10" max="16384" width="9.140625" style="325"/>
  </cols>
  <sheetData>
    <row r="14" spans="1:6" ht="15" customHeight="1" x14ac:dyDescent="0.3">
      <c r="A14" s="288"/>
      <c r="C14" s="290"/>
      <c r="F14" s="290"/>
    </row>
    <row r="15" spans="1:6" ht="18.75" customHeight="1" x14ac:dyDescent="0.3">
      <c r="A15" s="334" t="s">
        <v>0</v>
      </c>
      <c r="B15" s="334"/>
      <c r="C15" s="334"/>
      <c r="D15" s="334"/>
      <c r="E15" s="334"/>
    </row>
    <row r="16" spans="1:6" ht="16.5" customHeight="1" x14ac:dyDescent="0.3">
      <c r="A16" s="291" t="s">
        <v>1</v>
      </c>
      <c r="B16" s="292" t="s">
        <v>2</v>
      </c>
    </row>
    <row r="17" spans="1:5" ht="16.5" customHeight="1" x14ac:dyDescent="0.3">
      <c r="A17" s="293" t="s">
        <v>3</v>
      </c>
      <c r="B17" s="293" t="str">
        <f>[1]Sulphamethoxazole!B18</f>
        <v>SULFRAN SUSPENSION</v>
      </c>
      <c r="D17" s="294"/>
      <c r="E17" s="295"/>
    </row>
    <row r="18" spans="1:5" ht="16.5" customHeight="1" x14ac:dyDescent="0.3">
      <c r="A18" s="296" t="s">
        <v>4</v>
      </c>
      <c r="B18" s="293" t="str">
        <f>[2]Sulphamethoxazole!B26</f>
        <v>Sulphamethoxazole</v>
      </c>
      <c r="C18" s="295"/>
      <c r="D18" s="295"/>
      <c r="E18" s="295"/>
    </row>
    <row r="19" spans="1:5" ht="16.5" customHeight="1" x14ac:dyDescent="0.3">
      <c r="A19" s="296" t="s">
        <v>6</v>
      </c>
      <c r="B19" s="297">
        <f>[2]Sulphamethoxazole!B28</f>
        <v>99.58</v>
      </c>
      <c r="C19" s="295"/>
      <c r="D19" s="295"/>
      <c r="E19" s="295"/>
    </row>
    <row r="20" spans="1:5" ht="16.5" customHeight="1" x14ac:dyDescent="0.3">
      <c r="A20" s="293" t="s">
        <v>8</v>
      </c>
      <c r="B20" s="297">
        <f>[2]Sulphamethoxazole!D43</f>
        <v>15.95</v>
      </c>
      <c r="C20" s="295"/>
      <c r="D20" s="295"/>
      <c r="E20" s="295"/>
    </row>
    <row r="21" spans="1:5" ht="16.5" customHeight="1" x14ac:dyDescent="0.3">
      <c r="A21" s="293" t="s">
        <v>9</v>
      </c>
      <c r="B21" s="298">
        <f>[2]Sulphamethoxazole!D46</f>
        <v>0.15883009999999997</v>
      </c>
      <c r="C21" s="295"/>
      <c r="D21" s="295"/>
      <c r="E21" s="295"/>
    </row>
    <row r="22" spans="1:5" ht="15.75" customHeight="1" x14ac:dyDescent="0.25">
      <c r="A22" s="295"/>
      <c r="B22" s="295"/>
      <c r="C22" s="295"/>
      <c r="D22" s="295"/>
      <c r="E22" s="295"/>
    </row>
    <row r="23" spans="1:5" ht="16.5" customHeight="1" x14ac:dyDescent="0.3">
      <c r="A23" s="299" t="s">
        <v>11</v>
      </c>
      <c r="B23" s="300" t="s">
        <v>12</v>
      </c>
      <c r="C23" s="299" t="s">
        <v>13</v>
      </c>
      <c r="D23" s="299" t="s">
        <v>14</v>
      </c>
      <c r="E23" s="299" t="s">
        <v>15</v>
      </c>
    </row>
    <row r="24" spans="1:5" ht="16.5" customHeight="1" x14ac:dyDescent="0.3">
      <c r="A24" s="301">
        <v>1</v>
      </c>
      <c r="B24" s="302">
        <v>50803195</v>
      </c>
      <c r="C24" s="302">
        <v>7726.06</v>
      </c>
      <c r="D24" s="303">
        <v>0.93</v>
      </c>
      <c r="E24" s="304">
        <v>6.03</v>
      </c>
    </row>
    <row r="25" spans="1:5" ht="16.5" customHeight="1" x14ac:dyDescent="0.3">
      <c r="A25" s="301">
        <v>2</v>
      </c>
      <c r="B25" s="302">
        <v>50640298</v>
      </c>
      <c r="C25" s="302">
        <v>7680.1</v>
      </c>
      <c r="D25" s="303">
        <v>0.95</v>
      </c>
      <c r="E25" s="303">
        <v>6.03</v>
      </c>
    </row>
    <row r="26" spans="1:5" ht="16.5" customHeight="1" x14ac:dyDescent="0.3">
      <c r="A26" s="301">
        <v>3</v>
      </c>
      <c r="B26" s="302">
        <v>50528349</v>
      </c>
      <c r="C26" s="302">
        <v>7606.94</v>
      </c>
      <c r="D26" s="303">
        <v>0.94</v>
      </c>
      <c r="E26" s="303">
        <v>6.03</v>
      </c>
    </row>
    <row r="27" spans="1:5" ht="16.5" customHeight="1" x14ac:dyDescent="0.3">
      <c r="A27" s="301">
        <v>4</v>
      </c>
      <c r="B27" s="302">
        <v>50677464</v>
      </c>
      <c r="C27" s="302">
        <v>7581.34</v>
      </c>
      <c r="D27" s="303">
        <v>0.94</v>
      </c>
      <c r="E27" s="303">
        <v>6.03</v>
      </c>
    </row>
    <row r="28" spans="1:5" ht="16.5" customHeight="1" x14ac:dyDescent="0.3">
      <c r="A28" s="301">
        <v>5</v>
      </c>
      <c r="B28" s="302">
        <v>50674148</v>
      </c>
      <c r="C28" s="302">
        <v>7536.72</v>
      </c>
      <c r="D28" s="303">
        <v>0.94</v>
      </c>
      <c r="E28" s="303">
        <v>6.03</v>
      </c>
    </row>
    <row r="29" spans="1:5" ht="16.5" customHeight="1" x14ac:dyDescent="0.3">
      <c r="A29" s="301">
        <v>6</v>
      </c>
      <c r="B29" s="305">
        <v>50767872</v>
      </c>
      <c r="C29" s="305">
        <v>7404.46</v>
      </c>
      <c r="D29" s="306">
        <v>0.93</v>
      </c>
      <c r="E29" s="306">
        <v>6.04</v>
      </c>
    </row>
    <row r="30" spans="1:5" ht="16.5" customHeight="1" x14ac:dyDescent="0.3">
      <c r="A30" s="307" t="s">
        <v>16</v>
      </c>
      <c r="B30" s="308">
        <f>AVERAGE(B24:B29)</f>
        <v>50681887.666666664</v>
      </c>
      <c r="C30" s="309">
        <f>AVERAGE(C24:C29)</f>
        <v>7589.2699999999995</v>
      </c>
      <c r="D30" s="310">
        <f>AVERAGE(D24:D29)</f>
        <v>0.93833333333333313</v>
      </c>
      <c r="E30" s="310">
        <f>AVERAGE(E24:E29)</f>
        <v>6.0316666666666672</v>
      </c>
    </row>
    <row r="31" spans="1:5" ht="16.5" customHeight="1" x14ac:dyDescent="0.3">
      <c r="A31" s="311" t="s">
        <v>17</v>
      </c>
      <c r="B31" s="312">
        <f>(STDEV(B24:B29)/B30)</f>
        <v>1.922971105642718E-3</v>
      </c>
      <c r="C31" s="313"/>
      <c r="D31" s="313"/>
      <c r="E31" s="314"/>
    </row>
    <row r="32" spans="1:5" s="289" customFormat="1" ht="16.5" customHeight="1" x14ac:dyDescent="0.3">
      <c r="A32" s="315" t="s">
        <v>18</v>
      </c>
      <c r="B32" s="316">
        <f>COUNT(B24:B29)</f>
        <v>6</v>
      </c>
      <c r="C32" s="317"/>
      <c r="D32" s="318"/>
      <c r="E32" s="319"/>
    </row>
    <row r="33" spans="1:5" s="289" customFormat="1" ht="15.75" customHeight="1" x14ac:dyDescent="0.25">
      <c r="A33" s="295"/>
      <c r="B33" s="295"/>
      <c r="C33" s="295"/>
      <c r="D33" s="295"/>
      <c r="E33" s="295"/>
    </row>
    <row r="34" spans="1:5" s="289" customFormat="1" ht="16.5" customHeight="1" x14ac:dyDescent="0.3">
      <c r="A34" s="296" t="s">
        <v>19</v>
      </c>
      <c r="B34" s="320" t="s">
        <v>20</v>
      </c>
      <c r="C34" s="321"/>
      <c r="D34" s="321"/>
      <c r="E34" s="321"/>
    </row>
    <row r="35" spans="1:5" ht="16.5" customHeight="1" x14ac:dyDescent="0.3">
      <c r="A35" s="296"/>
      <c r="B35" s="320" t="s">
        <v>21</v>
      </c>
      <c r="C35" s="321"/>
      <c r="D35" s="321"/>
      <c r="E35" s="321"/>
    </row>
    <row r="36" spans="1:5" ht="16.5" customHeight="1" x14ac:dyDescent="0.3">
      <c r="A36" s="296"/>
      <c r="B36" s="320" t="s">
        <v>22</v>
      </c>
      <c r="C36" s="321"/>
      <c r="D36" s="321"/>
      <c r="E36" s="321"/>
    </row>
    <row r="37" spans="1:5" ht="15.75" customHeight="1" x14ac:dyDescent="0.25">
      <c r="A37" s="295"/>
      <c r="B37" s="295"/>
      <c r="C37" s="295"/>
      <c r="D37" s="295"/>
      <c r="E37" s="295"/>
    </row>
    <row r="38" spans="1:5" ht="16.5" customHeight="1" x14ac:dyDescent="0.3">
      <c r="A38" s="291" t="s">
        <v>1</v>
      </c>
      <c r="B38" s="292" t="s">
        <v>110</v>
      </c>
    </row>
    <row r="39" spans="1:5" ht="16.5" customHeight="1" x14ac:dyDescent="0.3">
      <c r="A39" s="296" t="s">
        <v>4</v>
      </c>
      <c r="B39" s="293" t="str">
        <f>[2]Trimethoprim!B26</f>
        <v>Trimethoprim</v>
      </c>
      <c r="C39" s="295"/>
      <c r="D39" s="295"/>
      <c r="E39" s="295"/>
    </row>
    <row r="40" spans="1:5" ht="16.5" customHeight="1" x14ac:dyDescent="0.3">
      <c r="A40" s="296" t="s">
        <v>6</v>
      </c>
      <c r="B40" s="297">
        <f>[2]Trimethoprim!B28</f>
        <v>99.66</v>
      </c>
      <c r="C40" s="295"/>
      <c r="D40" s="295"/>
      <c r="E40" s="295"/>
    </row>
    <row r="41" spans="1:5" ht="16.5" customHeight="1" x14ac:dyDescent="0.3">
      <c r="A41" s="293" t="s">
        <v>8</v>
      </c>
      <c r="B41" s="297">
        <f>[2]Trimethoprim!D43</f>
        <v>17.16</v>
      </c>
      <c r="C41" s="295"/>
      <c r="D41" s="295"/>
      <c r="E41" s="295"/>
    </row>
    <row r="42" spans="1:5" ht="16.5" customHeight="1" x14ac:dyDescent="0.3">
      <c r="A42" s="293" t="s">
        <v>9</v>
      </c>
      <c r="B42" s="298">
        <f>[2]Trimethoprim!D46</f>
        <v>3.4203312000000007E-2</v>
      </c>
      <c r="C42" s="295"/>
      <c r="D42" s="295"/>
      <c r="E42" s="295"/>
    </row>
    <row r="43" spans="1:5" ht="15.75" customHeight="1" x14ac:dyDescent="0.25">
      <c r="A43" s="295"/>
      <c r="B43" s="295"/>
      <c r="C43" s="295"/>
      <c r="D43" s="295"/>
      <c r="E43" s="295"/>
    </row>
    <row r="44" spans="1:5" ht="16.5" customHeight="1" x14ac:dyDescent="0.3">
      <c r="A44" s="299" t="s">
        <v>11</v>
      </c>
      <c r="B44" s="300" t="s">
        <v>12</v>
      </c>
      <c r="C44" s="299" t="s">
        <v>13</v>
      </c>
      <c r="D44" s="299" t="s">
        <v>14</v>
      </c>
      <c r="E44" s="299" t="s">
        <v>15</v>
      </c>
    </row>
    <row r="45" spans="1:5" ht="16.5" customHeight="1" x14ac:dyDescent="0.3">
      <c r="A45" s="301">
        <v>1</v>
      </c>
      <c r="B45" s="302">
        <v>3910770</v>
      </c>
      <c r="C45" s="302">
        <v>6224.08</v>
      </c>
      <c r="D45" s="303">
        <v>1.1000000000000001</v>
      </c>
      <c r="E45" s="304">
        <v>3.2</v>
      </c>
    </row>
    <row r="46" spans="1:5" ht="16.5" customHeight="1" x14ac:dyDescent="0.3">
      <c r="A46" s="301">
        <v>2</v>
      </c>
      <c r="B46" s="302">
        <v>3905854</v>
      </c>
      <c r="C46" s="302">
        <v>6209.66</v>
      </c>
      <c r="D46" s="303">
        <v>1.0900000000000001</v>
      </c>
      <c r="E46" s="303">
        <v>3.2</v>
      </c>
    </row>
    <row r="47" spans="1:5" ht="16.5" customHeight="1" x14ac:dyDescent="0.3">
      <c r="A47" s="301">
        <v>3</v>
      </c>
      <c r="B47" s="302">
        <v>3892211</v>
      </c>
      <c r="C47" s="302">
        <v>6178.95</v>
      </c>
      <c r="D47" s="303">
        <v>1.08</v>
      </c>
      <c r="E47" s="303">
        <v>3.2</v>
      </c>
    </row>
    <row r="48" spans="1:5" ht="16.5" customHeight="1" x14ac:dyDescent="0.3">
      <c r="A48" s="301">
        <v>4</v>
      </c>
      <c r="B48" s="302">
        <v>3909186</v>
      </c>
      <c r="C48" s="302">
        <v>6170.45</v>
      </c>
      <c r="D48" s="303">
        <v>1.07</v>
      </c>
      <c r="E48" s="303">
        <v>3.2</v>
      </c>
    </row>
    <row r="49" spans="1:7" ht="16.5" customHeight="1" x14ac:dyDescent="0.3">
      <c r="A49" s="301">
        <v>5</v>
      </c>
      <c r="B49" s="302">
        <v>3916226</v>
      </c>
      <c r="C49" s="302">
        <v>6091.86</v>
      </c>
      <c r="D49" s="303">
        <v>1.06</v>
      </c>
      <c r="E49" s="303">
        <v>3.2</v>
      </c>
    </row>
    <row r="50" spans="1:7" ht="16.5" customHeight="1" x14ac:dyDescent="0.3">
      <c r="A50" s="301">
        <v>6</v>
      </c>
      <c r="B50" s="305">
        <v>3914821</v>
      </c>
      <c r="C50" s="305">
        <v>5999.49</v>
      </c>
      <c r="D50" s="306">
        <v>1.06</v>
      </c>
      <c r="E50" s="306">
        <v>3.21</v>
      </c>
    </row>
    <row r="51" spans="1:7" ht="16.5" customHeight="1" x14ac:dyDescent="0.3">
      <c r="A51" s="307" t="s">
        <v>16</v>
      </c>
      <c r="B51" s="308">
        <f>AVERAGE(B45:B50)</f>
        <v>3908178</v>
      </c>
      <c r="C51" s="309">
        <f>AVERAGE(C45:C50)</f>
        <v>6145.748333333333</v>
      </c>
      <c r="D51" s="310">
        <f>AVERAGE(D45:D50)</f>
        <v>1.0766666666666669</v>
      </c>
      <c r="E51" s="310">
        <f>AVERAGE(E45:E50)</f>
        <v>3.2016666666666667</v>
      </c>
    </row>
    <row r="52" spans="1:7" ht="16.5" customHeight="1" x14ac:dyDescent="0.3">
      <c r="A52" s="311" t="s">
        <v>17</v>
      </c>
      <c r="B52" s="312">
        <f>(STDEV(B45:B50)/B51)</f>
        <v>2.2217746974214931E-3</v>
      </c>
      <c r="C52" s="313"/>
      <c r="D52" s="313"/>
      <c r="E52" s="314"/>
    </row>
    <row r="53" spans="1:7" s="289" customFormat="1" ht="16.5" customHeight="1" x14ac:dyDescent="0.3">
      <c r="A53" s="315" t="s">
        <v>18</v>
      </c>
      <c r="B53" s="316">
        <f>COUNT(B45:B50)</f>
        <v>6</v>
      </c>
      <c r="C53" s="317"/>
      <c r="D53" s="318"/>
      <c r="E53" s="319"/>
    </row>
    <row r="54" spans="1:7" s="289" customFormat="1" ht="15.75" customHeight="1" x14ac:dyDescent="0.25">
      <c r="A54" s="295"/>
      <c r="B54" s="295"/>
      <c r="C54" s="295"/>
      <c r="D54" s="295"/>
      <c r="E54" s="295"/>
    </row>
    <row r="55" spans="1:7" s="289" customFormat="1" ht="16.5" customHeight="1" x14ac:dyDescent="0.3">
      <c r="A55" s="296" t="s">
        <v>19</v>
      </c>
      <c r="B55" s="320" t="s">
        <v>20</v>
      </c>
      <c r="C55" s="321"/>
      <c r="D55" s="321"/>
      <c r="E55" s="321"/>
    </row>
    <row r="56" spans="1:7" ht="16.5" customHeight="1" x14ac:dyDescent="0.3">
      <c r="A56" s="296"/>
      <c r="B56" s="320" t="s">
        <v>21</v>
      </c>
      <c r="C56" s="321"/>
      <c r="D56" s="321"/>
      <c r="E56" s="321"/>
    </row>
    <row r="57" spans="1:7" ht="16.5" customHeight="1" x14ac:dyDescent="0.3">
      <c r="A57" s="296"/>
      <c r="B57" s="320" t="s">
        <v>22</v>
      </c>
      <c r="C57" s="321"/>
      <c r="D57" s="321"/>
      <c r="E57" s="321"/>
    </row>
    <row r="58" spans="1:7" ht="14.25" customHeight="1" thickBot="1" x14ac:dyDescent="0.3">
      <c r="A58" s="322"/>
      <c r="B58" s="323"/>
      <c r="D58" s="324"/>
      <c r="F58" s="325"/>
      <c r="G58" s="325"/>
    </row>
    <row r="59" spans="1:7" ht="15" customHeight="1" x14ac:dyDescent="0.3">
      <c r="B59" s="335" t="s">
        <v>23</v>
      </c>
      <c r="C59" s="335"/>
      <c r="E59" s="326" t="s">
        <v>24</v>
      </c>
      <c r="F59" s="327"/>
      <c r="G59" s="326" t="s">
        <v>25</v>
      </c>
    </row>
    <row r="60" spans="1:7" ht="15" customHeight="1" x14ac:dyDescent="0.3">
      <c r="A60" s="328" t="s">
        <v>26</v>
      </c>
      <c r="B60" s="329" t="s">
        <v>112</v>
      </c>
      <c r="C60" s="329"/>
      <c r="E60" s="329"/>
      <c r="G60" s="329"/>
    </row>
    <row r="61" spans="1:7" ht="15" customHeight="1" x14ac:dyDescent="0.3">
      <c r="A61" s="328" t="s">
        <v>27</v>
      </c>
      <c r="B61" s="330"/>
      <c r="C61" s="330"/>
      <c r="E61" s="330"/>
      <c r="G61" s="33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3" zoomScale="60" zoomScaleNormal="100" workbookViewId="0">
      <selection activeCell="F33" sqref="F33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41" t="s">
        <v>28</v>
      </c>
      <c r="B1" s="341"/>
      <c r="C1" s="341"/>
      <c r="D1" s="341"/>
      <c r="E1" s="341"/>
      <c r="F1" s="341"/>
      <c r="G1" s="57"/>
    </row>
    <row r="2" spans="1:7" ht="12.75" customHeight="1" x14ac:dyDescent="0.3">
      <c r="A2" s="341"/>
      <c r="B2" s="341"/>
      <c r="C2" s="341"/>
      <c r="D2" s="341"/>
      <c r="E2" s="341"/>
      <c r="F2" s="341"/>
      <c r="G2" s="57"/>
    </row>
    <row r="3" spans="1:7" ht="12.75" customHeight="1" x14ac:dyDescent="0.3">
      <c r="A3" s="341"/>
      <c r="B3" s="341"/>
      <c r="C3" s="341"/>
      <c r="D3" s="341"/>
      <c r="E3" s="341"/>
      <c r="F3" s="341"/>
      <c r="G3" s="57"/>
    </row>
    <row r="4" spans="1:7" ht="12.75" customHeight="1" x14ac:dyDescent="0.3">
      <c r="A4" s="341"/>
      <c r="B4" s="341"/>
      <c r="C4" s="341"/>
      <c r="D4" s="341"/>
      <c r="E4" s="341"/>
      <c r="F4" s="341"/>
      <c r="G4" s="57"/>
    </row>
    <row r="5" spans="1:7" ht="12.75" customHeight="1" x14ac:dyDescent="0.3">
      <c r="A5" s="341"/>
      <c r="B5" s="341"/>
      <c r="C5" s="341"/>
      <c r="D5" s="341"/>
      <c r="E5" s="341"/>
      <c r="F5" s="341"/>
      <c r="G5" s="57"/>
    </row>
    <row r="6" spans="1:7" ht="12.75" customHeight="1" x14ac:dyDescent="0.3">
      <c r="A6" s="341"/>
      <c r="B6" s="341"/>
      <c r="C6" s="341"/>
      <c r="D6" s="341"/>
      <c r="E6" s="341"/>
      <c r="F6" s="341"/>
      <c r="G6" s="57"/>
    </row>
    <row r="7" spans="1:7" ht="12.75" customHeight="1" x14ac:dyDescent="0.3">
      <c r="A7" s="341"/>
      <c r="B7" s="341"/>
      <c r="C7" s="341"/>
      <c r="D7" s="341"/>
      <c r="E7" s="341"/>
      <c r="F7" s="341"/>
      <c r="G7" s="57"/>
    </row>
    <row r="8" spans="1:7" ht="15" customHeight="1" x14ac:dyDescent="0.3">
      <c r="A8" s="340" t="s">
        <v>29</v>
      </c>
      <c r="B8" s="340"/>
      <c r="C8" s="340"/>
      <c r="D8" s="340"/>
      <c r="E8" s="340"/>
      <c r="F8" s="340"/>
      <c r="G8" s="58"/>
    </row>
    <row r="9" spans="1:7" ht="12.75" customHeight="1" x14ac:dyDescent="0.3">
      <c r="A9" s="340"/>
      <c r="B9" s="340"/>
      <c r="C9" s="340"/>
      <c r="D9" s="340"/>
      <c r="E9" s="340"/>
      <c r="F9" s="340"/>
      <c r="G9" s="58"/>
    </row>
    <row r="10" spans="1:7" ht="12.75" customHeight="1" x14ac:dyDescent="0.3">
      <c r="A10" s="340"/>
      <c r="B10" s="340"/>
      <c r="C10" s="340"/>
      <c r="D10" s="340"/>
      <c r="E10" s="340"/>
      <c r="F10" s="340"/>
      <c r="G10" s="58"/>
    </row>
    <row r="11" spans="1:7" ht="12.75" customHeight="1" x14ac:dyDescent="0.3">
      <c r="A11" s="340"/>
      <c r="B11" s="340"/>
      <c r="C11" s="340"/>
      <c r="D11" s="340"/>
      <c r="E11" s="340"/>
      <c r="F11" s="340"/>
      <c r="G11" s="58"/>
    </row>
    <row r="12" spans="1:7" ht="12.75" customHeight="1" x14ac:dyDescent="0.3">
      <c r="A12" s="340"/>
      <c r="B12" s="340"/>
      <c r="C12" s="340"/>
      <c r="D12" s="340"/>
      <c r="E12" s="340"/>
      <c r="F12" s="340"/>
      <c r="G12" s="58"/>
    </row>
    <row r="13" spans="1:7" ht="12.75" customHeight="1" x14ac:dyDescent="0.3">
      <c r="A13" s="340"/>
      <c r="B13" s="340"/>
      <c r="C13" s="340"/>
      <c r="D13" s="340"/>
      <c r="E13" s="340"/>
      <c r="F13" s="340"/>
      <c r="G13" s="58"/>
    </row>
    <row r="14" spans="1:7" ht="12.75" customHeight="1" x14ac:dyDescent="0.3">
      <c r="A14" s="340"/>
      <c r="B14" s="340"/>
      <c r="C14" s="340"/>
      <c r="D14" s="340"/>
      <c r="E14" s="340"/>
      <c r="F14" s="340"/>
      <c r="G14" s="58"/>
    </row>
    <row r="15" spans="1:7" ht="13.5" customHeight="1" x14ac:dyDescent="0.3"/>
    <row r="16" spans="1:7" ht="19.5" customHeight="1" x14ac:dyDescent="0.3">
      <c r="A16" s="336" t="s">
        <v>30</v>
      </c>
      <c r="B16" s="337"/>
      <c r="C16" s="337"/>
      <c r="D16" s="337"/>
      <c r="E16" s="337"/>
      <c r="F16" s="338"/>
    </row>
    <row r="17" spans="1:13" ht="18.75" customHeight="1" x14ac:dyDescent="0.3">
      <c r="A17" s="339" t="s">
        <v>31</v>
      </c>
      <c r="B17" s="339"/>
      <c r="C17" s="339"/>
      <c r="D17" s="339"/>
      <c r="E17" s="339"/>
      <c r="F17" s="339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32</v>
      </c>
      <c r="B20" s="59" t="str">
        <f>'sulphamethoxazole 1'!B18:C18</f>
        <v>SULFRAN SUSPENSION</v>
      </c>
    </row>
    <row r="21" spans="1:13" ht="16.5" customHeight="1" x14ac:dyDescent="0.3">
      <c r="A21" s="4" t="s">
        <v>33</v>
      </c>
      <c r="B21" s="59" t="str">
        <f>'sulphamethoxazole 1'!B19</f>
        <v>NDQA201509370</v>
      </c>
    </row>
    <row r="22" spans="1:13" ht="16.5" customHeight="1" x14ac:dyDescent="0.3">
      <c r="A22" s="4" t="s">
        <v>34</v>
      </c>
      <c r="B22" s="59" t="str">
        <f>'sulphamethoxazole 1'!B20</f>
        <v xml:space="preserve">Sulphamethoxazole </v>
      </c>
    </row>
    <row r="23" spans="1:13" ht="16.5" customHeight="1" x14ac:dyDescent="0.3">
      <c r="A23" s="4" t="s">
        <v>35</v>
      </c>
      <c r="B23" s="59" t="str">
        <f>'sulphamethoxazole 1'!B21:I21</f>
        <v>Each 5mL contains Trimethoprim BP 40mg, Sulphamethoxazole BP 200mg</v>
      </c>
    </row>
    <row r="24" spans="1:13" ht="16.5" customHeight="1" x14ac:dyDescent="0.3">
      <c r="A24" s="4" t="s">
        <v>36</v>
      </c>
      <c r="B24" s="333" t="s">
        <v>113</v>
      </c>
      <c r="C24" s="332"/>
    </row>
    <row r="25" spans="1:13" ht="16.5" customHeight="1" x14ac:dyDescent="0.3">
      <c r="A25" s="4" t="s">
        <v>37</v>
      </c>
      <c r="B25" s="333" t="s">
        <v>114</v>
      </c>
      <c r="C25" s="332"/>
    </row>
    <row r="27" spans="1:13" ht="13.5" customHeight="1" x14ac:dyDescent="0.3"/>
    <row r="28" spans="1:13" ht="17.25" customHeight="1" x14ac:dyDescent="0.3">
      <c r="B28" s="6"/>
      <c r="C28" s="7" t="s">
        <v>38</v>
      </c>
      <c r="D28" s="7" t="s">
        <v>39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23.111599999999999</v>
      </c>
      <c r="C29" s="12">
        <v>48.130699999999997</v>
      </c>
      <c r="D29" s="12">
        <v>49.529200000000003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48.146799999999999</v>
      </c>
      <c r="D30" s="12">
        <v>49.556399999999996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48.128</v>
      </c>
      <c r="D31" s="15">
        <v>49.533099999999997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23.111599999999999</v>
      </c>
      <c r="C33" s="18">
        <f>AVERAGE(C29:C32)</f>
        <v>48.13516666666667</v>
      </c>
      <c r="D33" s="18">
        <f>AVERAGE(D29:D32)</f>
        <v>49.539566666666666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40</v>
      </c>
      <c r="C35" s="22">
        <f>C33-B33</f>
        <v>25.023566666666671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41</v>
      </c>
      <c r="C37" s="22">
        <f>D33-B33</f>
        <v>26.427966666666666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42</v>
      </c>
      <c r="C39" s="28">
        <f>C37/C35</f>
        <v>1.0561230946294624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23</v>
      </c>
      <c r="C41" s="39"/>
      <c r="D41" s="40" t="s">
        <v>24</v>
      </c>
      <c r="E41" s="41"/>
      <c r="F41" s="40" t="s">
        <v>25</v>
      </c>
      <c r="G41" s="36"/>
      <c r="H41" s="36"/>
      <c r="I41" s="37"/>
      <c r="J41" s="38"/>
    </row>
    <row r="42" spans="1:13" ht="59.25" customHeight="1" x14ac:dyDescent="0.3">
      <c r="A42" s="42" t="s">
        <v>26</v>
      </c>
      <c r="B42" s="43" t="s">
        <v>112</v>
      </c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27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61" zoomScale="70" zoomScaleNormal="75" zoomScaleSheetLayoutView="70" workbookViewId="0">
      <selection activeCell="C24" sqref="C24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42" t="s">
        <v>28</v>
      </c>
      <c r="B1" s="342"/>
      <c r="C1" s="342"/>
      <c r="D1" s="342"/>
      <c r="E1" s="342"/>
      <c r="F1" s="342"/>
      <c r="G1" s="342"/>
      <c r="H1" s="342"/>
    </row>
    <row r="2" spans="1:8" x14ac:dyDescent="0.25">
      <c r="A2" s="342"/>
      <c r="B2" s="342"/>
      <c r="C2" s="342"/>
      <c r="D2" s="342"/>
      <c r="E2" s="342"/>
      <c r="F2" s="342"/>
      <c r="G2" s="342"/>
      <c r="H2" s="342"/>
    </row>
    <row r="3" spans="1:8" x14ac:dyDescent="0.25">
      <c r="A3" s="342"/>
      <c r="B3" s="342"/>
      <c r="C3" s="342"/>
      <c r="D3" s="342"/>
      <c r="E3" s="342"/>
      <c r="F3" s="342"/>
      <c r="G3" s="342"/>
      <c r="H3" s="342"/>
    </row>
    <row r="4" spans="1:8" x14ac:dyDescent="0.25">
      <c r="A4" s="342"/>
      <c r="B4" s="342"/>
      <c r="C4" s="342"/>
      <c r="D4" s="342"/>
      <c r="E4" s="342"/>
      <c r="F4" s="342"/>
      <c r="G4" s="342"/>
      <c r="H4" s="342"/>
    </row>
    <row r="5" spans="1:8" x14ac:dyDescent="0.25">
      <c r="A5" s="342"/>
      <c r="B5" s="342"/>
      <c r="C5" s="342"/>
      <c r="D5" s="342"/>
      <c r="E5" s="342"/>
      <c r="F5" s="342"/>
      <c r="G5" s="342"/>
      <c r="H5" s="342"/>
    </row>
    <row r="6" spans="1:8" x14ac:dyDescent="0.25">
      <c r="A6" s="342"/>
      <c r="B6" s="342"/>
      <c r="C6" s="342"/>
      <c r="D6" s="342"/>
      <c r="E6" s="342"/>
      <c r="F6" s="342"/>
      <c r="G6" s="342"/>
      <c r="H6" s="342"/>
    </row>
    <row r="7" spans="1:8" x14ac:dyDescent="0.25">
      <c r="A7" s="342"/>
      <c r="B7" s="342"/>
      <c r="C7" s="342"/>
      <c r="D7" s="342"/>
      <c r="E7" s="342"/>
      <c r="F7" s="342"/>
      <c r="G7" s="342"/>
      <c r="H7" s="342"/>
    </row>
    <row r="8" spans="1:8" x14ac:dyDescent="0.25">
      <c r="A8" s="343" t="s">
        <v>29</v>
      </c>
      <c r="B8" s="343"/>
      <c r="C8" s="343"/>
      <c r="D8" s="343"/>
      <c r="E8" s="343"/>
      <c r="F8" s="343"/>
      <c r="G8" s="343"/>
      <c r="H8" s="343"/>
    </row>
    <row r="9" spans="1:8" x14ac:dyDescent="0.25">
      <c r="A9" s="343"/>
      <c r="B9" s="343"/>
      <c r="C9" s="343"/>
      <c r="D9" s="343"/>
      <c r="E9" s="343"/>
      <c r="F9" s="343"/>
      <c r="G9" s="343"/>
      <c r="H9" s="343"/>
    </row>
    <row r="10" spans="1:8" x14ac:dyDescent="0.25">
      <c r="A10" s="343"/>
      <c r="B10" s="343"/>
      <c r="C10" s="343"/>
      <c r="D10" s="343"/>
      <c r="E10" s="343"/>
      <c r="F10" s="343"/>
      <c r="G10" s="343"/>
      <c r="H10" s="343"/>
    </row>
    <row r="11" spans="1:8" x14ac:dyDescent="0.25">
      <c r="A11" s="343"/>
      <c r="B11" s="343"/>
      <c r="C11" s="343"/>
      <c r="D11" s="343"/>
      <c r="E11" s="343"/>
      <c r="F11" s="343"/>
      <c r="G11" s="343"/>
      <c r="H11" s="343"/>
    </row>
    <row r="12" spans="1:8" x14ac:dyDescent="0.25">
      <c r="A12" s="343"/>
      <c r="B12" s="343"/>
      <c r="C12" s="343"/>
      <c r="D12" s="343"/>
      <c r="E12" s="343"/>
      <c r="F12" s="343"/>
      <c r="G12" s="343"/>
      <c r="H12" s="343"/>
    </row>
    <row r="13" spans="1:8" x14ac:dyDescent="0.25">
      <c r="A13" s="343"/>
      <c r="B13" s="343"/>
      <c r="C13" s="343"/>
      <c r="D13" s="343"/>
      <c r="E13" s="343"/>
      <c r="F13" s="343"/>
      <c r="G13" s="343"/>
      <c r="H13" s="343"/>
    </row>
    <row r="14" spans="1:8" x14ac:dyDescent="0.25">
      <c r="A14" s="343"/>
      <c r="B14" s="343"/>
      <c r="C14" s="343"/>
      <c r="D14" s="343"/>
      <c r="E14" s="343"/>
      <c r="F14" s="343"/>
      <c r="G14" s="343"/>
      <c r="H14" s="343"/>
    </row>
    <row r="15" spans="1:8" ht="19.5" customHeight="1" x14ac:dyDescent="0.25"/>
    <row r="16" spans="1:8" ht="19.5" customHeight="1" x14ac:dyDescent="0.3">
      <c r="A16" s="336" t="s">
        <v>30</v>
      </c>
      <c r="B16" s="337"/>
      <c r="C16" s="337"/>
      <c r="D16" s="337"/>
      <c r="E16" s="337"/>
      <c r="F16" s="337"/>
      <c r="G16" s="337"/>
      <c r="H16" s="338"/>
    </row>
    <row r="17" spans="1:14" ht="20.25" customHeight="1" x14ac:dyDescent="0.25">
      <c r="A17" s="344" t="s">
        <v>43</v>
      </c>
      <c r="B17" s="344"/>
      <c r="C17" s="344"/>
      <c r="D17" s="344"/>
      <c r="E17" s="344"/>
      <c r="F17" s="344"/>
      <c r="G17" s="344"/>
      <c r="H17" s="344"/>
    </row>
    <row r="18" spans="1:14" ht="26.25" customHeight="1" x14ac:dyDescent="0.4">
      <c r="A18" s="162" t="s">
        <v>32</v>
      </c>
      <c r="B18" s="345" t="s">
        <v>5</v>
      </c>
      <c r="C18" s="345"/>
    </row>
    <row r="19" spans="1:14" ht="26.25" customHeight="1" x14ac:dyDescent="0.4">
      <c r="A19" s="162" t="s">
        <v>33</v>
      </c>
      <c r="B19" s="263" t="s">
        <v>7</v>
      </c>
      <c r="C19" s="286">
        <v>25</v>
      </c>
    </row>
    <row r="20" spans="1:14" ht="26.25" customHeight="1" x14ac:dyDescent="0.4">
      <c r="A20" s="162" t="s">
        <v>34</v>
      </c>
      <c r="B20" s="263" t="s">
        <v>116</v>
      </c>
      <c r="C20" s="264"/>
    </row>
    <row r="21" spans="1:14" ht="26.25" customHeight="1" x14ac:dyDescent="0.4">
      <c r="A21" s="162" t="s">
        <v>35</v>
      </c>
      <c r="B21" s="346" t="s">
        <v>10</v>
      </c>
      <c r="C21" s="346"/>
      <c r="D21" s="346"/>
      <c r="E21" s="346"/>
      <c r="F21" s="346"/>
      <c r="G21" s="346"/>
      <c r="H21" s="346"/>
      <c r="I21" s="346"/>
    </row>
    <row r="22" spans="1:14" ht="26.25" customHeight="1" x14ac:dyDescent="0.4">
      <c r="A22" s="162" t="s">
        <v>36</v>
      </c>
      <c r="B22" s="265" t="s">
        <v>113</v>
      </c>
      <c r="C22" s="264"/>
      <c r="D22" s="264"/>
      <c r="E22" s="264"/>
      <c r="F22" s="264"/>
      <c r="G22" s="264"/>
      <c r="H22" s="264"/>
      <c r="I22" s="264"/>
    </row>
    <row r="23" spans="1:14" ht="26.25" customHeight="1" x14ac:dyDescent="0.4">
      <c r="A23" s="162" t="s">
        <v>37</v>
      </c>
      <c r="B23" s="265" t="s">
        <v>114</v>
      </c>
      <c r="C23" s="264"/>
      <c r="D23" s="264"/>
      <c r="E23" s="264"/>
      <c r="F23" s="264"/>
      <c r="G23" s="264"/>
      <c r="H23" s="264"/>
      <c r="I23" s="264"/>
    </row>
    <row r="24" spans="1:14" ht="18.75" x14ac:dyDescent="0.3">
      <c r="A24" s="162"/>
      <c r="B24" s="164"/>
    </row>
    <row r="25" spans="1:14" ht="18.75" x14ac:dyDescent="0.3">
      <c r="A25" s="160" t="s">
        <v>1</v>
      </c>
      <c r="B25" s="164"/>
    </row>
    <row r="26" spans="1:14" ht="26.25" customHeight="1" x14ac:dyDescent="0.4">
      <c r="A26" s="165" t="s">
        <v>4</v>
      </c>
      <c r="B26" s="345" t="s">
        <v>108</v>
      </c>
      <c r="C26" s="345"/>
    </row>
    <row r="27" spans="1:14" ht="26.25" customHeight="1" x14ac:dyDescent="0.4">
      <c r="A27" s="167" t="s">
        <v>44</v>
      </c>
      <c r="B27" s="346" t="s">
        <v>109</v>
      </c>
      <c r="C27" s="346"/>
    </row>
    <row r="28" spans="1:14" ht="27" customHeight="1" x14ac:dyDescent="0.4">
      <c r="A28" s="167" t="s">
        <v>6</v>
      </c>
      <c r="B28" s="262">
        <v>99.58</v>
      </c>
      <c r="C28" s="34"/>
    </row>
    <row r="29" spans="1:14" s="3" customFormat="1" ht="27" customHeight="1" x14ac:dyDescent="0.4">
      <c r="A29" s="167" t="s">
        <v>45</v>
      </c>
      <c r="B29" s="261"/>
      <c r="C29" s="356" t="s">
        <v>46</v>
      </c>
      <c r="D29" s="357"/>
      <c r="E29" s="357"/>
      <c r="F29" s="357"/>
      <c r="G29" s="357"/>
      <c r="H29" s="358"/>
      <c r="I29" s="169"/>
      <c r="J29" s="169"/>
      <c r="K29" s="169"/>
      <c r="L29" s="169"/>
    </row>
    <row r="30" spans="1:14" s="3" customFormat="1" ht="19.5" customHeight="1" x14ac:dyDescent="0.3">
      <c r="A30" s="167" t="s">
        <v>47</v>
      </c>
      <c r="B30" s="166">
        <f>B28-B29</f>
        <v>99.58</v>
      </c>
      <c r="C30" s="170"/>
      <c r="D30" s="170"/>
      <c r="E30" s="170"/>
      <c r="F30" s="170"/>
      <c r="G30" s="170"/>
      <c r="H30" s="171"/>
      <c r="I30" s="169"/>
      <c r="J30" s="169"/>
      <c r="K30" s="169"/>
      <c r="L30" s="169"/>
    </row>
    <row r="31" spans="1:14" s="3" customFormat="1" ht="27" customHeight="1" x14ac:dyDescent="0.4">
      <c r="A31" s="167" t="s">
        <v>48</v>
      </c>
      <c r="B31" s="282">
        <v>1</v>
      </c>
      <c r="C31" s="359" t="s">
        <v>49</v>
      </c>
      <c r="D31" s="360"/>
      <c r="E31" s="360"/>
      <c r="F31" s="360"/>
      <c r="G31" s="360"/>
      <c r="H31" s="361"/>
      <c r="I31" s="169"/>
      <c r="J31" s="169"/>
      <c r="K31" s="169"/>
      <c r="L31" s="169"/>
    </row>
    <row r="32" spans="1:14" s="3" customFormat="1" ht="27" customHeight="1" x14ac:dyDescent="0.4">
      <c r="A32" s="167" t="s">
        <v>50</v>
      </c>
      <c r="B32" s="282">
        <v>1</v>
      </c>
      <c r="C32" s="359" t="s">
        <v>51</v>
      </c>
      <c r="D32" s="360"/>
      <c r="E32" s="360"/>
      <c r="F32" s="360"/>
      <c r="G32" s="360"/>
      <c r="H32" s="361"/>
      <c r="I32" s="169"/>
      <c r="J32" s="169"/>
      <c r="K32" s="169"/>
      <c r="L32" s="173"/>
      <c r="M32" s="173"/>
      <c r="N32" s="174"/>
    </row>
    <row r="33" spans="1:14" s="3" customFormat="1" ht="17.25" customHeight="1" x14ac:dyDescent="0.3">
      <c r="A33" s="167"/>
      <c r="B33" s="172"/>
      <c r="C33" s="175"/>
      <c r="D33" s="175"/>
      <c r="E33" s="175"/>
      <c r="F33" s="175"/>
      <c r="G33" s="175"/>
      <c r="H33" s="175"/>
      <c r="I33" s="169"/>
      <c r="J33" s="169"/>
      <c r="K33" s="169"/>
      <c r="L33" s="173"/>
      <c r="M33" s="173"/>
      <c r="N33" s="174"/>
    </row>
    <row r="34" spans="1:14" s="3" customFormat="1" ht="18.75" x14ac:dyDescent="0.3">
      <c r="A34" s="167" t="s">
        <v>52</v>
      </c>
      <c r="B34" s="176">
        <f>B31/B32</f>
        <v>1</v>
      </c>
      <c r="C34" s="161" t="s">
        <v>53</v>
      </c>
      <c r="D34" s="161"/>
      <c r="E34" s="161"/>
      <c r="F34" s="161"/>
      <c r="G34" s="161"/>
      <c r="H34" s="161"/>
      <c r="I34" s="169"/>
      <c r="J34" s="169"/>
      <c r="K34" s="169"/>
      <c r="L34" s="173"/>
      <c r="M34" s="173"/>
      <c r="N34" s="174"/>
    </row>
    <row r="35" spans="1:14" s="3" customFormat="1" ht="19.5" customHeight="1" x14ac:dyDescent="0.3">
      <c r="A35" s="167"/>
      <c r="B35" s="166"/>
      <c r="H35" s="161"/>
      <c r="I35" s="169"/>
      <c r="J35" s="169"/>
      <c r="K35" s="169"/>
      <c r="L35" s="173"/>
      <c r="M35" s="173"/>
      <c r="N35" s="174"/>
    </row>
    <row r="36" spans="1:14" s="3" customFormat="1" ht="27" customHeight="1" x14ac:dyDescent="0.4">
      <c r="A36" s="177" t="s">
        <v>54</v>
      </c>
      <c r="B36" s="266">
        <v>50</v>
      </c>
      <c r="C36" s="161"/>
      <c r="D36" s="348" t="s">
        <v>55</v>
      </c>
      <c r="E36" s="349"/>
      <c r="F36" s="223" t="s">
        <v>56</v>
      </c>
      <c r="G36" s="224"/>
      <c r="J36" s="169"/>
      <c r="K36" s="169"/>
      <c r="L36" s="173"/>
      <c r="M36" s="173"/>
      <c r="N36" s="174"/>
    </row>
    <row r="37" spans="1:14" s="3" customFormat="1" ht="26.25" customHeight="1" x14ac:dyDescent="0.4">
      <c r="A37" s="178" t="s">
        <v>57</v>
      </c>
      <c r="B37" s="267">
        <v>10</v>
      </c>
      <c r="C37" s="180" t="s">
        <v>58</v>
      </c>
      <c r="D37" s="181" t="s">
        <v>59</v>
      </c>
      <c r="E37" s="213" t="s">
        <v>60</v>
      </c>
      <c r="F37" s="181" t="s">
        <v>59</v>
      </c>
      <c r="G37" s="182" t="s">
        <v>60</v>
      </c>
      <c r="J37" s="169"/>
      <c r="K37" s="169"/>
      <c r="L37" s="173"/>
      <c r="M37" s="173"/>
      <c r="N37" s="174"/>
    </row>
    <row r="38" spans="1:14" s="3" customFormat="1" ht="26.25" customHeight="1" x14ac:dyDescent="0.4">
      <c r="A38" s="178" t="s">
        <v>61</v>
      </c>
      <c r="B38" s="267">
        <v>20</v>
      </c>
      <c r="C38" s="183">
        <v>1</v>
      </c>
      <c r="D38" s="268">
        <v>50715844</v>
      </c>
      <c r="E38" s="227">
        <f>IF(ISBLANK(D38),"-",$D$48/$D$45*D38)</f>
        <v>51089403.330980726</v>
      </c>
      <c r="F38" s="268">
        <v>50910678</v>
      </c>
      <c r="G38" s="219">
        <f>IF(ISBLANK(F38),"-",$D$48/$F$45*F38)</f>
        <v>52102323.260880411</v>
      </c>
      <c r="J38" s="169"/>
      <c r="K38" s="169"/>
      <c r="L38" s="173"/>
      <c r="M38" s="173"/>
      <c r="N38" s="174"/>
    </row>
    <row r="39" spans="1:14" s="3" customFormat="1" ht="26.25" customHeight="1" x14ac:dyDescent="0.4">
      <c r="A39" s="178" t="s">
        <v>62</v>
      </c>
      <c r="B39" s="267">
        <v>1</v>
      </c>
      <c r="C39" s="179">
        <v>2</v>
      </c>
      <c r="D39" s="269">
        <v>50729406</v>
      </c>
      <c r="E39" s="228">
        <f>IF(ISBLANK(D39),"-",$D$48/$D$45*D39)</f>
        <v>51103065.225042365</v>
      </c>
      <c r="F39" s="269">
        <v>51051919</v>
      </c>
      <c r="G39" s="220">
        <f>IF(ISBLANK(F39),"-",$D$48/$F$45*F39)</f>
        <v>52246870.230765395</v>
      </c>
      <c r="J39" s="169"/>
      <c r="K39" s="169"/>
      <c r="L39" s="173"/>
      <c r="M39" s="173"/>
      <c r="N39" s="174"/>
    </row>
    <row r="40" spans="1:14" ht="26.25" customHeight="1" x14ac:dyDescent="0.4">
      <c r="A40" s="178" t="s">
        <v>63</v>
      </c>
      <c r="B40" s="267">
        <v>1</v>
      </c>
      <c r="C40" s="179">
        <v>3</v>
      </c>
      <c r="D40" s="269">
        <v>50447240</v>
      </c>
      <c r="E40" s="228">
        <f>IF(ISBLANK(D40),"-",$D$48/$D$45*D40)</f>
        <v>50818820.865818262</v>
      </c>
      <c r="F40" s="269">
        <v>50848802</v>
      </c>
      <c r="G40" s="220">
        <f>IF(ISBLANK(F40),"-",$D$48/$F$45*F40)</f>
        <v>52038998.954846025</v>
      </c>
      <c r="L40" s="173"/>
      <c r="M40" s="173"/>
      <c r="N40" s="184"/>
    </row>
    <row r="41" spans="1:14" ht="26.25" customHeight="1" x14ac:dyDescent="0.4">
      <c r="A41" s="178" t="s">
        <v>64</v>
      </c>
      <c r="B41" s="267">
        <v>1</v>
      </c>
      <c r="C41" s="185">
        <v>4</v>
      </c>
      <c r="D41" s="270"/>
      <c r="E41" s="229" t="str">
        <f>IF(ISBLANK(D41),"-",$D$48/$D$45*D41)</f>
        <v>-</v>
      </c>
      <c r="F41" s="270"/>
      <c r="G41" s="221" t="str">
        <f>IF(ISBLANK(F41),"-",$D$48/$F$45*F41)</f>
        <v>-</v>
      </c>
      <c r="L41" s="173"/>
      <c r="M41" s="173"/>
      <c r="N41" s="184"/>
    </row>
    <row r="42" spans="1:14" ht="27" customHeight="1" x14ac:dyDescent="0.4">
      <c r="A42" s="178" t="s">
        <v>65</v>
      </c>
      <c r="B42" s="267">
        <v>1</v>
      </c>
      <c r="C42" s="186" t="s">
        <v>66</v>
      </c>
      <c r="D42" s="247">
        <f>AVERAGE(D38:D41)</f>
        <v>50630830</v>
      </c>
      <c r="E42" s="209">
        <f>AVERAGE(E38:E41)</f>
        <v>51003763.140613787</v>
      </c>
      <c r="F42" s="187">
        <f>AVERAGE(F38:F41)</f>
        <v>50937133</v>
      </c>
      <c r="G42" s="188">
        <f>AVERAGE(G38:G41)</f>
        <v>52129397.482163943</v>
      </c>
    </row>
    <row r="43" spans="1:14" ht="26.25" customHeight="1" x14ac:dyDescent="0.4">
      <c r="A43" s="178" t="s">
        <v>67</v>
      </c>
      <c r="B43" s="262">
        <v>1</v>
      </c>
      <c r="C43" s="248" t="s">
        <v>68</v>
      </c>
      <c r="D43" s="272">
        <v>15.95</v>
      </c>
      <c r="E43" s="230"/>
      <c r="F43" s="271">
        <v>15.7</v>
      </c>
      <c r="G43" s="225"/>
    </row>
    <row r="44" spans="1:14" ht="26.25" customHeight="1" x14ac:dyDescent="0.4">
      <c r="A44" s="178" t="s">
        <v>69</v>
      </c>
      <c r="B44" s="262">
        <v>1</v>
      </c>
      <c r="C44" s="249" t="s">
        <v>70</v>
      </c>
      <c r="D44" s="250">
        <f>D43*$B$34</f>
        <v>15.95</v>
      </c>
      <c r="E44" s="190"/>
      <c r="F44" s="189">
        <f>F43*$B$34</f>
        <v>15.7</v>
      </c>
      <c r="G44" s="192"/>
    </row>
    <row r="45" spans="1:14" ht="19.5" customHeight="1" x14ac:dyDescent="0.3">
      <c r="A45" s="178" t="s">
        <v>71</v>
      </c>
      <c r="B45" s="246">
        <f>(B44/B43)*(B42/B41)*(B40/B39)*(B38/B37)*B36</f>
        <v>100</v>
      </c>
      <c r="C45" s="249" t="s">
        <v>72</v>
      </c>
      <c r="D45" s="251">
        <f>D44*$B$30/100</f>
        <v>15.883009999999999</v>
      </c>
      <c r="E45" s="192"/>
      <c r="F45" s="191">
        <f>F44*$B$30/100</f>
        <v>15.63406</v>
      </c>
      <c r="G45" s="192"/>
    </row>
    <row r="46" spans="1:14" ht="19.5" customHeight="1" x14ac:dyDescent="0.3">
      <c r="A46" s="350" t="s">
        <v>73</v>
      </c>
      <c r="B46" s="354"/>
      <c r="C46" s="249" t="s">
        <v>74</v>
      </c>
      <c r="D46" s="250">
        <f>D45/$B$45</f>
        <v>0.15883009999999997</v>
      </c>
      <c r="E46" s="192"/>
      <c r="F46" s="193">
        <f>F45/$B$45</f>
        <v>0.1563406</v>
      </c>
      <c r="G46" s="192"/>
    </row>
    <row r="47" spans="1:14" ht="27" customHeight="1" x14ac:dyDescent="0.4">
      <c r="A47" s="352"/>
      <c r="B47" s="355"/>
      <c r="C47" s="249" t="s">
        <v>75</v>
      </c>
      <c r="D47" s="273">
        <v>0.16</v>
      </c>
      <c r="E47" s="225"/>
      <c r="F47" s="225"/>
      <c r="G47" s="225"/>
    </row>
    <row r="48" spans="1:14" ht="18.75" x14ac:dyDescent="0.3">
      <c r="C48" s="249" t="s">
        <v>76</v>
      </c>
      <c r="D48" s="251">
        <f>D47*$B$45</f>
        <v>16</v>
      </c>
      <c r="E48" s="192"/>
      <c r="F48" s="192"/>
      <c r="G48" s="192"/>
    </row>
    <row r="49" spans="1:12" ht="19.5" customHeight="1" x14ac:dyDescent="0.3">
      <c r="C49" s="252" t="s">
        <v>77</v>
      </c>
      <c r="D49" s="253">
        <f>D48/B34</f>
        <v>16</v>
      </c>
      <c r="E49" s="211"/>
      <c r="F49" s="211"/>
      <c r="G49" s="211"/>
    </row>
    <row r="50" spans="1:12" ht="18.75" x14ac:dyDescent="0.3">
      <c r="C50" s="254" t="s">
        <v>78</v>
      </c>
      <c r="D50" s="255">
        <f>AVERAGE(E38:E41,G38:G41)</f>
        <v>51566580.311388873</v>
      </c>
      <c r="E50" s="210"/>
      <c r="F50" s="210"/>
      <c r="G50" s="210"/>
    </row>
    <row r="51" spans="1:12" ht="18.75" x14ac:dyDescent="0.3">
      <c r="C51" s="194" t="s">
        <v>79</v>
      </c>
      <c r="D51" s="197">
        <f>STDEV(E38:E41,G38:G41)/D50</f>
        <v>1.2186957889375112E-2</v>
      </c>
      <c r="E51" s="190"/>
      <c r="F51" s="190"/>
      <c r="G51" s="190"/>
    </row>
    <row r="52" spans="1:12" ht="19.5" customHeight="1" x14ac:dyDescent="0.3">
      <c r="C52" s="195" t="s">
        <v>18</v>
      </c>
      <c r="D52" s="198">
        <f>COUNT(E38:E41,G38:G41)</f>
        <v>6</v>
      </c>
      <c r="E52" s="190"/>
      <c r="F52" s="190"/>
      <c r="G52" s="190"/>
    </row>
    <row r="54" spans="1:12" ht="18.75" x14ac:dyDescent="0.3">
      <c r="A54" s="160" t="s">
        <v>1</v>
      </c>
      <c r="B54" s="199" t="s">
        <v>80</v>
      </c>
    </row>
    <row r="55" spans="1:12" ht="18.75" x14ac:dyDescent="0.3">
      <c r="A55" s="161" t="s">
        <v>81</v>
      </c>
      <c r="B55" s="163" t="str">
        <f>B21</f>
        <v>Each 5mL contains Trimethoprim BP 40mg, Sulphamethoxazole BP 200mg</v>
      </c>
    </row>
    <row r="56" spans="1:12" ht="26.25" customHeight="1" x14ac:dyDescent="0.4">
      <c r="A56" s="257" t="s">
        <v>82</v>
      </c>
      <c r="B56" s="274">
        <v>5</v>
      </c>
      <c r="C56" s="238" t="s">
        <v>83</v>
      </c>
      <c r="D56" s="275">
        <v>200</v>
      </c>
      <c r="E56" s="238" t="str">
        <f>B20</f>
        <v xml:space="preserve">Sulphamethoxazole </v>
      </c>
    </row>
    <row r="57" spans="1:12" ht="18.75" x14ac:dyDescent="0.3">
      <c r="A57" s="163" t="s">
        <v>84</v>
      </c>
      <c r="B57" s="285">
        <f>'RELATIVE DENSITY'!C39</f>
        <v>1.0561230946294624</v>
      </c>
    </row>
    <row r="58" spans="1:12" s="27" customFormat="1" ht="18.75" x14ac:dyDescent="0.3">
      <c r="A58" s="236" t="s">
        <v>85</v>
      </c>
      <c r="B58" s="237">
        <f>B56</f>
        <v>5</v>
      </c>
      <c r="C58" s="238" t="s">
        <v>86</v>
      </c>
      <c r="D58" s="258">
        <f>B57*B56</f>
        <v>5.2806154731473125</v>
      </c>
    </row>
    <row r="59" spans="1:12" ht="19.5" customHeight="1" x14ac:dyDescent="0.25"/>
    <row r="60" spans="1:12" s="3" customFormat="1" ht="27" customHeight="1" x14ac:dyDescent="0.4">
      <c r="A60" s="177" t="s">
        <v>87</v>
      </c>
      <c r="B60" s="266">
        <v>50</v>
      </c>
      <c r="C60" s="161"/>
      <c r="D60" s="201" t="s">
        <v>88</v>
      </c>
      <c r="E60" s="200" t="s">
        <v>89</v>
      </c>
      <c r="F60" s="200" t="s">
        <v>59</v>
      </c>
      <c r="G60" s="200" t="s">
        <v>90</v>
      </c>
      <c r="H60" s="180" t="s">
        <v>91</v>
      </c>
      <c r="L60" s="169"/>
    </row>
    <row r="61" spans="1:12" s="3" customFormat="1" ht="24" customHeight="1" x14ac:dyDescent="0.4">
      <c r="A61" s="178" t="s">
        <v>92</v>
      </c>
      <c r="B61" s="267">
        <v>2</v>
      </c>
      <c r="C61" s="365" t="s">
        <v>93</v>
      </c>
      <c r="D61" s="362">
        <v>5.1639999999999997</v>
      </c>
      <c r="E61" s="231">
        <v>1</v>
      </c>
      <c r="F61" s="276">
        <v>48099187</v>
      </c>
      <c r="G61" s="242">
        <f>IF(ISBLANK(F61),"-",(F61/$D$50*$D$47*$B$69)*$D$58/$D$61)</f>
        <v>190.7645665340203</v>
      </c>
      <c r="H61" s="239">
        <f t="shared" ref="H61:H72" si="0">IF(ISBLANK(F61),"-",G61/$D$56)</f>
        <v>0.95382283267010148</v>
      </c>
      <c r="L61" s="169"/>
    </row>
    <row r="62" spans="1:12" s="3" customFormat="1" ht="26.25" customHeight="1" x14ac:dyDescent="0.4">
      <c r="A62" s="178" t="s">
        <v>94</v>
      </c>
      <c r="B62" s="267">
        <v>50</v>
      </c>
      <c r="C62" s="366"/>
      <c r="D62" s="363"/>
      <c r="E62" s="232">
        <v>2</v>
      </c>
      <c r="F62" s="269">
        <v>47964572</v>
      </c>
      <c r="G62" s="243">
        <f>IF(ISBLANK(F62),"-",(F62/$D$50*$D$47*$B$69)*$D$58/$D$61)</f>
        <v>190.23067451368374</v>
      </c>
      <c r="H62" s="240">
        <f t="shared" si="0"/>
        <v>0.9511533725684187</v>
      </c>
      <c r="L62" s="169"/>
    </row>
    <row r="63" spans="1:12" s="3" customFormat="1" ht="24.75" customHeight="1" x14ac:dyDescent="0.4">
      <c r="A63" s="178" t="s">
        <v>95</v>
      </c>
      <c r="B63" s="267">
        <v>1</v>
      </c>
      <c r="C63" s="366"/>
      <c r="D63" s="363"/>
      <c r="E63" s="232">
        <v>3</v>
      </c>
      <c r="F63" s="269">
        <v>48022379</v>
      </c>
      <c r="G63" s="243">
        <f>IF(ISBLANK(F63),"-",(F63/$D$50*$D$47*$B$69)*$D$58/$D$61)</f>
        <v>190.45994091059046</v>
      </c>
      <c r="H63" s="240">
        <f t="shared" si="0"/>
        <v>0.95229970455295232</v>
      </c>
      <c r="L63" s="169"/>
    </row>
    <row r="64" spans="1:12" ht="27" customHeight="1" x14ac:dyDescent="0.4">
      <c r="A64" s="178" t="s">
        <v>96</v>
      </c>
      <c r="B64" s="267">
        <v>1</v>
      </c>
      <c r="C64" s="367"/>
      <c r="D64" s="364"/>
      <c r="E64" s="233">
        <v>4</v>
      </c>
      <c r="F64" s="277"/>
      <c r="G64" s="243" t="str">
        <f>IF(ISBLANK(F64),"-",(F64/$D$50*$D$47*$B$69)*$D$58/$D$61)</f>
        <v>-</v>
      </c>
      <c r="H64" s="240" t="str">
        <f t="shared" si="0"/>
        <v>-</v>
      </c>
    </row>
    <row r="65" spans="1:11" ht="24.75" customHeight="1" x14ac:dyDescent="0.4">
      <c r="A65" s="178" t="s">
        <v>97</v>
      </c>
      <c r="B65" s="267">
        <v>1</v>
      </c>
      <c r="C65" s="365" t="s">
        <v>98</v>
      </c>
      <c r="D65" s="362">
        <v>5.0201000000000002</v>
      </c>
      <c r="E65" s="202">
        <v>1</v>
      </c>
      <c r="F65" s="269">
        <v>47928092</v>
      </c>
      <c r="G65" s="242">
        <f>IF(ISBLANK(F65),"-",(F65/$D$50*$D$47*$B$69)*$D$58/$D$65)</f>
        <v>195.53476321664201</v>
      </c>
      <c r="H65" s="239">
        <f t="shared" si="0"/>
        <v>0.97767381608321002</v>
      </c>
    </row>
    <row r="66" spans="1:11" ht="23.25" customHeight="1" x14ac:dyDescent="0.4">
      <c r="A66" s="178" t="s">
        <v>99</v>
      </c>
      <c r="B66" s="267">
        <v>1</v>
      </c>
      <c r="C66" s="366"/>
      <c r="D66" s="363"/>
      <c r="E66" s="203">
        <v>2</v>
      </c>
      <c r="F66" s="269">
        <v>47846335</v>
      </c>
      <c r="G66" s="243">
        <f>IF(ISBLANK(F66),"-",(F66/$D$50*$D$47*$B$69)*$D$58/$D$65)</f>
        <v>195.20121487433991</v>
      </c>
      <c r="H66" s="240">
        <f t="shared" si="0"/>
        <v>0.97600607437169951</v>
      </c>
    </row>
    <row r="67" spans="1:11" ht="24.75" customHeight="1" x14ac:dyDescent="0.4">
      <c r="A67" s="178" t="s">
        <v>100</v>
      </c>
      <c r="B67" s="267">
        <v>1</v>
      </c>
      <c r="C67" s="366"/>
      <c r="D67" s="363"/>
      <c r="E67" s="203">
        <v>3</v>
      </c>
      <c r="F67" s="269">
        <v>48223788</v>
      </c>
      <c r="G67" s="243">
        <f>IF(ISBLANK(F67),"-",(F67/$D$50*$D$47*$B$69)*$D$58/$D$65)</f>
        <v>196.74112977394432</v>
      </c>
      <c r="H67" s="240">
        <f t="shared" si="0"/>
        <v>0.98370564886972156</v>
      </c>
    </row>
    <row r="68" spans="1:11" ht="27" customHeight="1" x14ac:dyDescent="0.4">
      <c r="A68" s="178" t="s">
        <v>101</v>
      </c>
      <c r="B68" s="267">
        <v>1</v>
      </c>
      <c r="C68" s="367"/>
      <c r="D68" s="364"/>
      <c r="E68" s="204">
        <v>4</v>
      </c>
      <c r="F68" s="277"/>
      <c r="G68" s="244" t="str">
        <f>IF(ISBLANK(F68),"-",(F68/$D$50*$D$47*$B$69)*$D$58/$D$65)</f>
        <v>-</v>
      </c>
      <c r="H68" s="241" t="str">
        <f t="shared" si="0"/>
        <v>-</v>
      </c>
    </row>
    <row r="69" spans="1:11" ht="23.25" customHeight="1" x14ac:dyDescent="0.4">
      <c r="A69" s="178" t="s">
        <v>102</v>
      </c>
      <c r="B69" s="245">
        <f>(B68/B67)*(B66/B65)*(B64/B63)*(B62/B61)*B60</f>
        <v>1250</v>
      </c>
      <c r="C69" s="365" t="s">
        <v>103</v>
      </c>
      <c r="D69" s="362">
        <v>5.3909000000000002</v>
      </c>
      <c r="E69" s="202">
        <v>1</v>
      </c>
      <c r="F69" s="276">
        <v>51809700</v>
      </c>
      <c r="G69" s="242">
        <f>IF(ISBLANK(F69),"-",(F69/$D$50*$D$47*$B$69)*$D$58/$D$69)</f>
        <v>196.83213790325195</v>
      </c>
      <c r="H69" s="240">
        <f t="shared" si="0"/>
        <v>0.98416068951625979</v>
      </c>
    </row>
    <row r="70" spans="1:11" ht="22.5" customHeight="1" x14ac:dyDescent="0.4">
      <c r="A70" s="256" t="s">
        <v>104</v>
      </c>
      <c r="B70" s="278">
        <f>(D47*B69)/D56*D58</f>
        <v>5.2806154731473125</v>
      </c>
      <c r="C70" s="366"/>
      <c r="D70" s="363"/>
      <c r="E70" s="203">
        <v>2</v>
      </c>
      <c r="F70" s="269">
        <v>51683205</v>
      </c>
      <c r="G70" s="243">
        <f>IF(ISBLANK(F70),"-",(F70/$D$50*$D$47*$B$69)*$D$58/$D$69)</f>
        <v>196.35156609364734</v>
      </c>
      <c r="H70" s="240">
        <f t="shared" si="0"/>
        <v>0.98175783046823673</v>
      </c>
    </row>
    <row r="71" spans="1:11" ht="23.25" customHeight="1" x14ac:dyDescent="0.4">
      <c r="A71" s="350" t="s">
        <v>73</v>
      </c>
      <c r="B71" s="351"/>
      <c r="C71" s="366"/>
      <c r="D71" s="363"/>
      <c r="E71" s="203">
        <v>3</v>
      </c>
      <c r="F71" s="269">
        <v>51932401</v>
      </c>
      <c r="G71" s="243">
        <f>IF(ISBLANK(F71),"-",(F71/$D$50*$D$47*$B$69)*$D$58/$D$69)</f>
        <v>197.29829578783469</v>
      </c>
      <c r="H71" s="240">
        <f t="shared" si="0"/>
        <v>0.98649147893917344</v>
      </c>
    </row>
    <row r="72" spans="1:11" ht="23.25" customHeight="1" x14ac:dyDescent="0.4">
      <c r="A72" s="352"/>
      <c r="B72" s="353"/>
      <c r="C72" s="368"/>
      <c r="D72" s="364"/>
      <c r="E72" s="204">
        <v>4</v>
      </c>
      <c r="F72" s="277"/>
      <c r="G72" s="244" t="str">
        <f>IF(ISBLANK(F72),"-",(F72/$D$50*$D$47*$B$69)*$D$58/$D$69)</f>
        <v>-</v>
      </c>
      <c r="H72" s="241" t="str">
        <f t="shared" si="0"/>
        <v>-</v>
      </c>
    </row>
    <row r="73" spans="1:11" ht="26.25" customHeight="1" x14ac:dyDescent="0.4">
      <c r="A73" s="205"/>
      <c r="B73" s="205"/>
      <c r="C73" s="205"/>
      <c r="D73" s="205"/>
      <c r="E73" s="205"/>
      <c r="F73" s="206"/>
      <c r="G73" s="196" t="s">
        <v>66</v>
      </c>
      <c r="H73" s="279">
        <f>AVERAGE(H61:H72)</f>
        <v>0.97189682755997486</v>
      </c>
    </row>
    <row r="74" spans="1:11" ht="26.25" customHeight="1" x14ac:dyDescent="0.4">
      <c r="C74" s="205"/>
      <c r="D74" s="205"/>
      <c r="E74" s="205"/>
      <c r="F74" s="206"/>
      <c r="G74" s="194" t="s">
        <v>79</v>
      </c>
      <c r="H74" s="280">
        <f>STDEV(H61:H72)/H73</f>
        <v>1.5396654670666801E-2</v>
      </c>
    </row>
    <row r="75" spans="1:11" ht="27" customHeight="1" x14ac:dyDescent="0.4">
      <c r="A75" s="205"/>
      <c r="B75" s="205"/>
      <c r="C75" s="206"/>
      <c r="D75" s="207"/>
      <c r="E75" s="207"/>
      <c r="F75" s="206"/>
      <c r="G75" s="195" t="s">
        <v>18</v>
      </c>
      <c r="H75" s="281">
        <f>COUNT(H61:H72)</f>
        <v>9</v>
      </c>
    </row>
    <row r="76" spans="1:11" ht="18.75" x14ac:dyDescent="0.3">
      <c r="A76" s="205"/>
      <c r="B76" s="205"/>
      <c r="C76" s="206"/>
      <c r="D76" s="207"/>
      <c r="E76" s="207"/>
      <c r="F76" s="207"/>
      <c r="G76" s="207"/>
      <c r="H76" s="206"/>
      <c r="I76" s="208"/>
      <c r="J76" s="212"/>
      <c r="K76" s="226"/>
    </row>
    <row r="77" spans="1:11" ht="26.25" customHeight="1" x14ac:dyDescent="0.4">
      <c r="A77" s="165" t="s">
        <v>105</v>
      </c>
      <c r="B77" s="283" t="s">
        <v>106</v>
      </c>
      <c r="C77" s="347" t="str">
        <f>B20</f>
        <v xml:space="preserve">Sulphamethoxazole </v>
      </c>
      <c r="D77" s="347"/>
      <c r="E77" s="230" t="s">
        <v>107</v>
      </c>
      <c r="F77" s="230"/>
      <c r="G77" s="284">
        <f>H73</f>
        <v>0.97189682755997486</v>
      </c>
      <c r="H77" s="206"/>
      <c r="I77" s="208"/>
      <c r="J77" s="212"/>
      <c r="K77" s="226"/>
    </row>
    <row r="78" spans="1:11" ht="19.5" customHeight="1" x14ac:dyDescent="0.3">
      <c r="A78" s="216"/>
      <c r="B78" s="217"/>
      <c r="C78" s="218"/>
      <c r="D78" s="218"/>
      <c r="E78" s="217"/>
      <c r="F78" s="217"/>
      <c r="G78" s="217"/>
      <c r="H78" s="217"/>
    </row>
    <row r="79" spans="1:11" ht="18.75" x14ac:dyDescent="0.3">
      <c r="B79" s="168" t="s">
        <v>23</v>
      </c>
      <c r="E79" s="206" t="s">
        <v>24</v>
      </c>
      <c r="F79" s="206"/>
      <c r="G79" s="206" t="s">
        <v>25</v>
      </c>
    </row>
    <row r="80" spans="1:11" ht="36" customHeight="1" x14ac:dyDescent="0.3">
      <c r="A80" s="212" t="s">
        <v>26</v>
      </c>
      <c r="B80" s="259" t="s">
        <v>112</v>
      </c>
      <c r="C80" s="259"/>
      <c r="D80" s="205"/>
      <c r="E80" s="214"/>
      <c r="F80" s="208"/>
      <c r="G80" s="234"/>
      <c r="H80" s="234"/>
      <c r="I80" s="208"/>
    </row>
    <row r="81" spans="1:9" ht="49.5" customHeight="1" x14ac:dyDescent="0.3">
      <c r="A81" s="212" t="s">
        <v>27</v>
      </c>
      <c r="B81" s="260"/>
      <c r="C81" s="260"/>
      <c r="D81" s="222"/>
      <c r="E81" s="215"/>
      <c r="F81" s="208"/>
      <c r="G81" s="235"/>
      <c r="H81" s="235"/>
      <c r="I81" s="230"/>
    </row>
    <row r="82" spans="1:9" ht="18.75" x14ac:dyDescent="0.3">
      <c r="A82" s="205"/>
      <c r="B82" s="206"/>
      <c r="C82" s="207"/>
      <c r="D82" s="207"/>
      <c r="E82" s="207"/>
      <c r="F82" s="207"/>
      <c r="G82" s="206"/>
      <c r="H82" s="206"/>
      <c r="I82" s="208"/>
    </row>
    <row r="83" spans="1:9" ht="18.75" x14ac:dyDescent="0.3">
      <c r="A83" s="205"/>
      <c r="B83" s="205"/>
      <c r="C83" s="206"/>
      <c r="D83" s="207"/>
      <c r="E83" s="207"/>
      <c r="F83" s="207"/>
      <c r="G83" s="207"/>
      <c r="H83" s="206"/>
      <c r="I83" s="208"/>
    </row>
    <row r="84" spans="1:9" ht="18.75" x14ac:dyDescent="0.3">
      <c r="A84" s="205"/>
      <c r="B84" s="205"/>
      <c r="C84" s="206"/>
      <c r="D84" s="207"/>
      <c r="E84" s="207"/>
      <c r="F84" s="207"/>
      <c r="G84" s="207"/>
      <c r="H84" s="206"/>
      <c r="I84" s="208"/>
    </row>
    <row r="85" spans="1:9" ht="18.75" x14ac:dyDescent="0.3">
      <c r="A85" s="205"/>
      <c r="B85" s="205"/>
      <c r="C85" s="206"/>
      <c r="D85" s="207"/>
      <c r="E85" s="207"/>
      <c r="F85" s="207"/>
      <c r="G85" s="207"/>
      <c r="H85" s="206"/>
      <c r="I85" s="208"/>
    </row>
    <row r="86" spans="1:9" ht="18.75" x14ac:dyDescent="0.3">
      <c r="A86" s="205"/>
      <c r="B86" s="205"/>
      <c r="C86" s="206"/>
      <c r="D86" s="207"/>
      <c r="E86" s="207"/>
      <c r="F86" s="207"/>
      <c r="G86" s="207"/>
      <c r="H86" s="206"/>
      <c r="I86" s="208"/>
    </row>
    <row r="87" spans="1:9" ht="18.75" x14ac:dyDescent="0.3">
      <c r="A87" s="205"/>
      <c r="B87" s="205"/>
      <c r="C87" s="206"/>
      <c r="D87" s="207"/>
      <c r="E87" s="207"/>
      <c r="F87" s="207"/>
      <c r="G87" s="207"/>
      <c r="H87" s="206"/>
      <c r="I87" s="208"/>
    </row>
    <row r="88" spans="1:9" ht="18.75" x14ac:dyDescent="0.3">
      <c r="A88" s="205"/>
      <c r="B88" s="205"/>
      <c r="C88" s="206"/>
      <c r="D88" s="207"/>
      <c r="E88" s="207"/>
      <c r="F88" s="207"/>
      <c r="G88" s="207"/>
      <c r="H88" s="206"/>
      <c r="I88" s="208"/>
    </row>
    <row r="89" spans="1:9" ht="18.75" x14ac:dyDescent="0.3">
      <c r="A89" s="205"/>
      <c r="B89" s="205"/>
      <c r="C89" s="206"/>
      <c r="D89" s="207"/>
      <c r="E89" s="207"/>
      <c r="F89" s="207"/>
      <c r="G89" s="207"/>
      <c r="H89" s="206"/>
      <c r="I89" s="208"/>
    </row>
    <row r="90" spans="1:9" ht="18.75" x14ac:dyDescent="0.3">
      <c r="A90" s="205"/>
      <c r="B90" s="205"/>
      <c r="C90" s="206"/>
      <c r="D90" s="207"/>
      <c r="E90" s="207"/>
      <c r="F90" s="207"/>
      <c r="G90" s="207"/>
      <c r="H90" s="206"/>
      <c r="I90" s="208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9" zoomScale="55" zoomScaleNormal="75" workbookViewId="0">
      <selection activeCell="D27" sqref="D27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42" t="s">
        <v>28</v>
      </c>
      <c r="B1" s="342"/>
      <c r="C1" s="342"/>
      <c r="D1" s="342"/>
      <c r="E1" s="342"/>
      <c r="F1" s="342"/>
      <c r="G1" s="342"/>
      <c r="H1" s="342"/>
    </row>
    <row r="2" spans="1:8" x14ac:dyDescent="0.25">
      <c r="A2" s="342"/>
      <c r="B2" s="342"/>
      <c r="C2" s="342"/>
      <c r="D2" s="342"/>
      <c r="E2" s="342"/>
      <c r="F2" s="342"/>
      <c r="G2" s="342"/>
      <c r="H2" s="342"/>
    </row>
    <row r="3" spans="1:8" x14ac:dyDescent="0.25">
      <c r="A3" s="342"/>
      <c r="B3" s="342"/>
      <c r="C3" s="342"/>
      <c r="D3" s="342"/>
      <c r="E3" s="342"/>
      <c r="F3" s="342"/>
      <c r="G3" s="342"/>
      <c r="H3" s="342"/>
    </row>
    <row r="4" spans="1:8" x14ac:dyDescent="0.25">
      <c r="A4" s="342"/>
      <c r="B4" s="342"/>
      <c r="C4" s="342"/>
      <c r="D4" s="342"/>
      <c r="E4" s="342"/>
      <c r="F4" s="342"/>
      <c r="G4" s="342"/>
      <c r="H4" s="342"/>
    </row>
    <row r="5" spans="1:8" x14ac:dyDescent="0.25">
      <c r="A5" s="342"/>
      <c r="B5" s="342"/>
      <c r="C5" s="342"/>
      <c r="D5" s="342"/>
      <c r="E5" s="342"/>
      <c r="F5" s="342"/>
      <c r="G5" s="342"/>
      <c r="H5" s="342"/>
    </row>
    <row r="6" spans="1:8" x14ac:dyDescent="0.25">
      <c r="A6" s="342"/>
      <c r="B6" s="342"/>
      <c r="C6" s="342"/>
      <c r="D6" s="342"/>
      <c r="E6" s="342"/>
      <c r="F6" s="342"/>
      <c r="G6" s="342"/>
      <c r="H6" s="342"/>
    </row>
    <row r="7" spans="1:8" x14ac:dyDescent="0.25">
      <c r="A7" s="342"/>
      <c r="B7" s="342"/>
      <c r="C7" s="342"/>
      <c r="D7" s="342"/>
      <c r="E7" s="342"/>
      <c r="F7" s="342"/>
      <c r="G7" s="342"/>
      <c r="H7" s="342"/>
    </row>
    <row r="8" spans="1:8" x14ac:dyDescent="0.25">
      <c r="A8" s="343" t="s">
        <v>29</v>
      </c>
      <c r="B8" s="343"/>
      <c r="C8" s="343"/>
      <c r="D8" s="343"/>
      <c r="E8" s="343"/>
      <c r="F8" s="343"/>
      <c r="G8" s="343"/>
      <c r="H8" s="343"/>
    </row>
    <row r="9" spans="1:8" x14ac:dyDescent="0.25">
      <c r="A9" s="343"/>
      <c r="B9" s="343"/>
      <c r="C9" s="343"/>
      <c r="D9" s="343"/>
      <c r="E9" s="343"/>
      <c r="F9" s="343"/>
      <c r="G9" s="343"/>
      <c r="H9" s="343"/>
    </row>
    <row r="10" spans="1:8" x14ac:dyDescent="0.25">
      <c r="A10" s="343"/>
      <c r="B10" s="343"/>
      <c r="C10" s="343"/>
      <c r="D10" s="343"/>
      <c r="E10" s="343"/>
      <c r="F10" s="343"/>
      <c r="G10" s="343"/>
      <c r="H10" s="343"/>
    </row>
    <row r="11" spans="1:8" x14ac:dyDescent="0.25">
      <c r="A11" s="343"/>
      <c r="B11" s="343"/>
      <c r="C11" s="343"/>
      <c r="D11" s="343"/>
      <c r="E11" s="343"/>
      <c r="F11" s="343"/>
      <c r="G11" s="343"/>
      <c r="H11" s="343"/>
    </row>
    <row r="12" spans="1:8" x14ac:dyDescent="0.25">
      <c r="A12" s="343"/>
      <c r="B12" s="343"/>
      <c r="C12" s="343"/>
      <c r="D12" s="343"/>
      <c r="E12" s="343"/>
      <c r="F12" s="343"/>
      <c r="G12" s="343"/>
      <c r="H12" s="343"/>
    </row>
    <row r="13" spans="1:8" x14ac:dyDescent="0.25">
      <c r="A13" s="343"/>
      <c r="B13" s="343"/>
      <c r="C13" s="343"/>
      <c r="D13" s="343"/>
      <c r="E13" s="343"/>
      <c r="F13" s="343"/>
      <c r="G13" s="343"/>
      <c r="H13" s="343"/>
    </row>
    <row r="14" spans="1:8" x14ac:dyDescent="0.25">
      <c r="A14" s="343"/>
      <c r="B14" s="343"/>
      <c r="C14" s="343"/>
      <c r="D14" s="343"/>
      <c r="E14" s="343"/>
      <c r="F14" s="343"/>
      <c r="G14" s="343"/>
      <c r="H14" s="343"/>
    </row>
    <row r="15" spans="1:8" ht="19.5" customHeight="1" x14ac:dyDescent="0.25"/>
    <row r="16" spans="1:8" ht="19.5" customHeight="1" x14ac:dyDescent="0.3">
      <c r="A16" s="336" t="s">
        <v>30</v>
      </c>
      <c r="B16" s="337"/>
      <c r="C16" s="337"/>
      <c r="D16" s="337"/>
      <c r="E16" s="337"/>
      <c r="F16" s="337"/>
      <c r="G16" s="337"/>
      <c r="H16" s="338"/>
    </row>
    <row r="17" spans="1:14" ht="20.25" customHeight="1" x14ac:dyDescent="0.25">
      <c r="A17" s="344" t="s">
        <v>43</v>
      </c>
      <c r="B17" s="344"/>
      <c r="C17" s="344"/>
      <c r="D17" s="344"/>
      <c r="E17" s="344"/>
      <c r="F17" s="344"/>
      <c r="G17" s="344"/>
      <c r="H17" s="344"/>
    </row>
    <row r="18" spans="1:14" ht="26.25" customHeight="1" x14ac:dyDescent="0.4">
      <c r="A18" s="62" t="s">
        <v>32</v>
      </c>
      <c r="B18" s="345" t="s">
        <v>5</v>
      </c>
      <c r="C18" s="345"/>
      <c r="D18" s="34"/>
      <c r="E18" s="34"/>
      <c r="F18" s="34"/>
      <c r="G18" s="34"/>
      <c r="H18" s="34"/>
      <c r="I18" s="34"/>
    </row>
    <row r="19" spans="1:14" ht="26.25" customHeight="1" x14ac:dyDescent="0.4">
      <c r="A19" s="62" t="s">
        <v>33</v>
      </c>
      <c r="B19" s="287" t="s">
        <v>7</v>
      </c>
      <c r="C19" s="286">
        <v>25</v>
      </c>
      <c r="D19" s="34"/>
      <c r="E19" s="34"/>
      <c r="F19" s="34"/>
      <c r="G19" s="34"/>
      <c r="H19" s="34"/>
      <c r="I19" s="34"/>
    </row>
    <row r="20" spans="1:14" ht="26.25" customHeight="1" x14ac:dyDescent="0.4">
      <c r="A20" s="62" t="s">
        <v>34</v>
      </c>
      <c r="B20" s="287" t="s">
        <v>115</v>
      </c>
      <c r="C20" s="264"/>
      <c r="D20" s="34"/>
      <c r="E20" s="34"/>
      <c r="F20" s="34"/>
      <c r="G20" s="34"/>
      <c r="H20" s="34"/>
      <c r="I20" s="34"/>
    </row>
    <row r="21" spans="1:14" ht="26.25" customHeight="1" x14ac:dyDescent="0.4">
      <c r="A21" s="62" t="s">
        <v>35</v>
      </c>
      <c r="B21" s="346" t="s">
        <v>10</v>
      </c>
      <c r="C21" s="346"/>
      <c r="D21" s="346"/>
      <c r="E21" s="346"/>
      <c r="F21" s="346"/>
      <c r="G21" s="346"/>
      <c r="H21" s="346"/>
      <c r="I21" s="346"/>
    </row>
    <row r="22" spans="1:14" ht="26.25" customHeight="1" x14ac:dyDescent="0.4">
      <c r="A22" s="62" t="s">
        <v>36</v>
      </c>
      <c r="B22" s="265" t="s">
        <v>113</v>
      </c>
      <c r="C22" s="264"/>
      <c r="D22" s="264"/>
      <c r="E22" s="264"/>
      <c r="F22" s="264"/>
      <c r="G22" s="264"/>
      <c r="H22" s="264"/>
      <c r="I22" s="264"/>
    </row>
    <row r="23" spans="1:14" ht="26.25" customHeight="1" x14ac:dyDescent="0.4">
      <c r="A23" s="62" t="s">
        <v>37</v>
      </c>
      <c r="B23" s="265" t="s">
        <v>114</v>
      </c>
      <c r="C23" s="264"/>
      <c r="D23" s="264"/>
      <c r="E23" s="264"/>
      <c r="F23" s="264"/>
      <c r="G23" s="264"/>
      <c r="H23" s="264"/>
      <c r="I23" s="264"/>
    </row>
    <row r="24" spans="1:14" ht="18.75" x14ac:dyDescent="0.3">
      <c r="A24" s="62"/>
      <c r="B24" s="64"/>
    </row>
    <row r="25" spans="1:14" ht="18.75" x14ac:dyDescent="0.3">
      <c r="A25" s="60" t="s">
        <v>1</v>
      </c>
      <c r="B25" s="64"/>
    </row>
    <row r="26" spans="1:14" ht="26.25" customHeight="1" x14ac:dyDescent="0.4">
      <c r="A26" s="65" t="s">
        <v>4</v>
      </c>
      <c r="B26" s="345" t="s">
        <v>110</v>
      </c>
      <c r="C26" s="345"/>
    </row>
    <row r="27" spans="1:14" ht="26.25" customHeight="1" x14ac:dyDescent="0.4">
      <c r="A27" s="67" t="s">
        <v>44</v>
      </c>
      <c r="B27" s="346" t="s">
        <v>111</v>
      </c>
      <c r="C27" s="346"/>
    </row>
    <row r="28" spans="1:14" ht="27" customHeight="1" x14ac:dyDescent="0.4">
      <c r="A28" s="67" t="s">
        <v>6</v>
      </c>
      <c r="B28" s="262">
        <v>99.66</v>
      </c>
      <c r="C28" s="34"/>
    </row>
    <row r="29" spans="1:14" s="3" customFormat="1" ht="27" customHeight="1" x14ac:dyDescent="0.4">
      <c r="A29" s="67" t="s">
        <v>45</v>
      </c>
      <c r="B29" s="145">
        <v>0</v>
      </c>
      <c r="C29" s="356" t="s">
        <v>46</v>
      </c>
      <c r="D29" s="357"/>
      <c r="E29" s="357"/>
      <c r="F29" s="357"/>
      <c r="G29" s="357"/>
      <c r="H29" s="358"/>
      <c r="I29" s="69"/>
      <c r="J29" s="69"/>
      <c r="K29" s="69"/>
      <c r="L29" s="69"/>
    </row>
    <row r="30" spans="1:14" s="3" customFormat="1" ht="19.5" customHeight="1" x14ac:dyDescent="0.3">
      <c r="A30" s="67" t="s">
        <v>47</v>
      </c>
      <c r="B30" s="66">
        <f>B28-B29</f>
        <v>99.66</v>
      </c>
      <c r="C30" s="70"/>
      <c r="D30" s="70"/>
      <c r="E30" s="70"/>
      <c r="F30" s="70"/>
      <c r="G30" s="70"/>
      <c r="H30" s="71"/>
      <c r="I30" s="69"/>
      <c r="J30" s="69"/>
      <c r="K30" s="69"/>
      <c r="L30" s="69"/>
    </row>
    <row r="31" spans="1:14" s="3" customFormat="1" ht="27" customHeight="1" x14ac:dyDescent="0.4">
      <c r="A31" s="67" t="s">
        <v>48</v>
      </c>
      <c r="B31" s="156">
        <v>1</v>
      </c>
      <c r="C31" s="359" t="s">
        <v>49</v>
      </c>
      <c r="D31" s="360"/>
      <c r="E31" s="360"/>
      <c r="F31" s="360"/>
      <c r="G31" s="360"/>
      <c r="H31" s="361"/>
      <c r="I31" s="69"/>
      <c r="J31" s="69"/>
      <c r="K31" s="69"/>
      <c r="L31" s="69"/>
    </row>
    <row r="32" spans="1:14" s="3" customFormat="1" ht="27" customHeight="1" x14ac:dyDescent="0.4">
      <c r="A32" s="67" t="s">
        <v>50</v>
      </c>
      <c r="B32" s="156">
        <v>1</v>
      </c>
      <c r="C32" s="359" t="s">
        <v>51</v>
      </c>
      <c r="D32" s="360"/>
      <c r="E32" s="360"/>
      <c r="F32" s="360"/>
      <c r="G32" s="360"/>
      <c r="H32" s="361"/>
      <c r="I32" s="69"/>
      <c r="J32" s="69"/>
      <c r="K32" s="69"/>
      <c r="L32" s="73"/>
      <c r="M32" s="73"/>
      <c r="N32" s="74"/>
    </row>
    <row r="33" spans="1:14" s="3" customFormat="1" ht="17.25" customHeight="1" x14ac:dyDescent="0.3">
      <c r="A33" s="67"/>
      <c r="B33" s="72"/>
      <c r="C33" s="75"/>
      <c r="D33" s="75"/>
      <c r="E33" s="75"/>
      <c r="F33" s="75"/>
      <c r="G33" s="75"/>
      <c r="H33" s="75"/>
      <c r="I33" s="69"/>
      <c r="J33" s="69"/>
      <c r="K33" s="69"/>
      <c r="L33" s="73"/>
      <c r="M33" s="73"/>
      <c r="N33" s="74"/>
    </row>
    <row r="34" spans="1:14" s="3" customFormat="1" ht="18.75" x14ac:dyDescent="0.3">
      <c r="A34" s="67" t="s">
        <v>52</v>
      </c>
      <c r="B34" s="76">
        <f>B31/B32</f>
        <v>1</v>
      </c>
      <c r="C34" s="61" t="s">
        <v>53</v>
      </c>
      <c r="D34" s="61"/>
      <c r="E34" s="61"/>
      <c r="F34" s="61"/>
      <c r="G34" s="61"/>
      <c r="H34" s="61"/>
      <c r="I34" s="69"/>
      <c r="J34" s="69"/>
      <c r="K34" s="69"/>
      <c r="L34" s="73"/>
      <c r="M34" s="73"/>
      <c r="N34" s="74"/>
    </row>
    <row r="35" spans="1:14" s="3" customFormat="1" ht="19.5" customHeight="1" x14ac:dyDescent="0.3">
      <c r="A35" s="67"/>
      <c r="B35" s="66"/>
      <c r="H35" s="61"/>
      <c r="I35" s="69"/>
      <c r="J35" s="69"/>
      <c r="K35" s="69"/>
      <c r="L35" s="73"/>
      <c r="M35" s="73"/>
      <c r="N35" s="74"/>
    </row>
    <row r="36" spans="1:14" s="3" customFormat="1" ht="27" customHeight="1" x14ac:dyDescent="0.4">
      <c r="A36" s="77" t="s">
        <v>54</v>
      </c>
      <c r="B36" s="147">
        <v>50</v>
      </c>
      <c r="C36" s="61"/>
      <c r="D36" s="348" t="s">
        <v>55</v>
      </c>
      <c r="E36" s="349"/>
      <c r="F36" s="114" t="s">
        <v>56</v>
      </c>
      <c r="G36" s="115"/>
      <c r="J36" s="69"/>
      <c r="K36" s="69"/>
      <c r="L36" s="73"/>
      <c r="M36" s="73"/>
      <c r="N36" s="74"/>
    </row>
    <row r="37" spans="1:14" s="3" customFormat="1" ht="26.25" customHeight="1" x14ac:dyDescent="0.4">
      <c r="A37" s="78" t="s">
        <v>57</v>
      </c>
      <c r="B37" s="148">
        <v>2</v>
      </c>
      <c r="C37" s="80" t="s">
        <v>58</v>
      </c>
      <c r="D37" s="81" t="s">
        <v>59</v>
      </c>
      <c r="E37" s="107" t="s">
        <v>60</v>
      </c>
      <c r="F37" s="81" t="s">
        <v>59</v>
      </c>
      <c r="G37" s="82" t="s">
        <v>60</v>
      </c>
      <c r="J37" s="69"/>
      <c r="K37" s="69"/>
      <c r="L37" s="73"/>
      <c r="M37" s="73"/>
      <c r="N37" s="74"/>
    </row>
    <row r="38" spans="1:14" s="3" customFormat="1" ht="26.25" customHeight="1" x14ac:dyDescent="0.4">
      <c r="A38" s="78" t="s">
        <v>61</v>
      </c>
      <c r="B38" s="148">
        <v>20</v>
      </c>
      <c r="C38" s="83">
        <v>1</v>
      </c>
      <c r="D38" s="268">
        <v>3920136</v>
      </c>
      <c r="E38" s="227">
        <f>IF(ISBLANK(D38),"-",$D$48/$D$45*D38)</f>
        <v>3667608.329859985</v>
      </c>
      <c r="F38" s="268">
        <v>3645717</v>
      </c>
      <c r="G38" s="219">
        <f>IF(ISBLANK(F38),"-",$D$48/$F$45*F38)</f>
        <v>3683478.6417305307</v>
      </c>
      <c r="J38" s="69"/>
      <c r="K38" s="69"/>
      <c r="L38" s="73"/>
      <c r="M38" s="73"/>
      <c r="N38" s="74"/>
    </row>
    <row r="39" spans="1:14" s="3" customFormat="1" ht="26.25" customHeight="1" x14ac:dyDescent="0.4">
      <c r="A39" s="78" t="s">
        <v>62</v>
      </c>
      <c r="B39" s="148">
        <v>1</v>
      </c>
      <c r="C39" s="79">
        <v>2</v>
      </c>
      <c r="D39" s="269">
        <v>3919967</v>
      </c>
      <c r="E39" s="228">
        <f>IF(ISBLANK(D39),"-",$D$48/$D$45*D39)</f>
        <v>3667450.2165170433</v>
      </c>
      <c r="F39" s="269">
        <v>3653373</v>
      </c>
      <c r="G39" s="220">
        <f>IF(ISBLANK(F39),"-",$D$48/$F$45*F39)</f>
        <v>3691213.9411191256</v>
      </c>
      <c r="J39" s="69"/>
      <c r="K39" s="69"/>
      <c r="L39" s="73"/>
      <c r="M39" s="73"/>
      <c r="N39" s="74"/>
    </row>
    <row r="40" spans="1:14" ht="26.25" customHeight="1" x14ac:dyDescent="0.4">
      <c r="A40" s="78" t="s">
        <v>63</v>
      </c>
      <c r="B40" s="148">
        <v>1</v>
      </c>
      <c r="C40" s="79">
        <v>3</v>
      </c>
      <c r="D40" s="269">
        <v>3912088</v>
      </c>
      <c r="E40" s="228">
        <f>IF(ISBLANK(D40),"-",$D$48/$D$45*D40)</f>
        <v>3660078.7666410781</v>
      </c>
      <c r="F40" s="269">
        <v>3646378</v>
      </c>
      <c r="G40" s="220">
        <f>IF(ISBLANK(F40),"-",$D$48/$F$45*F40)</f>
        <v>3684146.4882425293</v>
      </c>
      <c r="L40" s="73"/>
      <c r="M40" s="73"/>
      <c r="N40" s="84"/>
    </row>
    <row r="41" spans="1:14" ht="26.25" customHeight="1" x14ac:dyDescent="0.4">
      <c r="A41" s="78" t="s">
        <v>64</v>
      </c>
      <c r="B41" s="148">
        <v>1</v>
      </c>
      <c r="C41" s="85">
        <v>4</v>
      </c>
      <c r="D41" s="270"/>
      <c r="E41" s="229" t="str">
        <f>IF(ISBLANK(D41),"-",$D$48/$D$45*D41)</f>
        <v>-</v>
      </c>
      <c r="F41" s="270"/>
      <c r="G41" s="221" t="str">
        <f>IF(ISBLANK(F41),"-",$D$48/$F$45*F41)</f>
        <v>-</v>
      </c>
      <c r="L41" s="73"/>
      <c r="M41" s="73"/>
      <c r="N41" s="84"/>
    </row>
    <row r="42" spans="1:14" ht="27" customHeight="1" x14ac:dyDescent="0.4">
      <c r="A42" s="78" t="s">
        <v>65</v>
      </c>
      <c r="B42" s="148">
        <v>1</v>
      </c>
      <c r="C42" s="86" t="s">
        <v>66</v>
      </c>
      <c r="D42" s="247">
        <f>AVERAGE(D38:D41)</f>
        <v>3917397</v>
      </c>
      <c r="E42" s="209">
        <f>AVERAGE(E38:E41)</f>
        <v>3665045.7710060352</v>
      </c>
      <c r="F42" s="187">
        <f>AVERAGE(F38:F41)</f>
        <v>3648489.3333333335</v>
      </c>
      <c r="G42" s="188">
        <f>AVERAGE(G38:G41)</f>
        <v>3686279.6903640614</v>
      </c>
    </row>
    <row r="43" spans="1:14" ht="26.25" customHeight="1" x14ac:dyDescent="0.4">
      <c r="A43" s="78" t="s">
        <v>67</v>
      </c>
      <c r="B43" s="146">
        <v>1</v>
      </c>
      <c r="C43" s="132" t="s">
        <v>68</v>
      </c>
      <c r="D43" s="272">
        <v>17.16</v>
      </c>
      <c r="E43" s="230"/>
      <c r="F43" s="271">
        <v>15.89</v>
      </c>
      <c r="G43" s="225"/>
    </row>
    <row r="44" spans="1:14" ht="26.25" customHeight="1" x14ac:dyDescent="0.4">
      <c r="A44" s="78" t="s">
        <v>69</v>
      </c>
      <c r="B44" s="146">
        <v>1</v>
      </c>
      <c r="C44" s="133" t="s">
        <v>70</v>
      </c>
      <c r="D44" s="134">
        <f>D43*$B$34</f>
        <v>17.16</v>
      </c>
      <c r="E44" s="88"/>
      <c r="F44" s="87">
        <f>F43*$B$34</f>
        <v>15.89</v>
      </c>
      <c r="G44" s="90"/>
    </row>
    <row r="45" spans="1:14" ht="19.5" customHeight="1" x14ac:dyDescent="0.3">
      <c r="A45" s="78" t="s">
        <v>71</v>
      </c>
      <c r="B45" s="131">
        <f>(B44/B43)*(B42/B41)*(B40/B39)*(B38/B37)*B36</f>
        <v>500</v>
      </c>
      <c r="C45" s="133" t="s">
        <v>72</v>
      </c>
      <c r="D45" s="135">
        <f>D44*$B$30/100</f>
        <v>17.101656000000002</v>
      </c>
      <c r="E45" s="90"/>
      <c r="F45" s="89">
        <f>F44*$B$30/100</f>
        <v>15.835974</v>
      </c>
      <c r="G45" s="90"/>
    </row>
    <row r="46" spans="1:14" ht="19.5" customHeight="1" x14ac:dyDescent="0.3">
      <c r="A46" s="350" t="s">
        <v>73</v>
      </c>
      <c r="B46" s="354"/>
      <c r="C46" s="133" t="s">
        <v>74</v>
      </c>
      <c r="D46" s="134">
        <f>D45/$B$45</f>
        <v>3.4203312000000007E-2</v>
      </c>
      <c r="E46" s="90"/>
      <c r="F46" s="91">
        <f>F45/$B$45</f>
        <v>3.1671947999999998E-2</v>
      </c>
      <c r="G46" s="90"/>
    </row>
    <row r="47" spans="1:14" ht="27" customHeight="1" x14ac:dyDescent="0.4">
      <c r="A47" s="352"/>
      <c r="B47" s="355"/>
      <c r="C47" s="133" t="s">
        <v>75</v>
      </c>
      <c r="D47" s="149">
        <v>3.2000000000000001E-2</v>
      </c>
      <c r="E47" s="116"/>
      <c r="F47" s="116"/>
      <c r="G47" s="116"/>
    </row>
    <row r="48" spans="1:14" ht="18.75" x14ac:dyDescent="0.3">
      <c r="C48" s="133" t="s">
        <v>76</v>
      </c>
      <c r="D48" s="135">
        <f>D47*$B$45</f>
        <v>16</v>
      </c>
      <c r="E48" s="90"/>
      <c r="F48" s="90"/>
      <c r="G48" s="90"/>
    </row>
    <row r="49" spans="1:12" ht="19.5" customHeight="1" x14ac:dyDescent="0.3">
      <c r="C49" s="136" t="s">
        <v>77</v>
      </c>
      <c r="D49" s="137">
        <f>D48/B34</f>
        <v>16</v>
      </c>
      <c r="E49" s="105"/>
      <c r="F49" s="105"/>
      <c r="G49" s="105"/>
    </row>
    <row r="50" spans="1:12" ht="18.75" x14ac:dyDescent="0.3">
      <c r="C50" s="138" t="s">
        <v>78</v>
      </c>
      <c r="D50" s="139">
        <f>AVERAGE(E38:E41,G38:G41)</f>
        <v>3675662.7306850483</v>
      </c>
      <c r="E50" s="104"/>
      <c r="F50" s="104"/>
      <c r="G50" s="104"/>
    </row>
    <row r="51" spans="1:12" ht="18.75" x14ac:dyDescent="0.3">
      <c r="C51" s="92" t="s">
        <v>79</v>
      </c>
      <c r="D51" s="95">
        <f>STDEV(E38:E41,G38:G41)/D50</f>
        <v>3.3322191493522337E-3</v>
      </c>
      <c r="E51" s="88"/>
      <c r="F51" s="88"/>
      <c r="G51" s="88"/>
    </row>
    <row r="52" spans="1:12" ht="19.5" customHeight="1" x14ac:dyDescent="0.3">
      <c r="C52" s="93" t="s">
        <v>18</v>
      </c>
      <c r="D52" s="96">
        <f>COUNT(E38:E41,G38:G41)</f>
        <v>6</v>
      </c>
      <c r="E52" s="88"/>
      <c r="F52" s="88"/>
      <c r="G52" s="88"/>
    </row>
    <row r="54" spans="1:12" ht="18.75" x14ac:dyDescent="0.3">
      <c r="A54" s="60" t="s">
        <v>1</v>
      </c>
      <c r="B54" s="97" t="s">
        <v>80</v>
      </c>
    </row>
    <row r="55" spans="1:12" ht="18.75" x14ac:dyDescent="0.3">
      <c r="A55" s="61" t="s">
        <v>81</v>
      </c>
      <c r="B55" s="63" t="str">
        <f>B21</f>
        <v>Each 5mL contains Trimethoprim BP 40mg, Sulphamethoxazole BP 200mg</v>
      </c>
    </row>
    <row r="56" spans="1:12" ht="26.25" customHeight="1" x14ac:dyDescent="0.4">
      <c r="A56" s="141" t="s">
        <v>82</v>
      </c>
      <c r="B56" s="150">
        <v>5</v>
      </c>
      <c r="C56" s="123" t="s">
        <v>83</v>
      </c>
      <c r="D56" s="151">
        <v>40</v>
      </c>
      <c r="E56" s="123" t="str">
        <f>B20</f>
        <v>Trimethoprim BP 40mg</v>
      </c>
    </row>
    <row r="57" spans="1:12" ht="18.75" x14ac:dyDescent="0.3">
      <c r="A57" s="63" t="s">
        <v>84</v>
      </c>
      <c r="B57" s="159">
        <f>'RELATIVE DENSITY'!C39</f>
        <v>1.0561230946294624</v>
      </c>
    </row>
    <row r="58" spans="1:12" s="27" customFormat="1" ht="18.75" x14ac:dyDescent="0.3">
      <c r="A58" s="121" t="s">
        <v>85</v>
      </c>
      <c r="B58" s="122">
        <f>B56</f>
        <v>5</v>
      </c>
      <c r="C58" s="123" t="s">
        <v>86</v>
      </c>
      <c r="D58" s="142">
        <f>B57*B56</f>
        <v>5.2806154731473125</v>
      </c>
    </row>
    <row r="59" spans="1:12" ht="19.5" customHeight="1" x14ac:dyDescent="0.25"/>
    <row r="60" spans="1:12" s="3" customFormat="1" ht="27" customHeight="1" x14ac:dyDescent="0.4">
      <c r="A60" s="77" t="s">
        <v>87</v>
      </c>
      <c r="B60" s="147">
        <v>50</v>
      </c>
      <c r="C60" s="61"/>
      <c r="D60" s="99" t="s">
        <v>88</v>
      </c>
      <c r="E60" s="98" t="s">
        <v>89</v>
      </c>
      <c r="F60" s="98" t="s">
        <v>59</v>
      </c>
      <c r="G60" s="98" t="s">
        <v>90</v>
      </c>
      <c r="H60" s="80" t="s">
        <v>91</v>
      </c>
      <c r="L60" s="69"/>
    </row>
    <row r="61" spans="1:12" s="3" customFormat="1" ht="24" customHeight="1" x14ac:dyDescent="0.4">
      <c r="A61" s="78" t="s">
        <v>92</v>
      </c>
      <c r="B61" s="148">
        <v>2</v>
      </c>
      <c r="C61" s="365" t="s">
        <v>93</v>
      </c>
      <c r="D61" s="362">
        <v>5.1639999999999997</v>
      </c>
      <c r="E61" s="231">
        <v>1</v>
      </c>
      <c r="F61" s="276">
        <v>3298274</v>
      </c>
      <c r="G61" s="127">
        <f>IF(ISBLANK(F61),"-",(F61/$D$50*$D$47*$B$69)*$D$58/$D$61)</f>
        <v>36.703660417849719</v>
      </c>
      <c r="H61" s="124">
        <f t="shared" ref="H61:H72" si="0">IF(ISBLANK(F61),"-",G61/$D$56)</f>
        <v>0.91759151044624299</v>
      </c>
      <c r="L61" s="69"/>
    </row>
    <row r="62" spans="1:12" s="3" customFormat="1" ht="26.25" customHeight="1" x14ac:dyDescent="0.4">
      <c r="A62" s="78" t="s">
        <v>94</v>
      </c>
      <c r="B62" s="148">
        <v>50</v>
      </c>
      <c r="C62" s="366"/>
      <c r="D62" s="363"/>
      <c r="E62" s="232">
        <v>2</v>
      </c>
      <c r="F62" s="269">
        <v>3295132</v>
      </c>
      <c r="G62" s="128">
        <f>IF(ISBLANK(F62),"-",(F62/$D$50*$D$47*$B$69)*$D$58/$D$61)</f>
        <v>36.668695796646965</v>
      </c>
      <c r="H62" s="125">
        <f t="shared" si="0"/>
        <v>0.9167173949161741</v>
      </c>
      <c r="L62" s="69"/>
    </row>
    <row r="63" spans="1:12" s="3" customFormat="1" ht="24.75" customHeight="1" x14ac:dyDescent="0.4">
      <c r="A63" s="78" t="s">
        <v>95</v>
      </c>
      <c r="B63" s="148">
        <v>1</v>
      </c>
      <c r="C63" s="366"/>
      <c r="D63" s="363"/>
      <c r="E63" s="232">
        <v>3</v>
      </c>
      <c r="F63" s="269">
        <v>3295011</v>
      </c>
      <c r="G63" s="128">
        <f>IF(ISBLANK(F63),"-",(F63/$D$50*$D$47*$B$69)*$D$58/$D$61)</f>
        <v>36.667349291501985</v>
      </c>
      <c r="H63" s="125">
        <f t="shared" si="0"/>
        <v>0.91668373228754962</v>
      </c>
      <c r="L63" s="69"/>
    </row>
    <row r="64" spans="1:12" ht="27" customHeight="1" x14ac:dyDescent="0.4">
      <c r="A64" s="78" t="s">
        <v>96</v>
      </c>
      <c r="B64" s="148">
        <v>1</v>
      </c>
      <c r="C64" s="367"/>
      <c r="D64" s="364"/>
      <c r="E64" s="233">
        <v>4</v>
      </c>
      <c r="F64" s="277"/>
      <c r="G64" s="128" t="str">
        <f>IF(ISBLANK(F64),"-",(F64/$D$50*$D$47*$B$69)*$D$58/$D$61)</f>
        <v>-</v>
      </c>
      <c r="H64" s="125" t="str">
        <f t="shared" si="0"/>
        <v>-</v>
      </c>
    </row>
    <row r="65" spans="1:11" ht="24.75" customHeight="1" x14ac:dyDescent="0.4">
      <c r="A65" s="78" t="s">
        <v>97</v>
      </c>
      <c r="B65" s="148">
        <v>1</v>
      </c>
      <c r="C65" s="365" t="s">
        <v>98</v>
      </c>
      <c r="D65" s="362">
        <v>5.0201000000000002</v>
      </c>
      <c r="E65" s="202">
        <v>1</v>
      </c>
      <c r="F65" s="269">
        <v>3291859</v>
      </c>
      <c r="G65" s="127">
        <f>IF(ISBLANK(F65),"-",(F65/$D$50*$D$47*$B$69)*$D$58/$D$65)</f>
        <v>37.682328993483821</v>
      </c>
      <c r="H65" s="124">
        <f t="shared" si="0"/>
        <v>0.94205822483709556</v>
      </c>
    </row>
    <row r="66" spans="1:11" ht="23.25" customHeight="1" x14ac:dyDescent="0.4">
      <c r="A66" s="78" t="s">
        <v>99</v>
      </c>
      <c r="B66" s="148">
        <v>1</v>
      </c>
      <c r="C66" s="366"/>
      <c r="D66" s="363"/>
      <c r="E66" s="203">
        <v>2</v>
      </c>
      <c r="F66" s="269">
        <v>3289418</v>
      </c>
      <c r="G66" s="128">
        <f>IF(ISBLANK(F66),"-",(F66/$D$50*$D$47*$B$69)*$D$58/$D$65)</f>
        <v>37.654386555769115</v>
      </c>
      <c r="H66" s="125">
        <f t="shared" si="0"/>
        <v>0.94135966389422787</v>
      </c>
    </row>
    <row r="67" spans="1:11" ht="24.75" customHeight="1" x14ac:dyDescent="0.4">
      <c r="A67" s="78" t="s">
        <v>100</v>
      </c>
      <c r="B67" s="148">
        <v>1</v>
      </c>
      <c r="C67" s="366"/>
      <c r="D67" s="363"/>
      <c r="E67" s="203">
        <v>3</v>
      </c>
      <c r="F67" s="269">
        <v>3318418</v>
      </c>
      <c r="G67" s="128">
        <f>IF(ISBLANK(F67),"-",(F67/$D$50*$D$47*$B$69)*$D$58/$D$65)</f>
        <v>37.986353247176929</v>
      </c>
      <c r="H67" s="125">
        <f t="shared" si="0"/>
        <v>0.94965883117942318</v>
      </c>
    </row>
    <row r="68" spans="1:11" ht="27" customHeight="1" x14ac:dyDescent="0.4">
      <c r="A68" s="78" t="s">
        <v>101</v>
      </c>
      <c r="B68" s="148">
        <v>1</v>
      </c>
      <c r="C68" s="367"/>
      <c r="D68" s="364"/>
      <c r="E68" s="204">
        <v>4</v>
      </c>
      <c r="F68" s="277"/>
      <c r="G68" s="129" t="str">
        <f>IF(ISBLANK(F68),"-",(F68/$D$50*$D$47*$B$69)*$D$58/$D$65)</f>
        <v>-</v>
      </c>
      <c r="H68" s="126" t="str">
        <f t="shared" si="0"/>
        <v>-</v>
      </c>
    </row>
    <row r="69" spans="1:11" ht="23.25" customHeight="1" x14ac:dyDescent="0.4">
      <c r="A69" s="78" t="s">
        <v>102</v>
      </c>
      <c r="B69" s="130">
        <f>(B68/B67)*(B66/B65)*(B64/B63)*(B62/B61)*B60</f>
        <v>1250</v>
      </c>
      <c r="C69" s="365" t="s">
        <v>103</v>
      </c>
      <c r="D69" s="362">
        <v>5.3909000000000002</v>
      </c>
      <c r="E69" s="202">
        <v>1</v>
      </c>
      <c r="F69" s="276">
        <v>3572391</v>
      </c>
      <c r="G69" s="127">
        <f>IF(ISBLANK(F69),"-",(F69/$D$50*$D$47*$B$69)*$D$58/$D$69)</f>
        <v>38.080846274923111</v>
      </c>
      <c r="H69" s="125">
        <f t="shared" si="0"/>
        <v>0.95202115687307776</v>
      </c>
    </row>
    <row r="70" spans="1:11" ht="22.5" customHeight="1" x14ac:dyDescent="0.4">
      <c r="A70" s="140" t="s">
        <v>104</v>
      </c>
      <c r="B70" s="152">
        <f>(D47*B69)/D56*D58</f>
        <v>5.2806154731473125</v>
      </c>
      <c r="C70" s="366"/>
      <c r="D70" s="363"/>
      <c r="E70" s="203">
        <v>2</v>
      </c>
      <c r="F70" s="269">
        <v>3567018</v>
      </c>
      <c r="G70" s="128">
        <f>IF(ISBLANK(F70),"-",(F70/$D$50*$D$47*$B$69)*$D$58/$D$69)</f>
        <v>38.023571360997074</v>
      </c>
      <c r="H70" s="125">
        <f t="shared" si="0"/>
        <v>0.95058928402492682</v>
      </c>
    </row>
    <row r="71" spans="1:11" ht="23.25" customHeight="1" x14ac:dyDescent="0.4">
      <c r="A71" s="350" t="s">
        <v>73</v>
      </c>
      <c r="B71" s="351"/>
      <c r="C71" s="366"/>
      <c r="D71" s="363"/>
      <c r="E71" s="203">
        <v>3</v>
      </c>
      <c r="F71" s="269">
        <v>3589720</v>
      </c>
      <c r="G71" s="128">
        <f>IF(ISBLANK(F71),"-",(F71/$D$50*$D$47*$B$69)*$D$58/$D$69)</f>
        <v>38.265569331581283</v>
      </c>
      <c r="H71" s="125">
        <f t="shared" si="0"/>
        <v>0.95663923328953204</v>
      </c>
    </row>
    <row r="72" spans="1:11" ht="23.25" customHeight="1" x14ac:dyDescent="0.4">
      <c r="A72" s="352"/>
      <c r="B72" s="353"/>
      <c r="C72" s="368"/>
      <c r="D72" s="364"/>
      <c r="E72" s="204">
        <v>4</v>
      </c>
      <c r="F72" s="277"/>
      <c r="G72" s="129" t="str">
        <f>IF(ISBLANK(F72),"-",(F72/$D$50*$D$47*$B$69)*$D$58/$D$69)</f>
        <v>-</v>
      </c>
      <c r="H72" s="126" t="str">
        <f t="shared" si="0"/>
        <v>-</v>
      </c>
    </row>
    <row r="73" spans="1:11" ht="26.25" customHeight="1" x14ac:dyDescent="0.4">
      <c r="A73" s="100"/>
      <c r="B73" s="100"/>
      <c r="C73" s="100"/>
      <c r="D73" s="100"/>
      <c r="E73" s="100"/>
      <c r="F73" s="101"/>
      <c r="G73" s="94" t="s">
        <v>66</v>
      </c>
      <c r="H73" s="153">
        <f>AVERAGE(H61:H72)</f>
        <v>0.93814655908313882</v>
      </c>
    </row>
    <row r="74" spans="1:11" ht="26.25" customHeight="1" x14ac:dyDescent="0.4">
      <c r="C74" s="100"/>
      <c r="D74" s="100"/>
      <c r="E74" s="100"/>
      <c r="F74" s="101"/>
      <c r="G74" s="92" t="s">
        <v>79</v>
      </c>
      <c r="H74" s="154">
        <f>STDEV(H61:H72)/H73</f>
        <v>1.7635588700845452E-2</v>
      </c>
    </row>
    <row r="75" spans="1:11" ht="27" customHeight="1" x14ac:dyDescent="0.4">
      <c r="A75" s="100"/>
      <c r="B75" s="100"/>
      <c r="C75" s="101"/>
      <c r="D75" s="102"/>
      <c r="E75" s="102"/>
      <c r="F75" s="101"/>
      <c r="G75" s="93" t="s">
        <v>18</v>
      </c>
      <c r="H75" s="155">
        <f>COUNT(H61:H72)</f>
        <v>9</v>
      </c>
    </row>
    <row r="76" spans="1:11" ht="18.75" x14ac:dyDescent="0.3">
      <c r="A76" s="100"/>
      <c r="B76" s="100"/>
      <c r="C76" s="101"/>
      <c r="D76" s="102"/>
      <c r="E76" s="102"/>
      <c r="F76" s="102"/>
      <c r="G76" s="102"/>
      <c r="H76" s="101"/>
      <c r="I76" s="103"/>
      <c r="J76" s="106"/>
      <c r="K76" s="117"/>
    </row>
    <row r="77" spans="1:11" ht="26.25" customHeight="1" x14ac:dyDescent="0.4">
      <c r="A77" s="65" t="s">
        <v>105</v>
      </c>
      <c r="B77" s="157" t="s">
        <v>106</v>
      </c>
      <c r="C77" s="347" t="str">
        <f>B20</f>
        <v>Trimethoprim BP 40mg</v>
      </c>
      <c r="D77" s="347"/>
      <c r="E77" s="118" t="s">
        <v>107</v>
      </c>
      <c r="F77" s="118"/>
      <c r="G77" s="158">
        <f>H73</f>
        <v>0.93814655908313882</v>
      </c>
      <c r="H77" s="101"/>
      <c r="I77" s="103"/>
      <c r="J77" s="106"/>
      <c r="K77" s="117"/>
    </row>
    <row r="78" spans="1:11" ht="19.5" customHeight="1" x14ac:dyDescent="0.3">
      <c r="A78" s="110"/>
      <c r="B78" s="111"/>
      <c r="C78" s="112"/>
      <c r="D78" s="112"/>
      <c r="E78" s="111"/>
      <c r="F78" s="111"/>
      <c r="G78" s="111"/>
      <c r="H78" s="111"/>
    </row>
    <row r="79" spans="1:11" ht="18.75" x14ac:dyDescent="0.3">
      <c r="B79" s="68" t="s">
        <v>23</v>
      </c>
      <c r="E79" s="101" t="s">
        <v>24</v>
      </c>
      <c r="F79" s="101"/>
      <c r="G79" s="101" t="s">
        <v>25</v>
      </c>
    </row>
    <row r="80" spans="1:11" ht="45" customHeight="1" x14ac:dyDescent="0.3">
      <c r="A80" s="106" t="s">
        <v>26</v>
      </c>
      <c r="B80" s="143" t="s">
        <v>112</v>
      </c>
      <c r="C80" s="143"/>
      <c r="D80" s="100"/>
      <c r="E80" s="108"/>
      <c r="F80" s="103"/>
      <c r="G80" s="119"/>
      <c r="H80" s="119"/>
      <c r="I80" s="103"/>
    </row>
    <row r="81" spans="1:9" ht="41.25" customHeight="1" x14ac:dyDescent="0.3">
      <c r="A81" s="106" t="s">
        <v>27</v>
      </c>
      <c r="B81" s="144"/>
      <c r="C81" s="144"/>
      <c r="D81" s="113"/>
      <c r="E81" s="109"/>
      <c r="F81" s="103"/>
      <c r="G81" s="120"/>
      <c r="H81" s="120"/>
      <c r="I81" s="118"/>
    </row>
    <row r="82" spans="1:9" ht="18.75" x14ac:dyDescent="0.3">
      <c r="A82" s="100"/>
      <c r="B82" s="101"/>
      <c r="C82" s="102"/>
      <c r="D82" s="102"/>
      <c r="E82" s="102"/>
      <c r="F82" s="102"/>
      <c r="G82" s="101"/>
      <c r="H82" s="101"/>
      <c r="I82" s="103"/>
    </row>
    <row r="83" spans="1:9" ht="18.75" x14ac:dyDescent="0.3">
      <c r="A83" s="100"/>
      <c r="B83" s="100"/>
      <c r="C83" s="101"/>
      <c r="D83" s="102"/>
      <c r="E83" s="102"/>
      <c r="F83" s="102"/>
      <c r="G83" s="102"/>
      <c r="H83" s="101"/>
      <c r="I83" s="103"/>
    </row>
    <row r="84" spans="1:9" ht="18.75" x14ac:dyDescent="0.3">
      <c r="A84" s="100"/>
      <c r="B84" s="100"/>
      <c r="C84" s="101"/>
      <c r="D84" s="102"/>
      <c r="E84" s="102"/>
      <c r="F84" s="102"/>
      <c r="G84" s="102"/>
      <c r="H84" s="101"/>
      <c r="I84" s="103"/>
    </row>
    <row r="85" spans="1:9" ht="18.75" x14ac:dyDescent="0.3">
      <c r="A85" s="100"/>
      <c r="B85" s="100"/>
      <c r="C85" s="101"/>
      <c r="D85" s="102"/>
      <c r="E85" s="102"/>
      <c r="F85" s="102"/>
      <c r="G85" s="102"/>
      <c r="H85" s="101"/>
      <c r="I85" s="103"/>
    </row>
    <row r="86" spans="1:9" ht="18.75" x14ac:dyDescent="0.3">
      <c r="A86" s="100"/>
      <c r="B86" s="100"/>
      <c r="C86" s="101"/>
      <c r="D86" s="102"/>
      <c r="E86" s="102"/>
      <c r="F86" s="102"/>
      <c r="G86" s="102"/>
      <c r="H86" s="101"/>
      <c r="I86" s="103"/>
    </row>
    <row r="87" spans="1:9" ht="18.75" x14ac:dyDescent="0.3">
      <c r="A87" s="100"/>
      <c r="B87" s="100"/>
      <c r="C87" s="101"/>
      <c r="D87" s="102"/>
      <c r="E87" s="102"/>
      <c r="F87" s="102"/>
      <c r="G87" s="102"/>
      <c r="H87" s="101"/>
      <c r="I87" s="103"/>
    </row>
    <row r="88" spans="1:9" ht="18.75" x14ac:dyDescent="0.3">
      <c r="A88" s="100"/>
      <c r="B88" s="100"/>
      <c r="C88" s="101"/>
      <c r="D88" s="102"/>
      <c r="E88" s="102"/>
      <c r="F88" s="102"/>
      <c r="G88" s="102"/>
      <c r="H88" s="101"/>
      <c r="I88" s="103"/>
    </row>
    <row r="89" spans="1:9" ht="18.75" x14ac:dyDescent="0.3">
      <c r="A89" s="100"/>
      <c r="B89" s="100"/>
      <c r="C89" s="101"/>
      <c r="D89" s="102"/>
      <c r="E89" s="102"/>
      <c r="F89" s="102"/>
      <c r="G89" s="102"/>
      <c r="H89" s="101"/>
      <c r="I89" s="103"/>
    </row>
    <row r="90" spans="1:9" ht="18.75" x14ac:dyDescent="0.3">
      <c r="A90" s="100"/>
      <c r="B90" s="100"/>
      <c r="C90" s="101"/>
      <c r="D90" s="102"/>
      <c r="E90" s="102"/>
      <c r="F90" s="102"/>
      <c r="G90" s="102"/>
      <c r="H90" s="101"/>
      <c r="I90" s="103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 </vt:lpstr>
      <vt:lpstr>RELATIVE DENSITY</vt:lpstr>
      <vt:lpstr>sulphamethoxazole 1</vt:lpstr>
      <vt:lpstr>Trimethoprim 1</vt:lpstr>
      <vt:lpstr>'sulphamethoxazole 1'!Print_Area</vt:lpstr>
      <vt:lpstr>'Trimethoprim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2015-12-10T08:07:27Z</cp:lastPrinted>
  <dcterms:created xsi:type="dcterms:W3CDTF">2005-07-05T10:19:27Z</dcterms:created>
  <dcterms:modified xsi:type="dcterms:W3CDTF">2015-12-22T12:54:50Z</dcterms:modified>
</cp:coreProperties>
</file>