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RELATIVE DENSITY" sheetId="4" r:id="rId1"/>
    <sheet name="SST" sheetId="1" r:id="rId2"/>
    <sheet name="Sulphamethoxazole" sheetId="2" r:id="rId3"/>
    <sheet name="Trimethoprim" sheetId="3" r:id="rId4"/>
  </sheets>
  <externalReferences>
    <externalReference r:id="rId5"/>
  </externalReferences>
  <definedNames>
    <definedName name="_xlnm.Print_Area" localSheetId="0">'RELATIVE DENSITY'!$A$1:$G$49</definedName>
    <definedName name="_xlnm.Print_Area" localSheetId="2">Sulphamethoxazole!$A$1:$I$85</definedName>
    <definedName name="_xlnm.Print_Area" localSheetId="3">Trimethoprim!$A$1:$I$87</definedName>
  </definedNames>
  <calcPr calcId="144525"/>
</workbook>
</file>

<file path=xl/calcChain.xml><?xml version="1.0" encoding="utf-8"?>
<calcChain xmlns="http://schemas.openxmlformats.org/spreadsheetml/2006/main">
  <c r="B21" i="4" l="1"/>
  <c r="B20" i="4"/>
  <c r="B41" i="1"/>
  <c r="B40" i="1"/>
  <c r="B39" i="1"/>
  <c r="B20" i="1"/>
  <c r="B19" i="1"/>
  <c r="B18" i="1"/>
  <c r="B17" i="1"/>
  <c r="F42" i="3" l="1"/>
  <c r="D42" i="3"/>
  <c r="G41" i="3"/>
  <c r="E41" i="3"/>
  <c r="F42" i="2"/>
  <c r="D42" i="2"/>
  <c r="G41" i="2"/>
  <c r="E41" i="2"/>
  <c r="B58" i="2"/>
  <c r="B22" i="4"/>
  <c r="B23" i="4"/>
  <c r="B24" i="4"/>
  <c r="B25" i="4"/>
  <c r="B33" i="4"/>
  <c r="C33" i="4"/>
  <c r="D33" i="4"/>
  <c r="C37" i="4" s="1"/>
  <c r="C35" i="4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F44" i="3"/>
  <c r="F45" i="3" s="1"/>
  <c r="F46" i="3" s="1"/>
  <c r="B34" i="3"/>
  <c r="D44" i="3" s="1"/>
  <c r="B30" i="3"/>
  <c r="C77" i="2"/>
  <c r="H72" i="2"/>
  <c r="G72" i="2"/>
  <c r="B69" i="2"/>
  <c r="H68" i="2"/>
  <c r="G68" i="2"/>
  <c r="H64" i="2"/>
  <c r="G64" i="2"/>
  <c r="E56" i="2"/>
  <c r="B55" i="2"/>
  <c r="D48" i="2"/>
  <c r="D49" i="2" s="1"/>
  <c r="B45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C39" i="4" l="1"/>
  <c r="D45" i="3"/>
  <c r="G38" i="3"/>
  <c r="G40" i="3"/>
  <c r="E39" i="3"/>
  <c r="G39" i="3"/>
  <c r="F45" i="2"/>
  <c r="F46" i="2" s="1"/>
  <c r="G38" i="2"/>
  <c r="D44" i="2"/>
  <c r="D45" i="2" s="1"/>
  <c r="G40" i="2" l="1"/>
  <c r="G39" i="2"/>
  <c r="G42" i="2" s="1"/>
  <c r="B57" i="3"/>
  <c r="D58" i="3" s="1"/>
  <c r="B70" i="3" s="1"/>
  <c r="B57" i="2"/>
  <c r="D58" i="2" s="1"/>
  <c r="B70" i="2" s="1"/>
  <c r="G42" i="3"/>
  <c r="D46" i="3"/>
  <c r="B42" i="1" s="1"/>
  <c r="E40" i="3"/>
  <c r="E38" i="3"/>
  <c r="D46" i="2"/>
  <c r="B21" i="1" s="1"/>
  <c r="E40" i="2"/>
  <c r="E39" i="2"/>
  <c r="E38" i="2"/>
  <c r="D50" i="3" l="1"/>
  <c r="E42" i="3"/>
  <c r="D52" i="3"/>
  <c r="D50" i="2"/>
  <c r="E42" i="2"/>
  <c r="D52" i="2"/>
  <c r="D51" i="3" l="1"/>
  <c r="G71" i="3"/>
  <c r="H71" i="3" s="1"/>
  <c r="G69" i="3"/>
  <c r="H69" i="3" s="1"/>
  <c r="G63" i="3"/>
  <c r="H63" i="3" s="1"/>
  <c r="G70" i="3"/>
  <c r="H70" i="3" s="1"/>
  <c r="G67" i="3"/>
  <c r="H67" i="3" s="1"/>
  <c r="G62" i="3"/>
  <c r="H62" i="3" s="1"/>
  <c r="G66" i="3"/>
  <c r="H66" i="3" s="1"/>
  <c r="G61" i="3"/>
  <c r="H61" i="3" s="1"/>
  <c r="G65" i="3"/>
  <c r="H65" i="3" s="1"/>
  <c r="D51" i="2"/>
  <c r="G70" i="2"/>
  <c r="H70" i="2" s="1"/>
  <c r="G65" i="2"/>
  <c r="H65" i="2" s="1"/>
  <c r="G71" i="2"/>
  <c r="H71" i="2" s="1"/>
  <c r="G63" i="2"/>
  <c r="H63" i="2" s="1"/>
  <c r="G69" i="2"/>
  <c r="H69" i="2" s="1"/>
  <c r="G67" i="2"/>
  <c r="H67" i="2" s="1"/>
  <c r="G62" i="2"/>
  <c r="H62" i="2" s="1"/>
  <c r="G61" i="2"/>
  <c r="H61" i="2" s="1"/>
  <c r="G66" i="2"/>
  <c r="H66" i="2" s="1"/>
  <c r="H73" i="3" l="1"/>
  <c r="G77" i="3" s="1"/>
  <c r="H75" i="3"/>
  <c r="H73" i="2"/>
  <c r="G77" i="2" s="1"/>
  <c r="H75" i="2"/>
  <c r="H74" i="3" l="1"/>
  <c r="H74" i="2"/>
</calcChain>
</file>

<file path=xl/sharedStrings.xml><?xml version="1.0" encoding="utf-8"?>
<sst xmlns="http://schemas.openxmlformats.org/spreadsheetml/2006/main" count="267" uniqueCount="117">
  <si>
    <t>HPLC System Suitability Report</t>
  </si>
  <si>
    <t>Analysis Data</t>
  </si>
  <si>
    <t>Assay</t>
  </si>
  <si>
    <t>Sample(s)</t>
  </si>
  <si>
    <t>Reference Substance:</t>
  </si>
  <si>
    <t>SULFRAN SUSPENSION</t>
  </si>
  <si>
    <t>% age Purity:</t>
  </si>
  <si>
    <t>NDQA201509373</t>
  </si>
  <si>
    <t>Weight (mg):</t>
  </si>
  <si>
    <t>Standard Conc (mg/mL):</t>
  </si>
  <si>
    <t>Each 5mL contains Trimethoprim BP 40mg, Sulphamethoxazole BP 200mg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</si>
  <si>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</si>
  <si>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</si>
  <si>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</si>
  <si>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</si>
  <si>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</si>
  <si>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</si>
  <si>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</si>
  <si>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</si>
  <si>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</si>
  <si>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</si>
  <si>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</si>
  <si>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</si>
  <si>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</si>
  <si>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</si>
  <si>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</si>
  <si>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</si>
  <si>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</si>
  <si>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</si>
  <si>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</si>
  <si>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</si>
  <si>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</si>
  <si>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</si>
  <si>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</si>
  <si>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</si>
  <si>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</si>
  <si>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</si>
  <si>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</si>
  <si>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</si>
  <si>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</si>
  <si>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</si>
  <si>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</si>
  <si>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</si>
  <si>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</si>
  <si>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</si>
  <si>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</si>
  <si>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</si>
  <si>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</si>
  <si>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</si>
  <si>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</si>
  <si>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</si>
  <si>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</si>
  <si>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</si>
  <si>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</si>
  <si>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</si>
  <si>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</si>
  <si>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</si>
  <si>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</si>
  <si>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</si>
  <si>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</si>
  <si>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</si>
  <si>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</si>
  <si>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</si>
  <si>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</si>
  <si>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</si>
  <si>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</si>
  <si>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</si>
  <si>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</si>
  <si>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</si>
  <si>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</si>
  <si>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</si>
  <si>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</si>
  <si>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</si>
  <si>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</si>
  <si>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</si>
  <si>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</si>
  <si>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</si>
  <si>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</si>
  <si>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</si>
  <si>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</si>
  <si>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</si>
  <si>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</si>
  <si>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</si>
  <si>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</si>
  <si>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</si>
  <si>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</si>
  <si>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</si>
  <si>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</si>
  <si>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</si>
  <si>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</si>
  <si>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</si>
  <si>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</si>
  <si>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</si>
  <si>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</si>
  <si>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</si>
  <si>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</si>
  <si>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</si>
  <si>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</si>
  <si>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</si>
  <si>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</si>
  <si>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</si>
  <si>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</si>
  <si>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Relative Density of Sample: </t>
  </si>
  <si>
    <t>Mass of Sample (g):</t>
  </si>
  <si>
    <t>Mass of Water (g):</t>
  </si>
  <si>
    <t>Pyknometer + Sample (g)</t>
  </si>
  <si>
    <t>Pyknometer + Water (g)</t>
  </si>
  <si>
    <t>Relative Density Test Report</t>
  </si>
  <si>
    <t>Sulphamethoxazole</t>
  </si>
  <si>
    <t>S12-2</t>
  </si>
  <si>
    <t>Trimethoprim</t>
  </si>
  <si>
    <t>T7-2</t>
  </si>
  <si>
    <t>JOYFRIDA</t>
  </si>
  <si>
    <t>9TH DEC 2015</t>
  </si>
  <si>
    <t>8TH Dec 2015</t>
  </si>
  <si>
    <t>10th Dec 2015</t>
  </si>
  <si>
    <t xml:space="preserve">Trimethoprim BP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</si>
</sst>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1" fillId="2" borderId="0"/>
  </cellStyleXfs>
  <cellXfs count="37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21" fillId="2" borderId="0" xfId="1" applyFill="1"/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21" fillId="2" borderId="0" xfId="1" applyFill="1" applyAlignment="1">
      <alignment horizontal="right"/>
    </xf>
    <xf numFmtId="168" fontId="21" fillId="2" borderId="0" xfId="1" applyNumberFormat="1" applyFill="1"/>
    <xf numFmtId="0" fontId="21" fillId="2" borderId="0" xfId="1" applyFill="1" applyAlignment="1">
      <alignment horizontal="center"/>
    </xf>
    <xf numFmtId="172" fontId="2" fillId="2" borderId="0" xfId="1" applyNumberFormat="1" applyFont="1" applyFill="1" applyAlignment="1">
      <alignment horizontal="center"/>
    </xf>
    <xf numFmtId="168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1" xfId="1" applyFont="1" applyFill="1" applyBorder="1"/>
    <xf numFmtId="0" fontId="6" fillId="2" borderId="0" xfId="1" applyFont="1" applyFill="1"/>
    <xf numFmtId="0" fontId="5" fillId="2" borderId="11" xfId="1" applyFont="1" applyFill="1" applyBorder="1"/>
    <xf numFmtId="0" fontId="5" fillId="2" borderId="0" xfId="1" applyFont="1" applyFill="1"/>
    <xf numFmtId="0" fontId="5" fillId="2" borderId="0" xfId="1" applyFont="1" applyFill="1" applyAlignment="1">
      <alignment horizontal="right"/>
    </xf>
    <xf numFmtId="0" fontId="6" fillId="2" borderId="7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5" fillId="2" borderId="10" xfId="1" applyFont="1" applyFill="1" applyBorder="1"/>
    <xf numFmtId="0" fontId="2" fillId="2" borderId="0" xfId="1" applyFont="1" applyFill="1"/>
    <xf numFmtId="10" fontId="2" fillId="2" borderId="9" xfId="1" applyNumberFormat="1" applyFont="1" applyFill="1" applyBorder="1"/>
    <xf numFmtId="0" fontId="2" fillId="2" borderId="0" xfId="1" applyFont="1" applyFill="1" applyAlignment="1">
      <alignment horizontal="center"/>
    </xf>
    <xf numFmtId="0" fontId="2" fillId="2" borderId="9" xfId="1" applyFont="1" applyFill="1" applyBorder="1"/>
    <xf numFmtId="172" fontId="1" fillId="2" borderId="0" xfId="1" applyNumberFormat="1" applyFont="1" applyFill="1" applyAlignment="1">
      <alignment horizontal="center" vertical="center"/>
    </xf>
    <xf numFmtId="2" fontId="2" fillId="2" borderId="0" xfId="1" applyNumberFormat="1" applyFont="1" applyFill="1" applyAlignment="1">
      <alignment horizontal="center" wrapText="1"/>
    </xf>
    <xf numFmtId="2" fontId="6" fillId="2" borderId="0" xfId="1" applyNumberFormat="1" applyFont="1" applyFill="1" applyAlignment="1">
      <alignment horizontal="center"/>
    </xf>
    <xf numFmtId="172" fontId="5" fillId="5" borderId="50" xfId="1" applyNumberFormat="1" applyFont="1" applyFill="1" applyBorder="1" applyAlignment="1">
      <alignment horizontal="center" vertical="center"/>
    </xf>
    <xf numFmtId="2" fontId="6" fillId="2" borderId="51" xfId="1" applyNumberFormat="1" applyFont="1" applyFill="1" applyBorder="1" applyAlignment="1">
      <alignment horizontal="center" wrapText="1"/>
    </xf>
    <xf numFmtId="173" fontId="2" fillId="2" borderId="0" xfId="1" applyNumberFormat="1" applyFont="1" applyFill="1" applyAlignment="1">
      <alignment horizontal="center"/>
    </xf>
    <xf numFmtId="173" fontId="6" fillId="2" borderId="0" xfId="1" applyNumberFormat="1" applyFont="1" applyFill="1" applyAlignment="1">
      <alignment horizontal="center"/>
    </xf>
    <xf numFmtId="173" fontId="6" fillId="2" borderId="51" xfId="1" applyNumberFormat="1" applyFont="1" applyFill="1" applyBorder="1" applyAlignment="1">
      <alignment horizontal="center"/>
    </xf>
    <xf numFmtId="2" fontId="6" fillId="2" borderId="51" xfId="1" applyNumberFormat="1" applyFont="1" applyFill="1" applyBorder="1" applyAlignment="1">
      <alignment horizontal="center"/>
    </xf>
    <xf numFmtId="173" fontId="1" fillId="2" borderId="0" xfId="1" applyNumberFormat="1" applyFont="1" applyFill="1" applyAlignment="1">
      <alignment horizontal="center"/>
    </xf>
    <xf numFmtId="173" fontId="5" fillId="5" borderId="51" xfId="1" applyNumberFormat="1" applyFont="1" applyFill="1" applyBorder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6" fillId="2" borderId="14" xfId="1" applyNumberFormat="1" applyFont="1" applyFill="1" applyBorder="1" applyAlignment="1">
      <alignment horizontal="center"/>
    </xf>
    <xf numFmtId="164" fontId="6" fillId="2" borderId="0" xfId="1" applyNumberFormat="1" applyFont="1" applyFill="1" applyAlignment="1">
      <alignment horizontal="center"/>
    </xf>
    <xf numFmtId="164" fontId="6" fillId="2" borderId="13" xfId="1" applyNumberFormat="1" applyFont="1" applyFill="1" applyBorder="1" applyAlignment="1">
      <alignment horizontal="center"/>
    </xf>
    <xf numFmtId="164" fontId="6" fillId="3" borderId="23" xfId="1" applyNumberFormat="1" applyFont="1" applyFill="1" applyBorder="1" applyAlignment="1" applyProtection="1">
      <alignment horizontal="center"/>
      <protection locked="0"/>
    </xf>
    <xf numFmtId="164" fontId="6" fillId="3" borderId="22" xfId="1" applyNumberFormat="1" applyFont="1" applyFill="1" applyBorder="1" applyAlignment="1" applyProtection="1">
      <alignment horizontal="center"/>
      <protection locked="0"/>
    </xf>
    <xf numFmtId="164" fontId="6" fillId="3" borderId="51" xfId="1" applyNumberFormat="1" applyFont="1" applyFill="1" applyBorder="1" applyAlignment="1" applyProtection="1">
      <alignment horizontal="center"/>
      <protection locked="0"/>
    </xf>
    <xf numFmtId="2" fontId="1" fillId="2" borderId="0" xfId="1" applyNumberFormat="1" applyFont="1" applyFill="1" applyAlignment="1">
      <alignment horizontal="center"/>
    </xf>
    <xf numFmtId="2" fontId="5" fillId="2" borderId="41" xfId="1" applyNumberFormat="1" applyFont="1" applyFill="1" applyBorder="1" applyAlignment="1">
      <alignment horizontal="center" wrapText="1"/>
    </xf>
    <xf numFmtId="2" fontId="5" fillId="2" borderId="48" xfId="1" applyNumberFormat="1" applyFont="1" applyFill="1" applyBorder="1" applyAlignment="1">
      <alignment horizontal="center" wrapText="1"/>
    </xf>
    <xf numFmtId="174" fontId="6" fillId="2" borderId="0" xfId="1" applyNumberFormat="1" applyFont="1" applyFill="1" applyProtection="1">
      <protection locked="0"/>
    </xf>
    <xf numFmtId="0" fontId="6" fillId="2" borderId="0" xfId="1" applyFont="1" applyFill="1" applyProtection="1">
      <protection locked="0"/>
    </xf>
    <xf numFmtId="0" fontId="18" fillId="2" borderId="0" xfId="1" applyFont="1" applyFill="1" applyAlignment="1">
      <alignment vertical="center"/>
    </xf>
    <xf numFmtId="0" fontId="17" fillId="2" borderId="0" xfId="1" applyFont="1" applyFill="1" applyAlignment="1">
      <alignment vertical="center"/>
    </xf>
    <xf numFmtId="0" fontId="23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4" fillId="2" borderId="48" xfId="1" applyFont="1" applyFill="1" applyBorder="1" applyAlignment="1">
      <alignment horizontal="center"/>
    </xf>
    <xf numFmtId="0" fontId="14" fillId="2" borderId="49" xfId="1" applyFont="1" applyFill="1" applyBorder="1" applyAlignment="1">
      <alignment horizontal="center"/>
    </xf>
    <xf numFmtId="0" fontId="14" fillId="2" borderId="50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16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1" fontId="9" fillId="6" borderId="52" xfId="0" applyNumberFormat="1" applyFont="1" applyFill="1" applyBorder="1" applyAlignment="1">
      <alignment horizontal="center"/>
    </xf>
    <xf numFmtId="1" fontId="9" fillId="6" borderId="0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3500\AppData\Local\Temp\NDQA20150937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"/>
      <sheetName val="Relative density"/>
      <sheetName val="Sulphamethoxazole"/>
      <sheetName val="Trimethoprim"/>
    </sheetNames>
    <sheetDataSet>
      <sheetData sheetId="0"/>
      <sheetData sheetId="1"/>
      <sheetData sheetId="2">
        <row r="20">
          <cell r="B20" t="str">
            <v>Trimethoprim BP 40mg, Sulphamethoxazole BP 200mg</v>
          </cell>
        </row>
        <row r="21">
          <cell r="B21" t="str">
            <v>Each 5mL contains Trimethoprim BP 40mg, Sulphamethoxazole BP 200mg</v>
          </cell>
        </row>
        <row r="22">
          <cell r="B22" t="str">
            <v>8TH Dec 2015</v>
          </cell>
        </row>
        <row r="23">
          <cell r="B23" t="str">
            <v>10th Dec 2015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9" zoomScale="60" zoomScaleNormal="100" workbookViewId="0">
      <selection activeCell="D29" sqref="D29"/>
    </sheetView>
  </sheetViews>
  <sheetFormatPr defaultRowHeight="15" x14ac:dyDescent="0.3"/>
  <cols>
    <col min="1" max="1" width="25.140625" style="285" customWidth="1"/>
    <col min="2" max="2" width="20.42578125" style="285" customWidth="1"/>
    <col min="3" max="3" width="23" style="285" customWidth="1"/>
    <col min="4" max="4" width="24.42578125" style="285" customWidth="1"/>
    <col min="5" max="5" width="6.7109375" style="285" customWidth="1"/>
    <col min="6" max="6" width="18.85546875" style="285" customWidth="1"/>
    <col min="7" max="7" width="20.140625" style="285" customWidth="1"/>
    <col min="8" max="8" width="9" style="285" customWidth="1"/>
    <col min="9" max="9" width="26.42578125" style="285" customWidth="1"/>
    <col min="10" max="10" width="18.85546875" style="285" customWidth="1"/>
    <col min="11" max="11" width="20.140625" style="285" customWidth="1"/>
    <col min="12" max="256" width="9" style="285" customWidth="1"/>
    <col min="257" max="257" width="21" style="285" customWidth="1"/>
    <col min="258" max="258" width="18.85546875" style="285" customWidth="1"/>
    <col min="259" max="259" width="20.140625" style="285" customWidth="1"/>
    <col min="260" max="512" width="9" style="285" customWidth="1"/>
    <col min="513" max="513" width="21" style="285" customWidth="1"/>
    <col min="514" max="514" width="18.85546875" style="285" customWidth="1"/>
    <col min="515" max="515" width="20.140625" style="285" customWidth="1"/>
    <col min="516" max="768" width="9" style="285" customWidth="1"/>
    <col min="769" max="769" width="21" style="285" customWidth="1"/>
    <col min="770" max="770" width="18.85546875" style="285" customWidth="1"/>
    <col min="771" max="771" width="20.140625" style="285" customWidth="1"/>
    <col min="772" max="1024" width="9" style="285" customWidth="1"/>
    <col min="1025" max="1025" width="21" style="285" customWidth="1"/>
    <col min="1026" max="1026" width="18.85546875" style="285" customWidth="1"/>
    <col min="1027" max="1027" width="20.140625" style="285" customWidth="1"/>
    <col min="1028" max="1280" width="9" style="285" customWidth="1"/>
    <col min="1281" max="1281" width="21" style="285" customWidth="1"/>
    <col min="1282" max="1282" width="18.85546875" style="285" customWidth="1"/>
    <col min="1283" max="1283" width="20.140625" style="285" customWidth="1"/>
    <col min="1284" max="1536" width="9" style="285" customWidth="1"/>
    <col min="1537" max="1537" width="21" style="285" customWidth="1"/>
    <col min="1538" max="1538" width="18.85546875" style="285" customWidth="1"/>
    <col min="1539" max="1539" width="20.140625" style="285" customWidth="1"/>
    <col min="1540" max="1792" width="9" style="285" customWidth="1"/>
    <col min="1793" max="1793" width="21" style="285" customWidth="1"/>
    <col min="1794" max="1794" width="18.85546875" style="285" customWidth="1"/>
    <col min="1795" max="1795" width="20.140625" style="285" customWidth="1"/>
    <col min="1796" max="2048" width="9" style="285" customWidth="1"/>
    <col min="2049" max="2049" width="21" style="285" customWidth="1"/>
    <col min="2050" max="2050" width="18.85546875" style="285" customWidth="1"/>
    <col min="2051" max="2051" width="20.140625" style="285" customWidth="1"/>
    <col min="2052" max="2304" width="9" style="285" customWidth="1"/>
    <col min="2305" max="2305" width="21" style="285" customWidth="1"/>
    <col min="2306" max="2306" width="18.85546875" style="285" customWidth="1"/>
    <col min="2307" max="2307" width="20.140625" style="285" customWidth="1"/>
    <col min="2308" max="2560" width="9" style="285" customWidth="1"/>
    <col min="2561" max="2561" width="21" style="285" customWidth="1"/>
    <col min="2562" max="2562" width="18.85546875" style="285" customWidth="1"/>
    <col min="2563" max="2563" width="20.140625" style="285" customWidth="1"/>
    <col min="2564" max="2816" width="9" style="285" customWidth="1"/>
    <col min="2817" max="2817" width="21" style="285" customWidth="1"/>
    <col min="2818" max="2818" width="18.85546875" style="285" customWidth="1"/>
    <col min="2819" max="2819" width="20.140625" style="285" customWidth="1"/>
    <col min="2820" max="3072" width="9" style="285" customWidth="1"/>
    <col min="3073" max="3073" width="21" style="285" customWidth="1"/>
    <col min="3074" max="3074" width="18.85546875" style="285" customWidth="1"/>
    <col min="3075" max="3075" width="20.140625" style="285" customWidth="1"/>
    <col min="3076" max="3328" width="9" style="285" customWidth="1"/>
    <col min="3329" max="3329" width="21" style="285" customWidth="1"/>
    <col min="3330" max="3330" width="18.85546875" style="285" customWidth="1"/>
    <col min="3331" max="3331" width="20.140625" style="285" customWidth="1"/>
    <col min="3332" max="3584" width="9" style="285" customWidth="1"/>
    <col min="3585" max="3585" width="21" style="285" customWidth="1"/>
    <col min="3586" max="3586" width="18.85546875" style="285" customWidth="1"/>
    <col min="3587" max="3587" width="20.140625" style="285" customWidth="1"/>
    <col min="3588" max="3840" width="9" style="285" customWidth="1"/>
    <col min="3841" max="3841" width="21" style="285" customWidth="1"/>
    <col min="3842" max="3842" width="18.85546875" style="285" customWidth="1"/>
    <col min="3843" max="3843" width="20.140625" style="285" customWidth="1"/>
    <col min="3844" max="4096" width="9" style="285" customWidth="1"/>
    <col min="4097" max="4097" width="21" style="285" customWidth="1"/>
    <col min="4098" max="4098" width="18.85546875" style="285" customWidth="1"/>
    <col min="4099" max="4099" width="20.140625" style="285" customWidth="1"/>
    <col min="4100" max="4352" width="9" style="285" customWidth="1"/>
    <col min="4353" max="4353" width="21" style="285" customWidth="1"/>
    <col min="4354" max="4354" width="18.85546875" style="285" customWidth="1"/>
    <col min="4355" max="4355" width="20.140625" style="285" customWidth="1"/>
    <col min="4356" max="4608" width="9" style="285" customWidth="1"/>
    <col min="4609" max="4609" width="21" style="285" customWidth="1"/>
    <col min="4610" max="4610" width="18.85546875" style="285" customWidth="1"/>
    <col min="4611" max="4611" width="20.140625" style="285" customWidth="1"/>
    <col min="4612" max="4864" width="9" style="285" customWidth="1"/>
    <col min="4865" max="4865" width="21" style="285" customWidth="1"/>
    <col min="4866" max="4866" width="18.85546875" style="285" customWidth="1"/>
    <col min="4867" max="4867" width="20.140625" style="285" customWidth="1"/>
    <col min="4868" max="5120" width="9" style="285" customWidth="1"/>
    <col min="5121" max="5121" width="21" style="285" customWidth="1"/>
    <col min="5122" max="5122" width="18.85546875" style="285" customWidth="1"/>
    <col min="5123" max="5123" width="20.140625" style="285" customWidth="1"/>
    <col min="5124" max="5376" width="9" style="285" customWidth="1"/>
    <col min="5377" max="5377" width="21" style="285" customWidth="1"/>
    <col min="5378" max="5378" width="18.85546875" style="285" customWidth="1"/>
    <col min="5379" max="5379" width="20.140625" style="285" customWidth="1"/>
    <col min="5380" max="5632" width="9" style="285" customWidth="1"/>
    <col min="5633" max="5633" width="21" style="285" customWidth="1"/>
    <col min="5634" max="5634" width="18.85546875" style="285" customWidth="1"/>
    <col min="5635" max="5635" width="20.140625" style="285" customWidth="1"/>
    <col min="5636" max="5888" width="9" style="285" customWidth="1"/>
    <col min="5889" max="5889" width="21" style="285" customWidth="1"/>
    <col min="5890" max="5890" width="18.85546875" style="285" customWidth="1"/>
    <col min="5891" max="5891" width="20.140625" style="285" customWidth="1"/>
    <col min="5892" max="6144" width="9" style="285" customWidth="1"/>
    <col min="6145" max="6145" width="21" style="285" customWidth="1"/>
    <col min="6146" max="6146" width="18.85546875" style="285" customWidth="1"/>
    <col min="6147" max="6147" width="20.140625" style="285" customWidth="1"/>
    <col min="6148" max="6400" width="9" style="285" customWidth="1"/>
    <col min="6401" max="6401" width="21" style="285" customWidth="1"/>
    <col min="6402" max="6402" width="18.85546875" style="285" customWidth="1"/>
    <col min="6403" max="6403" width="20.140625" style="285" customWidth="1"/>
    <col min="6404" max="6656" width="9" style="285" customWidth="1"/>
    <col min="6657" max="6657" width="21" style="285" customWidth="1"/>
    <col min="6658" max="6658" width="18.85546875" style="285" customWidth="1"/>
    <col min="6659" max="6659" width="20.140625" style="285" customWidth="1"/>
    <col min="6660" max="6912" width="9" style="285" customWidth="1"/>
    <col min="6913" max="6913" width="21" style="285" customWidth="1"/>
    <col min="6914" max="6914" width="18.85546875" style="285" customWidth="1"/>
    <col min="6915" max="6915" width="20.140625" style="285" customWidth="1"/>
    <col min="6916" max="7168" width="9" style="285" customWidth="1"/>
    <col min="7169" max="7169" width="21" style="285" customWidth="1"/>
    <col min="7170" max="7170" width="18.85546875" style="285" customWidth="1"/>
    <col min="7171" max="7171" width="20.140625" style="285" customWidth="1"/>
    <col min="7172" max="7424" width="9" style="285" customWidth="1"/>
    <col min="7425" max="7425" width="21" style="285" customWidth="1"/>
    <col min="7426" max="7426" width="18.85546875" style="285" customWidth="1"/>
    <col min="7427" max="7427" width="20.140625" style="285" customWidth="1"/>
    <col min="7428" max="7680" width="9" style="285" customWidth="1"/>
    <col min="7681" max="7681" width="21" style="285" customWidth="1"/>
    <col min="7682" max="7682" width="18.85546875" style="285" customWidth="1"/>
    <col min="7683" max="7683" width="20.140625" style="285" customWidth="1"/>
    <col min="7684" max="7936" width="9" style="285" customWidth="1"/>
    <col min="7937" max="7937" width="21" style="285" customWidth="1"/>
    <col min="7938" max="7938" width="18.85546875" style="285" customWidth="1"/>
    <col min="7939" max="7939" width="20.140625" style="285" customWidth="1"/>
    <col min="7940" max="8192" width="9" style="285" customWidth="1"/>
    <col min="8193" max="8193" width="21" style="285" customWidth="1"/>
    <col min="8194" max="8194" width="18.85546875" style="285" customWidth="1"/>
    <col min="8195" max="8195" width="20.140625" style="285" customWidth="1"/>
    <col min="8196" max="8448" width="9" style="285" customWidth="1"/>
    <col min="8449" max="8449" width="21" style="285" customWidth="1"/>
    <col min="8450" max="8450" width="18.85546875" style="285" customWidth="1"/>
    <col min="8451" max="8451" width="20.140625" style="285" customWidth="1"/>
    <col min="8452" max="8704" width="9" style="285" customWidth="1"/>
    <col min="8705" max="8705" width="21" style="285" customWidth="1"/>
    <col min="8706" max="8706" width="18.85546875" style="285" customWidth="1"/>
    <col min="8707" max="8707" width="20.140625" style="285" customWidth="1"/>
    <col min="8708" max="8960" width="9" style="285" customWidth="1"/>
    <col min="8961" max="8961" width="21" style="285" customWidth="1"/>
    <col min="8962" max="8962" width="18.85546875" style="285" customWidth="1"/>
    <col min="8963" max="8963" width="20.140625" style="285" customWidth="1"/>
    <col min="8964" max="9216" width="9" style="285" customWidth="1"/>
    <col min="9217" max="9217" width="21" style="285" customWidth="1"/>
    <col min="9218" max="9218" width="18.85546875" style="285" customWidth="1"/>
    <col min="9219" max="9219" width="20.140625" style="285" customWidth="1"/>
    <col min="9220" max="9472" width="9" style="285" customWidth="1"/>
    <col min="9473" max="9473" width="21" style="285" customWidth="1"/>
    <col min="9474" max="9474" width="18.85546875" style="285" customWidth="1"/>
    <col min="9475" max="9475" width="20.140625" style="285" customWidth="1"/>
    <col min="9476" max="9728" width="9" style="285" customWidth="1"/>
    <col min="9729" max="9729" width="21" style="285" customWidth="1"/>
    <col min="9730" max="9730" width="18.85546875" style="285" customWidth="1"/>
    <col min="9731" max="9731" width="20.140625" style="285" customWidth="1"/>
    <col min="9732" max="9984" width="9" style="285" customWidth="1"/>
    <col min="9985" max="9985" width="21" style="285" customWidth="1"/>
    <col min="9986" max="9986" width="18.85546875" style="285" customWidth="1"/>
    <col min="9987" max="9987" width="20.140625" style="285" customWidth="1"/>
    <col min="9988" max="10240" width="9" style="285" customWidth="1"/>
    <col min="10241" max="10241" width="21" style="285" customWidth="1"/>
    <col min="10242" max="10242" width="18.85546875" style="285" customWidth="1"/>
    <col min="10243" max="10243" width="20.140625" style="285" customWidth="1"/>
    <col min="10244" max="10496" width="9" style="285" customWidth="1"/>
    <col min="10497" max="10497" width="21" style="285" customWidth="1"/>
    <col min="10498" max="10498" width="18.85546875" style="285" customWidth="1"/>
    <col min="10499" max="10499" width="20.140625" style="285" customWidth="1"/>
    <col min="10500" max="10752" width="9" style="285" customWidth="1"/>
    <col min="10753" max="10753" width="21" style="285" customWidth="1"/>
    <col min="10754" max="10754" width="18.85546875" style="285" customWidth="1"/>
    <col min="10755" max="10755" width="20.140625" style="285" customWidth="1"/>
    <col min="10756" max="11008" width="9" style="285" customWidth="1"/>
    <col min="11009" max="11009" width="21" style="285" customWidth="1"/>
    <col min="11010" max="11010" width="18.85546875" style="285" customWidth="1"/>
    <col min="11011" max="11011" width="20.140625" style="285" customWidth="1"/>
    <col min="11012" max="11264" width="9" style="285" customWidth="1"/>
    <col min="11265" max="11265" width="21" style="285" customWidth="1"/>
    <col min="11266" max="11266" width="18.85546875" style="285" customWidth="1"/>
    <col min="11267" max="11267" width="20.140625" style="285" customWidth="1"/>
    <col min="11268" max="11520" width="9" style="285" customWidth="1"/>
    <col min="11521" max="11521" width="21" style="285" customWidth="1"/>
    <col min="11522" max="11522" width="18.85546875" style="285" customWidth="1"/>
    <col min="11523" max="11523" width="20.140625" style="285" customWidth="1"/>
    <col min="11524" max="11776" width="9" style="285" customWidth="1"/>
    <col min="11777" max="11777" width="21" style="285" customWidth="1"/>
    <col min="11778" max="11778" width="18.85546875" style="285" customWidth="1"/>
    <col min="11779" max="11779" width="20.140625" style="285" customWidth="1"/>
    <col min="11780" max="12032" width="9" style="285" customWidth="1"/>
    <col min="12033" max="12033" width="21" style="285" customWidth="1"/>
    <col min="12034" max="12034" width="18.85546875" style="285" customWidth="1"/>
    <col min="12035" max="12035" width="20.140625" style="285" customWidth="1"/>
    <col min="12036" max="12288" width="9" style="285" customWidth="1"/>
    <col min="12289" max="12289" width="21" style="285" customWidth="1"/>
    <col min="12290" max="12290" width="18.85546875" style="285" customWidth="1"/>
    <col min="12291" max="12291" width="20.140625" style="285" customWidth="1"/>
    <col min="12292" max="12544" width="9" style="285" customWidth="1"/>
    <col min="12545" max="12545" width="21" style="285" customWidth="1"/>
    <col min="12546" max="12546" width="18.85546875" style="285" customWidth="1"/>
    <col min="12547" max="12547" width="20.140625" style="285" customWidth="1"/>
    <col min="12548" max="12800" width="9" style="285" customWidth="1"/>
    <col min="12801" max="12801" width="21" style="285" customWidth="1"/>
    <col min="12802" max="12802" width="18.85546875" style="285" customWidth="1"/>
    <col min="12803" max="12803" width="20.140625" style="285" customWidth="1"/>
    <col min="12804" max="13056" width="9" style="285" customWidth="1"/>
    <col min="13057" max="13057" width="21" style="285" customWidth="1"/>
    <col min="13058" max="13058" width="18.85546875" style="285" customWidth="1"/>
    <col min="13059" max="13059" width="20.140625" style="285" customWidth="1"/>
    <col min="13060" max="13312" width="9" style="285" customWidth="1"/>
    <col min="13313" max="13313" width="21" style="285" customWidth="1"/>
    <col min="13314" max="13314" width="18.85546875" style="285" customWidth="1"/>
    <col min="13315" max="13315" width="20.140625" style="285" customWidth="1"/>
    <col min="13316" max="13568" width="9" style="285" customWidth="1"/>
    <col min="13569" max="13569" width="21" style="285" customWidth="1"/>
    <col min="13570" max="13570" width="18.85546875" style="285" customWidth="1"/>
    <col min="13571" max="13571" width="20.140625" style="285" customWidth="1"/>
    <col min="13572" max="13824" width="9" style="285" customWidth="1"/>
    <col min="13825" max="13825" width="21" style="285" customWidth="1"/>
    <col min="13826" max="13826" width="18.85546875" style="285" customWidth="1"/>
    <col min="13827" max="13827" width="20.140625" style="285" customWidth="1"/>
    <col min="13828" max="14080" width="9" style="285" customWidth="1"/>
    <col min="14081" max="14081" width="21" style="285" customWidth="1"/>
    <col min="14082" max="14082" width="18.85546875" style="285" customWidth="1"/>
    <col min="14083" max="14083" width="20.140625" style="285" customWidth="1"/>
    <col min="14084" max="14336" width="9" style="285" customWidth="1"/>
    <col min="14337" max="14337" width="21" style="285" customWidth="1"/>
    <col min="14338" max="14338" width="18.85546875" style="285" customWidth="1"/>
    <col min="14339" max="14339" width="20.140625" style="285" customWidth="1"/>
    <col min="14340" max="14592" width="9" style="285" customWidth="1"/>
    <col min="14593" max="14593" width="21" style="285" customWidth="1"/>
    <col min="14594" max="14594" width="18.85546875" style="285" customWidth="1"/>
    <col min="14595" max="14595" width="20.140625" style="285" customWidth="1"/>
    <col min="14596" max="14848" width="9" style="285" customWidth="1"/>
    <col min="14849" max="14849" width="21" style="285" customWidth="1"/>
    <col min="14850" max="14850" width="18.85546875" style="285" customWidth="1"/>
    <col min="14851" max="14851" width="20.140625" style="285" customWidth="1"/>
    <col min="14852" max="15104" width="9" style="285" customWidth="1"/>
    <col min="15105" max="15105" width="21" style="285" customWidth="1"/>
    <col min="15106" max="15106" width="18.85546875" style="285" customWidth="1"/>
    <col min="15107" max="15107" width="20.140625" style="285" customWidth="1"/>
    <col min="15108" max="15360" width="9" style="285" customWidth="1"/>
    <col min="15361" max="15361" width="21" style="285" customWidth="1"/>
    <col min="15362" max="15362" width="18.85546875" style="285" customWidth="1"/>
    <col min="15363" max="15363" width="20.140625" style="285" customWidth="1"/>
    <col min="15364" max="15616" width="9" style="285" customWidth="1"/>
    <col min="15617" max="15617" width="21" style="285" customWidth="1"/>
    <col min="15618" max="15618" width="18.85546875" style="285" customWidth="1"/>
    <col min="15619" max="15619" width="20.140625" style="285" customWidth="1"/>
    <col min="15620" max="15872" width="9" style="285" customWidth="1"/>
    <col min="15873" max="15873" width="21" style="285" customWidth="1"/>
    <col min="15874" max="15874" width="18.85546875" style="285" customWidth="1"/>
    <col min="15875" max="15875" width="20.140625" style="285" customWidth="1"/>
    <col min="15876" max="16128" width="9" style="285" customWidth="1"/>
    <col min="16129" max="16129" width="21" style="285" customWidth="1"/>
    <col min="16130" max="16130" width="18.85546875" style="285" customWidth="1"/>
    <col min="16131" max="16131" width="20.140625" style="285" customWidth="1"/>
    <col min="16132" max="16132" width="9" style="285" customWidth="1"/>
    <col min="16133" max="16384" width="9.140625" style="284"/>
  </cols>
  <sheetData>
    <row r="1" spans="1:7" ht="12.75" customHeight="1" x14ac:dyDescent="0.3">
      <c r="A1" s="331" t="s">
        <v>28</v>
      </c>
      <c r="B1" s="331"/>
      <c r="C1" s="331"/>
      <c r="D1" s="331"/>
      <c r="E1" s="331"/>
      <c r="F1" s="331"/>
      <c r="G1" s="330"/>
    </row>
    <row r="2" spans="1:7" ht="12.75" customHeight="1" x14ac:dyDescent="0.3">
      <c r="A2" s="331"/>
      <c r="B2" s="331"/>
      <c r="C2" s="331"/>
      <c r="D2" s="331"/>
      <c r="E2" s="331"/>
      <c r="F2" s="331"/>
      <c r="G2" s="330"/>
    </row>
    <row r="3" spans="1:7" ht="12.75" customHeight="1" x14ac:dyDescent="0.3">
      <c r="A3" s="331"/>
      <c r="B3" s="331"/>
      <c r="C3" s="331"/>
      <c r="D3" s="331"/>
      <c r="E3" s="331"/>
      <c r="F3" s="331"/>
      <c r="G3" s="330"/>
    </row>
    <row r="4" spans="1:7" ht="12.75" customHeight="1" x14ac:dyDescent="0.3">
      <c r="A4" s="331"/>
      <c r="B4" s="331"/>
      <c r="C4" s="331"/>
      <c r="D4" s="331"/>
      <c r="E4" s="331"/>
      <c r="F4" s="331"/>
      <c r="G4" s="330"/>
    </row>
    <row r="5" spans="1:7" ht="12.75" customHeight="1" x14ac:dyDescent="0.3">
      <c r="A5" s="331"/>
      <c r="B5" s="331"/>
      <c r="C5" s="331"/>
      <c r="D5" s="331"/>
      <c r="E5" s="331"/>
      <c r="F5" s="331"/>
      <c r="G5" s="330"/>
    </row>
    <row r="6" spans="1:7" ht="12.75" customHeight="1" x14ac:dyDescent="0.3">
      <c r="A6" s="331"/>
      <c r="B6" s="331"/>
      <c r="C6" s="331"/>
      <c r="D6" s="331"/>
      <c r="E6" s="331"/>
      <c r="F6" s="331"/>
      <c r="G6" s="330"/>
    </row>
    <row r="7" spans="1:7" ht="12.75" customHeight="1" x14ac:dyDescent="0.3">
      <c r="A7" s="331"/>
      <c r="B7" s="331"/>
      <c r="C7" s="331"/>
      <c r="D7" s="331"/>
      <c r="E7" s="331"/>
      <c r="F7" s="331"/>
      <c r="G7" s="330"/>
    </row>
    <row r="8" spans="1:7" ht="15" customHeight="1" x14ac:dyDescent="0.3">
      <c r="A8" s="332" t="s">
        <v>29</v>
      </c>
      <c r="B8" s="332"/>
      <c r="C8" s="332"/>
      <c r="D8" s="332"/>
      <c r="E8" s="332"/>
      <c r="F8" s="332"/>
      <c r="G8" s="329"/>
    </row>
    <row r="9" spans="1:7" ht="12.75" customHeight="1" x14ac:dyDescent="0.3">
      <c r="A9" s="332"/>
      <c r="B9" s="332"/>
      <c r="C9" s="332"/>
      <c r="D9" s="332"/>
      <c r="E9" s="332"/>
      <c r="F9" s="332"/>
      <c r="G9" s="329"/>
    </row>
    <row r="10" spans="1:7" ht="12.75" customHeight="1" x14ac:dyDescent="0.3">
      <c r="A10" s="332"/>
      <c r="B10" s="332"/>
      <c r="C10" s="332"/>
      <c r="D10" s="332"/>
      <c r="E10" s="332"/>
      <c r="F10" s="332"/>
      <c r="G10" s="329"/>
    </row>
    <row r="11" spans="1:7" ht="12.75" customHeight="1" x14ac:dyDescent="0.3">
      <c r="A11" s="332"/>
      <c r="B11" s="332"/>
      <c r="C11" s="332"/>
      <c r="D11" s="332"/>
      <c r="E11" s="332"/>
      <c r="F11" s="332"/>
      <c r="G11" s="329"/>
    </row>
    <row r="12" spans="1:7" ht="12.75" customHeight="1" x14ac:dyDescent="0.3">
      <c r="A12" s="332"/>
      <c r="B12" s="332"/>
      <c r="C12" s="332"/>
      <c r="D12" s="332"/>
      <c r="E12" s="332"/>
      <c r="F12" s="332"/>
      <c r="G12" s="329"/>
    </row>
    <row r="13" spans="1:7" ht="12.75" customHeight="1" x14ac:dyDescent="0.3">
      <c r="A13" s="332"/>
      <c r="B13" s="332"/>
      <c r="C13" s="332"/>
      <c r="D13" s="332"/>
      <c r="E13" s="332"/>
      <c r="F13" s="332"/>
      <c r="G13" s="329"/>
    </row>
    <row r="14" spans="1:7" ht="12.75" customHeight="1" x14ac:dyDescent="0.3">
      <c r="A14" s="332"/>
      <c r="B14" s="332"/>
      <c r="C14" s="332"/>
      <c r="D14" s="332"/>
      <c r="E14" s="332"/>
      <c r="F14" s="332"/>
      <c r="G14" s="329"/>
    </row>
    <row r="15" spans="1:7" ht="13.5" customHeight="1" thickBot="1" x14ac:dyDescent="0.35"/>
    <row r="16" spans="1:7" ht="19.5" customHeight="1" thickBot="1" x14ac:dyDescent="0.35">
      <c r="A16" s="333" t="s">
        <v>30</v>
      </c>
      <c r="B16" s="334"/>
      <c r="C16" s="334"/>
      <c r="D16" s="334"/>
      <c r="E16" s="334"/>
      <c r="F16" s="335"/>
    </row>
    <row r="17" spans="1:13" ht="18.75" customHeight="1" x14ac:dyDescent="0.3">
      <c r="A17" s="336" t="s">
        <v>107</v>
      </c>
      <c r="B17" s="336"/>
      <c r="C17" s="336"/>
      <c r="D17" s="336"/>
      <c r="E17" s="336"/>
      <c r="F17" s="336"/>
    </row>
    <row r="20" spans="1:13" ht="16.5" customHeight="1" x14ac:dyDescent="0.3">
      <c r="A20" s="297" t="s">
        <v>32</v>
      </c>
      <c r="B20" s="328" t="str">
        <f>Sulphamethoxazole!B18</f>
        <v>SULFRAN SUSPENSION</v>
      </c>
    </row>
    <row r="21" spans="1:13" ht="16.5" customHeight="1" x14ac:dyDescent="0.3">
      <c r="A21" s="297" t="s">
        <v>33</v>
      </c>
      <c r="B21" s="328" t="str">
        <f>Sulphamethoxazole!B19</f>
        <v>NDQA201509373</v>
      </c>
    </row>
    <row r="22" spans="1:13" ht="16.5" customHeight="1" x14ac:dyDescent="0.3">
      <c r="A22" s="297" t="s">
        <v>34</v>
      </c>
      <c r="B22" s="328" t="str">
        <f>[1]Sulphamethoxazole!B20</f>
        <v>Trimethoprim BP 40mg, Sulphamethoxazole BP 200mg</v>
      </c>
    </row>
    <row r="23" spans="1:13" ht="16.5" customHeight="1" x14ac:dyDescent="0.3">
      <c r="A23" s="297" t="s">
        <v>35</v>
      </c>
      <c r="B23" s="328" t="str">
        <f>[1]Sulphamethoxazole!B21</f>
        <v>Each 5mL contains Trimethoprim BP 40mg, Sulphamethoxazole BP 200mg</v>
      </c>
    </row>
    <row r="24" spans="1:13" ht="16.5" customHeight="1" x14ac:dyDescent="0.3">
      <c r="A24" s="297" t="s">
        <v>36</v>
      </c>
      <c r="B24" s="327" t="str">
        <f>[1]Sulphamethoxazole!B22</f>
        <v>8TH Dec 2015</v>
      </c>
    </row>
    <row r="25" spans="1:13" ht="16.5" customHeight="1" x14ac:dyDescent="0.3">
      <c r="A25" s="297" t="s">
        <v>37</v>
      </c>
      <c r="B25" s="327" t="str">
        <f>[1]Sulphamethoxazole!B23</f>
        <v>10th Dec 2015</v>
      </c>
    </row>
    <row r="27" spans="1:13" ht="13.5" customHeight="1" thickBot="1" x14ac:dyDescent="0.35"/>
    <row r="28" spans="1:13" ht="17.25" customHeight="1" thickBot="1" x14ac:dyDescent="0.35">
      <c r="B28" s="326"/>
      <c r="C28" s="325" t="s">
        <v>106</v>
      </c>
      <c r="D28" s="325" t="s">
        <v>105</v>
      </c>
      <c r="E28" s="324"/>
      <c r="F28" s="324"/>
      <c r="G28" s="324"/>
      <c r="H28" s="286"/>
      <c r="I28" s="324"/>
      <c r="J28" s="324"/>
      <c r="K28" s="324"/>
      <c r="L28" s="284"/>
      <c r="M28" s="284"/>
    </row>
    <row r="29" spans="1:13" ht="16.5" customHeight="1" thickBot="1" x14ac:dyDescent="0.35">
      <c r="B29" s="323">
        <v>23.111599999999999</v>
      </c>
      <c r="C29" s="322">
        <v>48.130699999999997</v>
      </c>
      <c r="D29" s="322">
        <v>49.735199999999999</v>
      </c>
      <c r="E29" s="317"/>
      <c r="F29" s="317"/>
      <c r="G29" s="317"/>
      <c r="H29" s="286"/>
      <c r="I29" s="317"/>
      <c r="J29" s="317"/>
      <c r="K29" s="317"/>
      <c r="L29" s="284"/>
      <c r="M29" s="284"/>
    </row>
    <row r="30" spans="1:13" ht="15.75" customHeight="1" x14ac:dyDescent="0.3">
      <c r="B30" s="320"/>
      <c r="C30" s="322">
        <v>48.146799999999999</v>
      </c>
      <c r="D30" s="322">
        <v>49.761299999999999</v>
      </c>
      <c r="E30" s="317"/>
      <c r="F30" s="317"/>
      <c r="G30" s="317"/>
      <c r="H30" s="286"/>
      <c r="I30" s="317"/>
      <c r="J30" s="317"/>
      <c r="K30" s="317"/>
      <c r="L30" s="284"/>
      <c r="M30" s="284"/>
    </row>
    <row r="31" spans="1:13" ht="16.5" customHeight="1" thickBot="1" x14ac:dyDescent="0.35">
      <c r="B31" s="320"/>
      <c r="C31" s="321">
        <v>48.128</v>
      </c>
      <c r="D31" s="321">
        <v>49.715600000000002</v>
      </c>
      <c r="E31" s="317"/>
      <c r="F31" s="317"/>
      <c r="G31" s="317"/>
      <c r="H31" s="286"/>
      <c r="I31" s="317"/>
      <c r="J31" s="317"/>
      <c r="K31" s="317"/>
      <c r="L31" s="284"/>
      <c r="M31" s="284"/>
    </row>
    <row r="32" spans="1:13" ht="16.5" customHeight="1" thickBot="1" x14ac:dyDescent="0.35">
      <c r="B32" s="320"/>
      <c r="C32" s="319"/>
      <c r="D32" s="318"/>
      <c r="E32" s="317"/>
      <c r="F32" s="317"/>
      <c r="G32" s="317"/>
      <c r="H32" s="286"/>
      <c r="I32" s="317"/>
      <c r="J32" s="317"/>
      <c r="K32" s="317"/>
      <c r="L32" s="284"/>
      <c r="M32" s="284"/>
    </row>
    <row r="33" spans="1:13" ht="17.25" customHeight="1" thickBot="1" x14ac:dyDescent="0.35">
      <c r="B33" s="316">
        <f>AVERAGE(B29:B32)</f>
        <v>23.111599999999999</v>
      </c>
      <c r="C33" s="316">
        <f>AVERAGE(C29:C32)</f>
        <v>48.13516666666667</v>
      </c>
      <c r="D33" s="316">
        <f>AVERAGE(D29:D32)</f>
        <v>49.737366666666667</v>
      </c>
      <c r="E33" s="315"/>
      <c r="F33" s="315"/>
      <c r="G33" s="315"/>
      <c r="H33" s="286"/>
      <c r="I33" s="315"/>
      <c r="J33" s="315"/>
      <c r="K33" s="315"/>
      <c r="L33" s="284"/>
      <c r="M33" s="284"/>
    </row>
    <row r="34" spans="1:13" ht="16.5" customHeight="1" thickBot="1" x14ac:dyDescent="0.35">
      <c r="B34" s="308"/>
      <c r="C34" s="308"/>
      <c r="D34" s="308"/>
      <c r="E34" s="286"/>
      <c r="F34" s="286"/>
      <c r="G34" s="286"/>
      <c r="H34" s="286"/>
      <c r="I34" s="286"/>
      <c r="J34" s="286"/>
      <c r="K34" s="286"/>
      <c r="L34" s="284"/>
      <c r="M34" s="284"/>
    </row>
    <row r="35" spans="1:13" ht="16.5" customHeight="1" thickBot="1" x14ac:dyDescent="0.35">
      <c r="B35" s="314" t="s">
        <v>104</v>
      </c>
      <c r="C35" s="313">
        <f>C33-B33</f>
        <v>25.023566666666671</v>
      </c>
      <c r="D35" s="308"/>
      <c r="E35" s="286"/>
      <c r="F35" s="311"/>
      <c r="G35" s="286"/>
      <c r="H35" s="286"/>
      <c r="I35" s="286"/>
      <c r="J35" s="311"/>
      <c r="K35" s="286"/>
      <c r="L35" s="284"/>
      <c r="M35" s="284"/>
    </row>
    <row r="36" spans="1:13" ht="16.5" customHeight="1" thickBot="1" x14ac:dyDescent="0.35">
      <c r="B36" s="308"/>
      <c r="C36" s="312"/>
      <c r="D36" s="308"/>
      <c r="E36" s="286"/>
      <c r="F36" s="311"/>
      <c r="G36" s="286"/>
      <c r="H36" s="286"/>
      <c r="I36" s="286"/>
      <c r="J36" s="311"/>
      <c r="K36" s="286"/>
      <c r="L36" s="284"/>
      <c r="M36" s="284"/>
    </row>
    <row r="37" spans="1:13" ht="16.5" customHeight="1" thickBot="1" x14ac:dyDescent="0.35">
      <c r="B37" s="314" t="s">
        <v>103</v>
      </c>
      <c r="C37" s="313">
        <f>D33-B33</f>
        <v>26.625766666666667</v>
      </c>
      <c r="D37" s="308"/>
      <c r="E37" s="286"/>
      <c r="F37" s="311"/>
      <c r="G37" s="286"/>
      <c r="H37" s="286"/>
      <c r="I37" s="286"/>
      <c r="J37" s="311"/>
      <c r="K37" s="286"/>
      <c r="L37" s="284"/>
      <c r="M37" s="284"/>
    </row>
    <row r="38" spans="1:13" ht="16.5" customHeight="1" thickBot="1" x14ac:dyDescent="0.35">
      <c r="B38" s="308"/>
      <c r="C38" s="312"/>
      <c r="D38" s="308"/>
      <c r="E38" s="286"/>
      <c r="F38" s="311"/>
      <c r="G38" s="286"/>
      <c r="H38" s="286"/>
      <c r="I38" s="286"/>
      <c r="J38" s="311"/>
      <c r="K38" s="286"/>
      <c r="L38" s="284"/>
      <c r="M38" s="284"/>
    </row>
    <row r="39" spans="1:13" ht="32.25" customHeight="1" thickBot="1" x14ac:dyDescent="0.35">
      <c r="B39" s="310" t="s">
        <v>102</v>
      </c>
      <c r="C39" s="309">
        <f>C37/C35</f>
        <v>1.0640276432749394</v>
      </c>
      <c r="D39" s="308"/>
      <c r="E39" s="307"/>
      <c r="F39" s="306"/>
      <c r="G39" s="286"/>
      <c r="H39" s="286"/>
      <c r="I39" s="307"/>
      <c r="J39" s="306"/>
      <c r="K39" s="286"/>
      <c r="L39" s="284"/>
      <c r="M39" s="284"/>
    </row>
    <row r="40" spans="1:13" ht="14.25" customHeight="1" thickBot="1" x14ac:dyDescent="0.35">
      <c r="A40" s="305"/>
      <c r="B40" s="304"/>
      <c r="C40" s="302"/>
      <c r="D40" s="303"/>
      <c r="E40" s="302"/>
      <c r="G40" s="286"/>
      <c r="H40" s="286"/>
      <c r="I40" s="292"/>
      <c r="J40" s="284"/>
    </row>
    <row r="41" spans="1:13" ht="16.5" customHeight="1" x14ac:dyDescent="0.3">
      <c r="A41" s="294"/>
      <c r="B41" s="301" t="s">
        <v>23</v>
      </c>
      <c r="C41" s="301"/>
      <c r="D41" s="299" t="s">
        <v>24</v>
      </c>
      <c r="E41" s="300"/>
      <c r="F41" s="299" t="s">
        <v>25</v>
      </c>
      <c r="G41" s="286"/>
      <c r="H41" s="286"/>
      <c r="I41" s="292"/>
      <c r="J41" s="284"/>
    </row>
    <row r="42" spans="1:13" ht="59.25" customHeight="1" x14ac:dyDescent="0.3">
      <c r="A42" s="297" t="s">
        <v>26</v>
      </c>
      <c r="B42" s="298" t="s">
        <v>112</v>
      </c>
      <c r="C42" s="294"/>
      <c r="D42" s="298"/>
      <c r="E42" s="294"/>
      <c r="F42" s="298"/>
      <c r="G42" s="286"/>
      <c r="H42" s="286"/>
      <c r="I42" s="292"/>
      <c r="J42" s="284"/>
    </row>
    <row r="43" spans="1:13" ht="59.25" customHeight="1" x14ac:dyDescent="0.3">
      <c r="A43" s="297" t="s">
        <v>27</v>
      </c>
      <c r="B43" s="295"/>
      <c r="C43" s="296"/>
      <c r="D43" s="295"/>
      <c r="E43" s="294"/>
      <c r="F43" s="293"/>
      <c r="G43" s="286"/>
      <c r="H43" s="286"/>
      <c r="I43" s="292"/>
    </row>
    <row r="44" spans="1:13" ht="13.5" customHeight="1" x14ac:dyDescent="0.3">
      <c r="A44" s="286"/>
      <c r="B44" s="286"/>
      <c r="C44" s="286"/>
      <c r="D44" s="292"/>
      <c r="F44" s="286"/>
      <c r="G44" s="286"/>
      <c r="H44" s="286"/>
      <c r="I44" s="292"/>
    </row>
    <row r="45" spans="1:13" ht="13.5" customHeight="1" x14ac:dyDescent="0.3">
      <c r="A45" s="286"/>
      <c r="B45" s="286"/>
      <c r="C45" s="286"/>
      <c r="D45" s="292"/>
      <c r="F45" s="286"/>
      <c r="G45" s="286"/>
      <c r="H45" s="286"/>
      <c r="I45" s="292"/>
    </row>
    <row r="47" spans="1:13" ht="13.5" customHeight="1" x14ac:dyDescent="0.3">
      <c r="A47" s="291"/>
      <c r="B47" s="291"/>
      <c r="C47" s="291"/>
      <c r="F47" s="291"/>
      <c r="G47" s="291"/>
      <c r="H47" s="291"/>
    </row>
    <row r="48" spans="1:13" ht="13.5" customHeight="1" x14ac:dyDescent="0.3">
      <c r="A48" s="290"/>
      <c r="B48" s="290"/>
      <c r="C48" s="290"/>
      <c r="F48" s="290"/>
      <c r="G48" s="290"/>
      <c r="H48" s="290"/>
    </row>
    <row r="49" spans="1:8" x14ac:dyDescent="0.3">
      <c r="B49" s="289"/>
      <c r="C49" s="289"/>
      <c r="G49" s="289"/>
      <c r="H49" s="289"/>
    </row>
    <row r="50" spans="1:8" x14ac:dyDescent="0.3">
      <c r="A50" s="288"/>
      <c r="F50" s="288"/>
    </row>
    <row r="51" spans="1:8" x14ac:dyDescent="0.3">
      <c r="C51" s="287"/>
    </row>
    <row r="52" spans="1:8" x14ac:dyDescent="0.3">
      <c r="C52" s="287"/>
    </row>
    <row r="57" spans="1:8" ht="13.5" customHeight="1" x14ac:dyDescent="0.3">
      <c r="C57" s="286"/>
    </row>
    <row r="250" spans="1:1" x14ac:dyDescent="0.3">
      <c r="A250" s="28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:F7"/>
    <mergeCell ref="A8:F14"/>
    <mergeCell ref="A16:F16"/>
    <mergeCell ref="A17:F17"/>
  </mergeCells>
  <pageMargins left="0.75" right="0.75" top="1" bottom="1" header="0.5" footer="0.5"/>
  <pageSetup scale="65" orientation="portrait" r:id="rId1"/>
  <headerFooter alignWithMargins="0">
    <oddHeader>&amp;LVer 1</oddHeader>
    <oddFooter>&amp;LNQCL/ADDO/014&amp;CPage &amp;P of &amp;N&amp;R&amp;D &amp;T</oddFooter>
  </headerFooter>
  <rowBreaks count="5" manualBreakCount="5">
    <brk id="49" max="5" man="1"/>
    <brk id="78" max="5" man="1"/>
    <brk id="124" max="5" man="1"/>
    <brk id="169" max="5" man="1"/>
    <brk id="175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C60" sqref="C6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37" t="s">
        <v>0</v>
      </c>
      <c r="B15" s="337"/>
      <c r="C15" s="337"/>
      <c r="D15" s="337"/>
      <c r="E15" s="33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Sulphamethoxazole!B18</f>
        <v>SULFRAN SUSPENSION</v>
      </c>
      <c r="D17" s="9"/>
      <c r="E17" s="10"/>
    </row>
    <row r="18" spans="1:6" ht="16.5" customHeight="1" x14ac:dyDescent="0.3">
      <c r="A18" s="11" t="s">
        <v>4</v>
      </c>
      <c r="B18" s="8" t="str">
        <f>Sulphamethoxazole!B26</f>
        <v>Sulphamethoxazole</v>
      </c>
      <c r="C18" s="10"/>
      <c r="D18" s="10"/>
      <c r="E18" s="10"/>
    </row>
    <row r="19" spans="1:6" ht="16.5" customHeight="1" x14ac:dyDescent="0.3">
      <c r="A19" s="11" t="s">
        <v>6</v>
      </c>
      <c r="B19" s="12">
        <f>Sulphamethoxazole!B28</f>
        <v>99.58</v>
      </c>
      <c r="C19" s="10"/>
      <c r="D19" s="10"/>
      <c r="E19" s="10"/>
    </row>
    <row r="20" spans="1:6" ht="16.5" customHeight="1" x14ac:dyDescent="0.3">
      <c r="A20" s="7" t="s">
        <v>8</v>
      </c>
      <c r="B20" s="12">
        <f>Sulphamethoxazole!D43</f>
        <v>15.95</v>
      </c>
      <c r="C20" s="10"/>
      <c r="D20" s="10"/>
      <c r="E20" s="10"/>
    </row>
    <row r="21" spans="1:6" ht="16.5" customHeight="1" x14ac:dyDescent="0.3">
      <c r="A21" s="7" t="s">
        <v>9</v>
      </c>
      <c r="B21" s="13">
        <f>Sulphamethoxazole!D46</f>
        <v>0.15883009999999997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50803195</v>
      </c>
      <c r="C24" s="18">
        <v>7726.06</v>
      </c>
      <c r="D24" s="19">
        <v>0.93</v>
      </c>
      <c r="E24" s="20">
        <v>6.03</v>
      </c>
    </row>
    <row r="25" spans="1:6" ht="16.5" customHeight="1" x14ac:dyDescent="0.3">
      <c r="A25" s="17">
        <v>2</v>
      </c>
      <c r="B25" s="18">
        <v>50640298</v>
      </c>
      <c r="C25" s="18">
        <v>7680.1</v>
      </c>
      <c r="D25" s="19">
        <v>0.95</v>
      </c>
      <c r="E25" s="19">
        <v>6.03</v>
      </c>
    </row>
    <row r="26" spans="1:6" ht="16.5" customHeight="1" x14ac:dyDescent="0.3">
      <c r="A26" s="17">
        <v>3</v>
      </c>
      <c r="B26" s="18">
        <v>50528349</v>
      </c>
      <c r="C26" s="18">
        <v>7606.94</v>
      </c>
      <c r="D26" s="19">
        <v>0.94</v>
      </c>
      <c r="E26" s="19">
        <v>6.03</v>
      </c>
    </row>
    <row r="27" spans="1:6" ht="16.5" customHeight="1" x14ac:dyDescent="0.3">
      <c r="A27" s="17">
        <v>4</v>
      </c>
      <c r="B27" s="18">
        <v>50677464</v>
      </c>
      <c r="C27" s="18">
        <v>7581.34</v>
      </c>
      <c r="D27" s="19">
        <v>0.94</v>
      </c>
      <c r="E27" s="19">
        <v>6.03</v>
      </c>
    </row>
    <row r="28" spans="1:6" ht="16.5" customHeight="1" x14ac:dyDescent="0.3">
      <c r="A28" s="17">
        <v>5</v>
      </c>
      <c r="B28" s="18">
        <v>50674148</v>
      </c>
      <c r="C28" s="18">
        <v>7536.72</v>
      </c>
      <c r="D28" s="19">
        <v>0.94</v>
      </c>
      <c r="E28" s="19">
        <v>6.03</v>
      </c>
    </row>
    <row r="29" spans="1:6" ht="16.5" customHeight="1" x14ac:dyDescent="0.3">
      <c r="A29" s="17">
        <v>6</v>
      </c>
      <c r="B29" s="21">
        <v>50767872</v>
      </c>
      <c r="C29" s="21">
        <v>7404.46</v>
      </c>
      <c r="D29" s="22">
        <v>0.93</v>
      </c>
      <c r="E29" s="22">
        <v>6.04</v>
      </c>
    </row>
    <row r="30" spans="1:6" ht="16.5" customHeight="1" x14ac:dyDescent="0.3">
      <c r="A30" s="23" t="s">
        <v>16</v>
      </c>
      <c r="B30" s="24">
        <f>AVERAGE(B24:B29)</f>
        <v>50681887.666666664</v>
      </c>
      <c r="C30" s="25">
        <f>AVERAGE(C24:C29)</f>
        <v>7589.2699999999995</v>
      </c>
      <c r="D30" s="26">
        <f>AVERAGE(D24:D29)</f>
        <v>0.93833333333333313</v>
      </c>
      <c r="E30" s="26">
        <f>AVERAGE(E24:E29)</f>
        <v>6.0316666666666672</v>
      </c>
    </row>
    <row r="31" spans="1:6" ht="16.5" customHeight="1" x14ac:dyDescent="0.3">
      <c r="A31" s="27" t="s">
        <v>17</v>
      </c>
      <c r="B31" s="28">
        <f>(STDEV(B24:B29)/B30)</f>
        <v>1.922971105642718E-3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110</v>
      </c>
    </row>
    <row r="39" spans="1:6" ht="16.5" customHeight="1" x14ac:dyDescent="0.3">
      <c r="A39" s="11" t="s">
        <v>4</v>
      </c>
      <c r="B39" s="8" t="str">
        <f>Trimethoprim!B26</f>
        <v>Trimethoprim</v>
      </c>
      <c r="C39" s="10"/>
      <c r="D39" s="10"/>
      <c r="E39" s="10"/>
    </row>
    <row r="40" spans="1:6" ht="16.5" customHeight="1" x14ac:dyDescent="0.3">
      <c r="A40" s="11" t="s">
        <v>6</v>
      </c>
      <c r="B40" s="12">
        <f>Trimethoprim!B28</f>
        <v>99.66</v>
      </c>
      <c r="C40" s="10"/>
      <c r="D40" s="10"/>
      <c r="E40" s="10"/>
    </row>
    <row r="41" spans="1:6" ht="16.5" customHeight="1" x14ac:dyDescent="0.3">
      <c r="A41" s="7" t="s">
        <v>8</v>
      </c>
      <c r="B41" s="12">
        <f>Trimethoprim!D43</f>
        <v>17.16</v>
      </c>
      <c r="C41" s="10"/>
      <c r="D41" s="10"/>
      <c r="E41" s="10"/>
    </row>
    <row r="42" spans="1:6" ht="16.5" customHeight="1" x14ac:dyDescent="0.3">
      <c r="A42" s="7" t="s">
        <v>9</v>
      </c>
      <c r="B42" s="13">
        <f>Trimethoprim!D46</f>
        <v>3.4203312000000007E-2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3910770</v>
      </c>
      <c r="C45" s="18">
        <v>6224.08</v>
      </c>
      <c r="D45" s="19">
        <v>1.1000000000000001</v>
      </c>
      <c r="E45" s="20">
        <v>3.2</v>
      </c>
    </row>
    <row r="46" spans="1:6" ht="16.5" customHeight="1" x14ac:dyDescent="0.3">
      <c r="A46" s="17">
        <v>2</v>
      </c>
      <c r="B46" s="18">
        <v>3905854</v>
      </c>
      <c r="C46" s="18">
        <v>6209.66</v>
      </c>
      <c r="D46" s="19">
        <v>1.0900000000000001</v>
      </c>
      <c r="E46" s="19">
        <v>3.2</v>
      </c>
    </row>
    <row r="47" spans="1:6" ht="16.5" customHeight="1" x14ac:dyDescent="0.3">
      <c r="A47" s="17">
        <v>3</v>
      </c>
      <c r="B47" s="18">
        <v>3892211</v>
      </c>
      <c r="C47" s="18">
        <v>6178.95</v>
      </c>
      <c r="D47" s="19">
        <v>1.08</v>
      </c>
      <c r="E47" s="19">
        <v>3.2</v>
      </c>
    </row>
    <row r="48" spans="1:6" ht="16.5" customHeight="1" x14ac:dyDescent="0.3">
      <c r="A48" s="17">
        <v>4</v>
      </c>
      <c r="B48" s="18">
        <v>3909186</v>
      </c>
      <c r="C48" s="18">
        <v>6170.45</v>
      </c>
      <c r="D48" s="19">
        <v>1.07</v>
      </c>
      <c r="E48" s="19">
        <v>3.2</v>
      </c>
    </row>
    <row r="49" spans="1:7" ht="16.5" customHeight="1" x14ac:dyDescent="0.3">
      <c r="A49" s="17">
        <v>5</v>
      </c>
      <c r="B49" s="18">
        <v>3916226</v>
      </c>
      <c r="C49" s="18">
        <v>6091.86</v>
      </c>
      <c r="D49" s="19">
        <v>1.06</v>
      </c>
      <c r="E49" s="19">
        <v>3.2</v>
      </c>
    </row>
    <row r="50" spans="1:7" ht="16.5" customHeight="1" x14ac:dyDescent="0.3">
      <c r="A50" s="17">
        <v>6</v>
      </c>
      <c r="B50" s="21">
        <v>3914821</v>
      </c>
      <c r="C50" s="21">
        <v>5999.49</v>
      </c>
      <c r="D50" s="22">
        <v>1.06</v>
      </c>
      <c r="E50" s="22">
        <v>3.21</v>
      </c>
    </row>
    <row r="51" spans="1:7" ht="16.5" customHeight="1" x14ac:dyDescent="0.3">
      <c r="A51" s="23" t="s">
        <v>16</v>
      </c>
      <c r="B51" s="24">
        <f>AVERAGE(B45:B50)</f>
        <v>3908178</v>
      </c>
      <c r="C51" s="25">
        <f>AVERAGE(C45:C50)</f>
        <v>6145.748333333333</v>
      </c>
      <c r="D51" s="26">
        <f>AVERAGE(D45:D50)</f>
        <v>1.0766666666666669</v>
      </c>
      <c r="E51" s="26">
        <f>AVERAGE(E45:E50)</f>
        <v>3.2016666666666667</v>
      </c>
    </row>
    <row r="52" spans="1:7" ht="16.5" customHeight="1" x14ac:dyDescent="0.3">
      <c r="A52" s="27" t="s">
        <v>17</v>
      </c>
      <c r="B52" s="28">
        <f>(STDEV(B45:B50)/B51)</f>
        <v>2.2217746974214931E-3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38" t="s">
        <v>23</v>
      </c>
      <c r="C59" s="338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8" t="s">
        <v>112</v>
      </c>
      <c r="C60" s="48"/>
      <c r="E60" s="48"/>
      <c r="F60" s="2"/>
      <c r="G60" s="49"/>
    </row>
    <row r="61" spans="1:7" ht="15" customHeight="1" x14ac:dyDescent="0.3">
      <c r="A61" s="47" t="s">
        <v>27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6" zoomScaleNormal="75" zoomScaleSheetLayoutView="100" workbookViewId="0">
      <selection activeCell="B20" sqref="B2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39" t="s">
        <v>28</v>
      </c>
      <c r="B1" s="339"/>
      <c r="C1" s="339"/>
      <c r="D1" s="339"/>
      <c r="E1" s="339"/>
      <c r="F1" s="339"/>
      <c r="G1" s="339"/>
      <c r="H1" s="339"/>
    </row>
    <row r="2" spans="1:8" x14ac:dyDescent="0.25">
      <c r="A2" s="339"/>
      <c r="B2" s="339"/>
      <c r="C2" s="339"/>
      <c r="D2" s="339"/>
      <c r="E2" s="339"/>
      <c r="F2" s="339"/>
      <c r="G2" s="339"/>
      <c r="H2" s="339"/>
    </row>
    <row r="3" spans="1:8" x14ac:dyDescent="0.25">
      <c r="A3" s="339"/>
      <c r="B3" s="339"/>
      <c r="C3" s="339"/>
      <c r="D3" s="339"/>
      <c r="E3" s="339"/>
      <c r="F3" s="339"/>
      <c r="G3" s="339"/>
      <c r="H3" s="339"/>
    </row>
    <row r="4" spans="1:8" x14ac:dyDescent="0.25">
      <c r="A4" s="339"/>
      <c r="B4" s="339"/>
      <c r="C4" s="339"/>
      <c r="D4" s="339"/>
      <c r="E4" s="339"/>
      <c r="F4" s="339"/>
      <c r="G4" s="339"/>
      <c r="H4" s="339"/>
    </row>
    <row r="5" spans="1:8" x14ac:dyDescent="0.25">
      <c r="A5" s="339"/>
      <c r="B5" s="339"/>
      <c r="C5" s="339"/>
      <c r="D5" s="339"/>
      <c r="E5" s="339"/>
      <c r="F5" s="339"/>
      <c r="G5" s="339"/>
      <c r="H5" s="339"/>
    </row>
    <row r="6" spans="1:8" x14ac:dyDescent="0.25">
      <c r="A6" s="339"/>
      <c r="B6" s="339"/>
      <c r="C6" s="339"/>
      <c r="D6" s="339"/>
      <c r="E6" s="339"/>
      <c r="F6" s="339"/>
      <c r="G6" s="339"/>
      <c r="H6" s="339"/>
    </row>
    <row r="7" spans="1:8" x14ac:dyDescent="0.25">
      <c r="A7" s="339"/>
      <c r="B7" s="339"/>
      <c r="C7" s="339"/>
      <c r="D7" s="339"/>
      <c r="E7" s="339"/>
      <c r="F7" s="339"/>
      <c r="G7" s="339"/>
      <c r="H7" s="339"/>
    </row>
    <row r="8" spans="1:8" x14ac:dyDescent="0.25">
      <c r="A8" s="340" t="s">
        <v>29</v>
      </c>
      <c r="B8" s="340"/>
      <c r="C8" s="340"/>
      <c r="D8" s="340"/>
      <c r="E8" s="340"/>
      <c r="F8" s="340"/>
      <c r="G8" s="340"/>
      <c r="H8" s="340"/>
    </row>
    <row r="9" spans="1:8" x14ac:dyDescent="0.25">
      <c r="A9" s="340"/>
      <c r="B9" s="340"/>
      <c r="C9" s="340"/>
      <c r="D9" s="340"/>
      <c r="E9" s="340"/>
      <c r="F9" s="340"/>
      <c r="G9" s="340"/>
      <c r="H9" s="340"/>
    </row>
    <row r="10" spans="1:8" x14ac:dyDescent="0.25">
      <c r="A10" s="340"/>
      <c r="B10" s="340"/>
      <c r="C10" s="340"/>
      <c r="D10" s="340"/>
      <c r="E10" s="340"/>
      <c r="F10" s="340"/>
      <c r="G10" s="340"/>
      <c r="H10" s="340"/>
    </row>
    <row r="11" spans="1:8" x14ac:dyDescent="0.25">
      <c r="A11" s="340"/>
      <c r="B11" s="340"/>
      <c r="C11" s="340"/>
      <c r="D11" s="340"/>
      <c r="E11" s="340"/>
      <c r="F11" s="340"/>
      <c r="G11" s="340"/>
      <c r="H11" s="340"/>
    </row>
    <row r="12" spans="1:8" x14ac:dyDescent="0.25">
      <c r="A12" s="340"/>
      <c r="B12" s="340"/>
      <c r="C12" s="340"/>
      <c r="D12" s="340"/>
      <c r="E12" s="340"/>
      <c r="F12" s="340"/>
      <c r="G12" s="340"/>
      <c r="H12" s="340"/>
    </row>
    <row r="13" spans="1:8" x14ac:dyDescent="0.25">
      <c r="A13" s="340"/>
      <c r="B13" s="340"/>
      <c r="C13" s="340"/>
      <c r="D13" s="340"/>
      <c r="E13" s="340"/>
      <c r="F13" s="340"/>
      <c r="G13" s="340"/>
      <c r="H13" s="340"/>
    </row>
    <row r="14" spans="1:8" x14ac:dyDescent="0.25">
      <c r="A14" s="340"/>
      <c r="B14" s="340"/>
      <c r="C14" s="340"/>
      <c r="D14" s="340"/>
      <c r="E14" s="340"/>
      <c r="F14" s="340"/>
      <c r="G14" s="340"/>
      <c r="H14" s="340"/>
    </row>
    <row r="15" spans="1:8" ht="19.5" customHeight="1" x14ac:dyDescent="0.25"/>
    <row r="16" spans="1:8" ht="19.5" customHeight="1" x14ac:dyDescent="0.3">
      <c r="A16" s="342" t="s">
        <v>30</v>
      </c>
      <c r="B16" s="343"/>
      <c r="C16" s="343"/>
      <c r="D16" s="343"/>
      <c r="E16" s="343"/>
      <c r="F16" s="343"/>
      <c r="G16" s="343"/>
      <c r="H16" s="344"/>
    </row>
    <row r="17" spans="1:14" ht="20.25" customHeight="1" x14ac:dyDescent="0.25">
      <c r="A17" s="341" t="s">
        <v>31</v>
      </c>
      <c r="B17" s="341"/>
      <c r="C17" s="341"/>
      <c r="D17" s="341"/>
      <c r="E17" s="341"/>
      <c r="F17" s="341"/>
      <c r="G17" s="341"/>
      <c r="H17" s="341"/>
    </row>
    <row r="18" spans="1:14" ht="26.25" customHeight="1" x14ac:dyDescent="0.4">
      <c r="A18" s="54" t="s">
        <v>32</v>
      </c>
      <c r="B18" s="345" t="s">
        <v>5</v>
      </c>
      <c r="C18" s="345"/>
    </row>
    <row r="19" spans="1:14" ht="26.25" customHeight="1" x14ac:dyDescent="0.4">
      <c r="A19" s="54" t="s">
        <v>33</v>
      </c>
      <c r="B19" s="140" t="s">
        <v>7</v>
      </c>
      <c r="C19" s="156">
        <v>25</v>
      </c>
    </row>
    <row r="20" spans="1:14" ht="26.25" customHeight="1" x14ac:dyDescent="0.4">
      <c r="A20" s="54" t="s">
        <v>34</v>
      </c>
      <c r="B20" s="140" t="s">
        <v>108</v>
      </c>
      <c r="C20" s="141"/>
    </row>
    <row r="21" spans="1:14" ht="26.25" customHeight="1" x14ac:dyDescent="0.4">
      <c r="A21" s="54" t="s">
        <v>35</v>
      </c>
      <c r="B21" s="346" t="s">
        <v>10</v>
      </c>
      <c r="C21" s="346"/>
      <c r="D21" s="346"/>
      <c r="E21" s="346"/>
      <c r="F21" s="346"/>
      <c r="G21" s="346"/>
      <c r="H21" s="346"/>
      <c r="I21" s="346"/>
    </row>
    <row r="22" spans="1:14" ht="26.25" customHeight="1" x14ac:dyDescent="0.4">
      <c r="A22" s="54" t="s">
        <v>36</v>
      </c>
      <c r="B22" s="142" t="s">
        <v>114</v>
      </c>
      <c r="C22" s="141"/>
      <c r="D22" s="141"/>
      <c r="E22" s="141"/>
      <c r="F22" s="141"/>
      <c r="G22" s="141"/>
      <c r="H22" s="141"/>
      <c r="I22" s="141"/>
    </row>
    <row r="23" spans="1:14" ht="26.25" customHeight="1" x14ac:dyDescent="0.4">
      <c r="A23" s="54" t="s">
        <v>37</v>
      </c>
      <c r="B23" s="142" t="s">
        <v>115</v>
      </c>
      <c r="C23" s="141"/>
      <c r="D23" s="141"/>
      <c r="E23" s="141"/>
      <c r="F23" s="141"/>
      <c r="G23" s="141"/>
      <c r="H23" s="141"/>
      <c r="I23" s="141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345" t="s">
        <v>108</v>
      </c>
      <c r="C26" s="345"/>
    </row>
    <row r="27" spans="1:14" ht="26.25" customHeight="1" x14ac:dyDescent="0.4">
      <c r="A27" s="59" t="s">
        <v>38</v>
      </c>
      <c r="B27" s="346" t="s">
        <v>109</v>
      </c>
      <c r="C27" s="346"/>
    </row>
    <row r="28" spans="1:14" ht="27" customHeight="1" x14ac:dyDescent="0.4">
      <c r="A28" s="59" t="s">
        <v>6</v>
      </c>
      <c r="B28" s="139">
        <v>99.58</v>
      </c>
    </row>
    <row r="29" spans="1:14" s="9" customFormat="1" ht="27" customHeight="1" x14ac:dyDescent="0.4">
      <c r="A29" s="59" t="s">
        <v>39</v>
      </c>
      <c r="B29" s="138"/>
      <c r="C29" s="356" t="s">
        <v>40</v>
      </c>
      <c r="D29" s="357"/>
      <c r="E29" s="357"/>
      <c r="F29" s="357"/>
      <c r="G29" s="357"/>
      <c r="H29" s="358"/>
      <c r="I29" s="61"/>
      <c r="J29" s="61"/>
      <c r="K29" s="61"/>
      <c r="L29" s="61"/>
    </row>
    <row r="30" spans="1:14" s="9" customFormat="1" ht="19.5" customHeight="1" x14ac:dyDescent="0.3">
      <c r="A30" s="59" t="s">
        <v>41</v>
      </c>
      <c r="B30" s="58">
        <f>B28-B29</f>
        <v>99.58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">
      <c r="A31" s="59" t="s">
        <v>42</v>
      </c>
      <c r="B31" s="152">
        <v>1</v>
      </c>
      <c r="C31" s="359" t="s">
        <v>43</v>
      </c>
      <c r="D31" s="360"/>
      <c r="E31" s="360"/>
      <c r="F31" s="360"/>
      <c r="G31" s="360"/>
      <c r="H31" s="361"/>
      <c r="I31" s="61"/>
      <c r="J31" s="61"/>
      <c r="K31" s="61"/>
      <c r="L31" s="61"/>
    </row>
    <row r="32" spans="1:14" s="9" customFormat="1" ht="27" customHeight="1" x14ac:dyDescent="0.4">
      <c r="A32" s="59" t="s">
        <v>44</v>
      </c>
      <c r="B32" s="152">
        <v>1</v>
      </c>
      <c r="C32" s="359" t="s">
        <v>45</v>
      </c>
      <c r="D32" s="360"/>
      <c r="E32" s="360"/>
      <c r="F32" s="360"/>
      <c r="G32" s="360"/>
      <c r="H32" s="361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59" t="s">
        <v>46</v>
      </c>
      <c r="B34" s="68">
        <f>B31/B32</f>
        <v>1</v>
      </c>
      <c r="C34" s="53" t="s">
        <v>47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">
      <c r="A36" s="69" t="s">
        <v>48</v>
      </c>
      <c r="B36" s="143">
        <v>50</v>
      </c>
      <c r="C36" s="53"/>
      <c r="D36" s="348" t="s">
        <v>49</v>
      </c>
      <c r="E36" s="349"/>
      <c r="F36" s="107" t="s">
        <v>50</v>
      </c>
      <c r="G36" s="108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51</v>
      </c>
      <c r="B37" s="144">
        <v>10</v>
      </c>
      <c r="C37" s="72" t="s">
        <v>52</v>
      </c>
      <c r="D37" s="73" t="s">
        <v>53</v>
      </c>
      <c r="E37" s="100" t="s">
        <v>54</v>
      </c>
      <c r="F37" s="73" t="s">
        <v>53</v>
      </c>
      <c r="G37" s="74" t="s">
        <v>54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55</v>
      </c>
      <c r="B38" s="144">
        <v>20</v>
      </c>
      <c r="C38" s="75">
        <v>1</v>
      </c>
      <c r="D38" s="265">
        <v>50715844</v>
      </c>
      <c r="E38" s="224">
        <f>IF(ISBLANK(D38),"-",$D$48/$D$45*D38)</f>
        <v>51089403.330980726</v>
      </c>
      <c r="F38" s="265">
        <v>50910678</v>
      </c>
      <c r="G38" s="216">
        <f>IF(ISBLANK(F38),"-",$D$48/$F$45*F38)</f>
        <v>52102323.260880411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56</v>
      </c>
      <c r="B39" s="144">
        <v>1</v>
      </c>
      <c r="C39" s="71">
        <v>2</v>
      </c>
      <c r="D39" s="266">
        <v>50729406</v>
      </c>
      <c r="E39" s="225">
        <f>IF(ISBLANK(D39),"-",$D$48/$D$45*D39)</f>
        <v>51103065.225042365</v>
      </c>
      <c r="F39" s="266">
        <v>51051919</v>
      </c>
      <c r="G39" s="217">
        <f>IF(ISBLANK(F39),"-",$D$48/$F$45*F39)</f>
        <v>52246870.230765395</v>
      </c>
      <c r="J39" s="61"/>
      <c r="K39" s="61"/>
      <c r="L39" s="65"/>
      <c r="M39" s="65"/>
      <c r="N39" s="66"/>
    </row>
    <row r="40" spans="1:14" ht="26.25" customHeight="1" x14ac:dyDescent="0.4">
      <c r="A40" s="70" t="s">
        <v>57</v>
      </c>
      <c r="B40" s="144">
        <v>1</v>
      </c>
      <c r="C40" s="71">
        <v>3</v>
      </c>
      <c r="D40" s="266">
        <v>50447240</v>
      </c>
      <c r="E40" s="225">
        <f>IF(ISBLANK(D40),"-",$D$48/$D$45*D40)</f>
        <v>50818820.865818262</v>
      </c>
      <c r="F40" s="266">
        <v>50848802</v>
      </c>
      <c r="G40" s="217">
        <f>IF(ISBLANK(F40),"-",$D$48/$F$45*F40)</f>
        <v>52038998.954846025</v>
      </c>
      <c r="L40" s="65"/>
      <c r="M40" s="65"/>
      <c r="N40" s="76"/>
    </row>
    <row r="41" spans="1:14" ht="26.25" customHeight="1" x14ac:dyDescent="0.4">
      <c r="A41" s="70" t="s">
        <v>58</v>
      </c>
      <c r="B41" s="144">
        <v>1</v>
      </c>
      <c r="C41" s="77">
        <v>4</v>
      </c>
      <c r="D41" s="267"/>
      <c r="E41" s="226" t="str">
        <f>IF(ISBLANK(D41),"-",$D$48/$D$45*D41)</f>
        <v>-</v>
      </c>
      <c r="F41" s="267"/>
      <c r="G41" s="218" t="str">
        <f>IF(ISBLANK(F41),"-",$D$48/$F$45*F41)</f>
        <v>-</v>
      </c>
      <c r="L41" s="65"/>
      <c r="M41" s="65"/>
      <c r="N41" s="76"/>
    </row>
    <row r="42" spans="1:14" ht="27" customHeight="1" x14ac:dyDescent="0.4">
      <c r="A42" s="70" t="s">
        <v>59</v>
      </c>
      <c r="B42" s="144">
        <v>1</v>
      </c>
      <c r="C42" s="78" t="s">
        <v>60</v>
      </c>
      <c r="D42" s="244">
        <f>AVERAGE(D38:D41)</f>
        <v>50630830</v>
      </c>
      <c r="E42" s="206">
        <f>AVERAGE(E38:E41)</f>
        <v>51003763.140613787</v>
      </c>
      <c r="F42" s="184">
        <f>AVERAGE(F38:F41)</f>
        <v>50937133</v>
      </c>
      <c r="G42" s="185">
        <f>AVERAGE(G38:G41)</f>
        <v>52129397.482163943</v>
      </c>
    </row>
    <row r="43" spans="1:14" ht="26.25" customHeight="1" x14ac:dyDescent="0.4">
      <c r="A43" s="70" t="s">
        <v>61</v>
      </c>
      <c r="B43" s="139">
        <v>1</v>
      </c>
      <c r="C43" s="125" t="s">
        <v>62</v>
      </c>
      <c r="D43" s="269">
        <v>15.95</v>
      </c>
      <c r="E43" s="227"/>
      <c r="F43" s="268">
        <v>15.7</v>
      </c>
      <c r="G43" s="222"/>
    </row>
    <row r="44" spans="1:14" ht="26.25" customHeight="1" x14ac:dyDescent="0.4">
      <c r="A44" s="70" t="s">
        <v>63</v>
      </c>
      <c r="B44" s="139">
        <v>1</v>
      </c>
      <c r="C44" s="126" t="s">
        <v>64</v>
      </c>
      <c r="D44" s="127">
        <f>D43*$B$34</f>
        <v>15.95</v>
      </c>
      <c r="E44" s="81"/>
      <c r="F44" s="80">
        <f>F43*$B$34</f>
        <v>15.7</v>
      </c>
      <c r="G44" s="83"/>
    </row>
    <row r="45" spans="1:14" ht="19.5" customHeight="1" x14ac:dyDescent="0.3">
      <c r="A45" s="70" t="s">
        <v>65</v>
      </c>
      <c r="B45" s="124">
        <f>(B44/B43)*(B42/B41)*(B40/B39)*(B38/B37)*B36</f>
        <v>100</v>
      </c>
      <c r="C45" s="126" t="s">
        <v>66</v>
      </c>
      <c r="D45" s="128">
        <f>D44*$B$30/100</f>
        <v>15.883009999999999</v>
      </c>
      <c r="E45" s="83"/>
      <c r="F45" s="82">
        <f>F44*$B$30/100</f>
        <v>15.63406</v>
      </c>
      <c r="G45" s="83"/>
    </row>
    <row r="46" spans="1:14" ht="19.5" customHeight="1" x14ac:dyDescent="0.3">
      <c r="A46" s="350" t="s">
        <v>67</v>
      </c>
      <c r="B46" s="354"/>
      <c r="C46" s="126" t="s">
        <v>68</v>
      </c>
      <c r="D46" s="127">
        <f>D45/$B$45</f>
        <v>0.15883009999999997</v>
      </c>
      <c r="E46" s="83"/>
      <c r="F46" s="84">
        <f>F45/$B$45</f>
        <v>0.1563406</v>
      </c>
      <c r="G46" s="83"/>
    </row>
    <row r="47" spans="1:14" ht="27" customHeight="1" x14ac:dyDescent="0.4">
      <c r="A47" s="352"/>
      <c r="B47" s="355"/>
      <c r="C47" s="126" t="s">
        <v>69</v>
      </c>
      <c r="D47" s="145">
        <v>0.16</v>
      </c>
      <c r="E47" s="109"/>
      <c r="F47" s="109"/>
      <c r="G47" s="109"/>
    </row>
    <row r="48" spans="1:14" ht="18.75" x14ac:dyDescent="0.3">
      <c r="C48" s="126" t="s">
        <v>70</v>
      </c>
      <c r="D48" s="128">
        <f>D47*$B$45</f>
        <v>16</v>
      </c>
      <c r="E48" s="83"/>
      <c r="F48" s="83"/>
      <c r="G48" s="83"/>
    </row>
    <row r="49" spans="1:12" ht="19.5" customHeight="1" x14ac:dyDescent="0.3">
      <c r="C49" s="129" t="s">
        <v>71</v>
      </c>
      <c r="D49" s="130">
        <f>D48/B34</f>
        <v>16</v>
      </c>
      <c r="E49" s="98"/>
      <c r="F49" s="98"/>
      <c r="G49" s="98"/>
    </row>
    <row r="50" spans="1:12" ht="18.75" x14ac:dyDescent="0.3">
      <c r="C50" s="131" t="s">
        <v>72</v>
      </c>
      <c r="D50" s="132">
        <f>AVERAGE(E38:E41,G38:G41)</f>
        <v>51566580.311388873</v>
      </c>
      <c r="E50" s="97"/>
      <c r="F50" s="97"/>
      <c r="G50" s="97"/>
    </row>
    <row r="51" spans="1:12" ht="18.75" x14ac:dyDescent="0.3">
      <c r="C51" s="85" t="s">
        <v>73</v>
      </c>
      <c r="D51" s="88">
        <f>STDEV(E38:E41,G38:G41)/D50</f>
        <v>1.2186957889375112E-2</v>
      </c>
      <c r="E51" s="81"/>
      <c r="F51" s="81"/>
      <c r="G51" s="81"/>
    </row>
    <row r="52" spans="1:12" ht="19.5" customHeight="1" x14ac:dyDescent="0.3">
      <c r="C52" s="86" t="s">
        <v>18</v>
      </c>
      <c r="D52" s="89">
        <f>COUNT(E38:E41,G38:G41)</f>
        <v>6</v>
      </c>
      <c r="E52" s="81"/>
      <c r="F52" s="81"/>
      <c r="G52" s="81"/>
    </row>
    <row r="54" spans="1:12" ht="18.75" x14ac:dyDescent="0.3">
      <c r="A54" s="52" t="s">
        <v>1</v>
      </c>
      <c r="B54" s="90" t="s">
        <v>74</v>
      </c>
    </row>
    <row r="55" spans="1:12" ht="18.75" x14ac:dyDescent="0.3">
      <c r="A55" s="53" t="s">
        <v>75</v>
      </c>
      <c r="B55" s="55" t="str">
        <f>B21</f>
        <v>Each 5mL contains Trimethoprim BP 40mg, Sulphamethoxazole BP 200mg</v>
      </c>
    </row>
    <row r="56" spans="1:12" ht="26.25" customHeight="1" x14ac:dyDescent="0.4">
      <c r="A56" s="134" t="s">
        <v>76</v>
      </c>
      <c r="B56" s="146">
        <v>5</v>
      </c>
      <c r="C56" s="116" t="s">
        <v>77</v>
      </c>
      <c r="D56" s="147">
        <v>200</v>
      </c>
      <c r="E56" s="116" t="str">
        <f>B20</f>
        <v>Sulphamethoxazole</v>
      </c>
    </row>
    <row r="57" spans="1:12" ht="18.75" x14ac:dyDescent="0.3">
      <c r="A57" s="55" t="s">
        <v>78</v>
      </c>
      <c r="B57" s="155">
        <f>'RELATIVE DENSITY'!C39</f>
        <v>1.0640276432749394</v>
      </c>
    </row>
    <row r="58" spans="1:12" s="77" customFormat="1" ht="18.75" x14ac:dyDescent="0.3">
      <c r="A58" s="114" t="s">
        <v>79</v>
      </c>
      <c r="B58" s="115">
        <f>B56</f>
        <v>5</v>
      </c>
      <c r="C58" s="116" t="s">
        <v>80</v>
      </c>
      <c r="D58" s="135">
        <f>B57*B56</f>
        <v>5.3201382163746969</v>
      </c>
    </row>
    <row r="59" spans="1:12" ht="19.5" customHeight="1" x14ac:dyDescent="0.25"/>
    <row r="60" spans="1:12" s="9" customFormat="1" ht="27" customHeight="1" x14ac:dyDescent="0.4">
      <c r="A60" s="69" t="s">
        <v>81</v>
      </c>
      <c r="B60" s="143">
        <v>50</v>
      </c>
      <c r="C60" s="53"/>
      <c r="D60" s="92" t="s">
        <v>82</v>
      </c>
      <c r="E60" s="91" t="s">
        <v>83</v>
      </c>
      <c r="F60" s="91" t="s">
        <v>53</v>
      </c>
      <c r="G60" s="91" t="s">
        <v>84</v>
      </c>
      <c r="H60" s="72" t="s">
        <v>85</v>
      </c>
      <c r="L60" s="61"/>
    </row>
    <row r="61" spans="1:12" s="9" customFormat="1" ht="24" customHeight="1" x14ac:dyDescent="0.4">
      <c r="A61" s="70" t="s">
        <v>86</v>
      </c>
      <c r="B61" s="144">
        <v>2</v>
      </c>
      <c r="C61" s="365" t="s">
        <v>87</v>
      </c>
      <c r="D61" s="362">
        <v>5.7892999999999999</v>
      </c>
      <c r="E61" s="228">
        <v>1</v>
      </c>
      <c r="F61" s="273">
        <v>54533486</v>
      </c>
      <c r="G61" s="120">
        <f>IF(ISBLANK(F61),"-",(F61/$D$50*$D$47*$B$69)*$D$58/$D$61)</f>
        <v>194.36666571067542</v>
      </c>
      <c r="H61" s="117">
        <f t="shared" ref="H61:H72" si="0">IF(ISBLANK(F61),"-",G61/$D$56)</f>
        <v>0.97183332855337712</v>
      </c>
      <c r="L61" s="61"/>
    </row>
    <row r="62" spans="1:12" s="9" customFormat="1" ht="26.25" customHeight="1" x14ac:dyDescent="0.4">
      <c r="A62" s="70" t="s">
        <v>88</v>
      </c>
      <c r="B62" s="144">
        <v>50</v>
      </c>
      <c r="C62" s="366"/>
      <c r="D62" s="363"/>
      <c r="E62" s="229">
        <v>2</v>
      </c>
      <c r="F62" s="266">
        <v>54717279</v>
      </c>
      <c r="G62" s="121">
        <f>IF(ISBLANK(F62),"-",(F62/$D$50*$D$47*$B$69)*$D$58/$D$61)</f>
        <v>195.0217353790799</v>
      </c>
      <c r="H62" s="118">
        <f t="shared" si="0"/>
        <v>0.97510867689539948</v>
      </c>
      <c r="L62" s="61"/>
    </row>
    <row r="63" spans="1:12" s="9" customFormat="1" ht="24.75" customHeight="1" x14ac:dyDescent="0.4">
      <c r="A63" s="70" t="s">
        <v>89</v>
      </c>
      <c r="B63" s="144">
        <v>1</v>
      </c>
      <c r="C63" s="366"/>
      <c r="D63" s="363"/>
      <c r="E63" s="229">
        <v>3</v>
      </c>
      <c r="F63" s="266">
        <v>54697037</v>
      </c>
      <c r="G63" s="121">
        <f>IF(ISBLANK(F63),"-",(F63/$D$50*$D$47*$B$69)*$D$58/$D$61)</f>
        <v>194.94958943104143</v>
      </c>
      <c r="H63" s="118">
        <f t="shared" si="0"/>
        <v>0.97474794715520718</v>
      </c>
      <c r="L63" s="61"/>
    </row>
    <row r="64" spans="1:12" ht="27" customHeight="1" x14ac:dyDescent="0.4">
      <c r="A64" s="70" t="s">
        <v>90</v>
      </c>
      <c r="B64" s="144">
        <v>1</v>
      </c>
      <c r="C64" s="367"/>
      <c r="D64" s="364"/>
      <c r="E64" s="230">
        <v>4</v>
      </c>
      <c r="F64" s="274"/>
      <c r="G64" s="121" t="str">
        <f>IF(ISBLANK(F64),"-",(F64/$D$50*$D$47*$B$69)*$D$58/$D$61)</f>
        <v>-</v>
      </c>
      <c r="H64" s="118" t="str">
        <f t="shared" si="0"/>
        <v>-</v>
      </c>
    </row>
    <row r="65" spans="1:11" ht="24.75" customHeight="1" x14ac:dyDescent="0.4">
      <c r="A65" s="70" t="s">
        <v>91</v>
      </c>
      <c r="B65" s="144">
        <v>1</v>
      </c>
      <c r="C65" s="365" t="s">
        <v>92</v>
      </c>
      <c r="D65" s="362">
        <v>5.3834</v>
      </c>
      <c r="E65" s="199">
        <v>1</v>
      </c>
      <c r="F65" s="266">
        <v>51682146</v>
      </c>
      <c r="G65" s="120">
        <f>IF(ISBLANK(F65),"-",(F65/$D$50*$D$47*$B$69)*$D$58/$D$65)</f>
        <v>198.09269829942608</v>
      </c>
      <c r="H65" s="117">
        <f t="shared" si="0"/>
        <v>0.99046349149713042</v>
      </c>
    </row>
    <row r="66" spans="1:11" ht="23.25" customHeight="1" x14ac:dyDescent="0.4">
      <c r="A66" s="70" t="s">
        <v>93</v>
      </c>
      <c r="B66" s="144">
        <v>1</v>
      </c>
      <c r="C66" s="366"/>
      <c r="D66" s="363"/>
      <c r="E66" s="200">
        <v>2</v>
      </c>
      <c r="F66" s="266">
        <v>51560143</v>
      </c>
      <c r="G66" s="121">
        <f>IF(ISBLANK(F66),"-",(F66/$D$50*$D$47*$B$69)*$D$58/$D$65)</f>
        <v>197.6250725264826</v>
      </c>
      <c r="H66" s="118">
        <f t="shared" si="0"/>
        <v>0.98812536263241302</v>
      </c>
    </row>
    <row r="67" spans="1:11" ht="24.75" customHeight="1" x14ac:dyDescent="0.4">
      <c r="A67" s="70" t="s">
        <v>94</v>
      </c>
      <c r="B67" s="144">
        <v>1</v>
      </c>
      <c r="C67" s="366"/>
      <c r="D67" s="363"/>
      <c r="E67" s="200">
        <v>3</v>
      </c>
      <c r="F67" s="266">
        <v>51661198</v>
      </c>
      <c r="G67" s="121">
        <f>IF(ISBLANK(F67),"-",(F67/$D$50*$D$47*$B$69)*$D$58/$D$65)</f>
        <v>198.01240662879809</v>
      </c>
      <c r="H67" s="118">
        <f t="shared" si="0"/>
        <v>0.99006203314399044</v>
      </c>
    </row>
    <row r="68" spans="1:11" ht="27" customHeight="1" x14ac:dyDescent="0.4">
      <c r="A68" s="70" t="s">
        <v>95</v>
      </c>
      <c r="B68" s="144">
        <v>1</v>
      </c>
      <c r="C68" s="367"/>
      <c r="D68" s="364"/>
      <c r="E68" s="201">
        <v>4</v>
      </c>
      <c r="F68" s="274"/>
      <c r="G68" s="122" t="str">
        <f>IF(ISBLANK(F68),"-",(F68/$D$50*$D$47*$B$69)*$D$58/$D$65)</f>
        <v>-</v>
      </c>
      <c r="H68" s="119" t="str">
        <f t="shared" si="0"/>
        <v>-</v>
      </c>
    </row>
    <row r="69" spans="1:11" ht="23.25" customHeight="1" x14ac:dyDescent="0.4">
      <c r="A69" s="70" t="s">
        <v>96</v>
      </c>
      <c r="B69" s="123">
        <f>(B68/B67)*(B66/B65)*(B64/B63)*(B62/B61)*B60</f>
        <v>1250</v>
      </c>
      <c r="C69" s="365" t="s">
        <v>97</v>
      </c>
      <c r="D69" s="362">
        <v>5.9736000000000002</v>
      </c>
      <c r="E69" s="199">
        <v>1</v>
      </c>
      <c r="F69" s="273">
        <v>58611238</v>
      </c>
      <c r="G69" s="120">
        <f>IF(ISBLANK(F69),"-",(F69/$D$50*$D$47*$B$69)*$D$58/$D$69)</f>
        <v>202.45538636178807</v>
      </c>
      <c r="H69" s="118">
        <f t="shared" si="0"/>
        <v>1.0122769318089404</v>
      </c>
    </row>
    <row r="70" spans="1:11" ht="22.5" customHeight="1" x14ac:dyDescent="0.4">
      <c r="A70" s="133" t="s">
        <v>98</v>
      </c>
      <c r="B70" s="148">
        <f>(D47*B69)/D56*D58</f>
        <v>5.3201382163746969</v>
      </c>
      <c r="C70" s="366"/>
      <c r="D70" s="363"/>
      <c r="E70" s="200">
        <v>2</v>
      </c>
      <c r="F70" s="266">
        <v>58698071</v>
      </c>
      <c r="G70" s="121">
        <f>IF(ISBLANK(F70),"-",(F70/$D$50*$D$47*$B$69)*$D$58/$D$69)</f>
        <v>202.75532557419564</v>
      </c>
      <c r="H70" s="118">
        <f t="shared" si="0"/>
        <v>1.0137766278709781</v>
      </c>
    </row>
    <row r="71" spans="1:11" ht="23.25" customHeight="1" x14ac:dyDescent="0.4">
      <c r="A71" s="350" t="s">
        <v>67</v>
      </c>
      <c r="B71" s="351"/>
      <c r="C71" s="366"/>
      <c r="D71" s="363"/>
      <c r="E71" s="200">
        <v>3</v>
      </c>
      <c r="F71" s="266">
        <v>58837054</v>
      </c>
      <c r="G71" s="121">
        <f>IF(ISBLANK(F71),"-",(F71/$D$50*$D$47*$B$69)*$D$58/$D$69)</f>
        <v>203.23540171527156</v>
      </c>
      <c r="H71" s="118">
        <f t="shared" si="0"/>
        <v>1.0161770085763577</v>
      </c>
    </row>
    <row r="72" spans="1:11" ht="23.25" customHeight="1" x14ac:dyDescent="0.4">
      <c r="A72" s="352"/>
      <c r="B72" s="353"/>
      <c r="C72" s="368"/>
      <c r="D72" s="364"/>
      <c r="E72" s="201">
        <v>4</v>
      </c>
      <c r="F72" s="274"/>
      <c r="G72" s="122" t="str">
        <f>IF(ISBLANK(F72),"-",(F72/$D$50*$D$47*$B$69)*$D$58/$D$69)</f>
        <v>-</v>
      </c>
      <c r="H72" s="119" t="str">
        <f t="shared" si="0"/>
        <v>-</v>
      </c>
    </row>
    <row r="73" spans="1:11" ht="26.25" customHeight="1" x14ac:dyDescent="0.4">
      <c r="A73" s="93"/>
      <c r="B73" s="93"/>
      <c r="C73" s="93"/>
      <c r="D73" s="93"/>
      <c r="E73" s="93"/>
      <c r="F73" s="94"/>
      <c r="G73" s="87" t="s">
        <v>60</v>
      </c>
      <c r="H73" s="149">
        <f>AVERAGE(H61:H72)</f>
        <v>0.99250793423708827</v>
      </c>
    </row>
    <row r="74" spans="1:11" ht="26.25" customHeight="1" x14ac:dyDescent="0.4">
      <c r="C74" s="93"/>
      <c r="D74" s="93"/>
      <c r="E74" s="93"/>
      <c r="F74" s="94"/>
      <c r="G74" s="85" t="s">
        <v>73</v>
      </c>
      <c r="H74" s="150">
        <f>STDEV(H61:H72)/H73</f>
        <v>1.7733841071672862E-2</v>
      </c>
    </row>
    <row r="75" spans="1:11" ht="27" customHeight="1" x14ac:dyDescent="0.4">
      <c r="A75" s="93"/>
      <c r="B75" s="93"/>
      <c r="C75" s="94"/>
      <c r="D75" s="95"/>
      <c r="E75" s="95"/>
      <c r="F75" s="94"/>
      <c r="G75" s="86" t="s">
        <v>18</v>
      </c>
      <c r="H75" s="151">
        <f>COUNT(H61:H72)</f>
        <v>9</v>
      </c>
    </row>
    <row r="76" spans="1:11" ht="18.75" x14ac:dyDescent="0.3">
      <c r="A76" s="93"/>
      <c r="B76" s="93"/>
      <c r="C76" s="94"/>
      <c r="D76" s="95"/>
      <c r="E76" s="95"/>
      <c r="F76" s="95"/>
      <c r="G76" s="95"/>
      <c r="H76" s="94"/>
      <c r="I76" s="96"/>
      <c r="J76" s="99"/>
      <c r="K76" s="110"/>
    </row>
    <row r="77" spans="1:11" ht="26.25" customHeight="1" x14ac:dyDescent="0.4">
      <c r="A77" s="57" t="s">
        <v>99</v>
      </c>
      <c r="B77" s="153" t="s">
        <v>100</v>
      </c>
      <c r="C77" s="347" t="str">
        <f>B20</f>
        <v>Sulphamethoxazole</v>
      </c>
      <c r="D77" s="347"/>
      <c r="E77" s="111" t="s">
        <v>101</v>
      </c>
      <c r="F77" s="111"/>
      <c r="G77" s="154">
        <f>H73</f>
        <v>0.99250793423708827</v>
      </c>
      <c r="H77" s="94"/>
      <c r="I77" s="96"/>
      <c r="J77" s="99"/>
      <c r="K77" s="110"/>
    </row>
    <row r="78" spans="1:11" ht="19.5" customHeight="1" x14ac:dyDescent="0.3">
      <c r="A78" s="103"/>
      <c r="B78" s="104"/>
      <c r="C78" s="105"/>
      <c r="D78" s="105"/>
      <c r="E78" s="104"/>
      <c r="F78" s="104"/>
      <c r="G78" s="104"/>
      <c r="H78" s="104"/>
    </row>
    <row r="79" spans="1:11" ht="18.75" x14ac:dyDescent="0.3">
      <c r="B79" s="60" t="s">
        <v>23</v>
      </c>
      <c r="E79" s="94" t="s">
        <v>24</v>
      </c>
      <c r="F79" s="94"/>
      <c r="G79" s="94" t="s">
        <v>25</v>
      </c>
    </row>
    <row r="80" spans="1:11" ht="49.5" customHeight="1" x14ac:dyDescent="0.3">
      <c r="A80" s="99" t="s">
        <v>26</v>
      </c>
      <c r="B80" s="136"/>
      <c r="C80" s="136" t="s">
        <v>112</v>
      </c>
      <c r="D80" s="93"/>
      <c r="E80" s="101" t="s">
        <v>113</v>
      </c>
      <c r="F80" s="96"/>
      <c r="G80" s="112"/>
      <c r="H80" s="112"/>
      <c r="I80" s="96"/>
    </row>
    <row r="81" spans="1:9" ht="49.5" customHeight="1" x14ac:dyDescent="0.3">
      <c r="A81" s="99" t="s">
        <v>27</v>
      </c>
      <c r="B81" s="137"/>
      <c r="C81" s="137"/>
      <c r="D81" s="106"/>
      <c r="E81" s="102"/>
      <c r="F81" s="96"/>
      <c r="G81" s="113"/>
      <c r="H81" s="113"/>
      <c r="I81" s="111"/>
    </row>
    <row r="82" spans="1:9" ht="18.75" x14ac:dyDescent="0.3">
      <c r="A82" s="93"/>
      <c r="B82" s="94"/>
      <c r="C82" s="95"/>
      <c r="D82" s="95"/>
      <c r="E82" s="95"/>
      <c r="F82" s="95"/>
      <c r="G82" s="94"/>
      <c r="H82" s="94"/>
      <c r="I82" s="96"/>
    </row>
    <row r="83" spans="1:9" ht="18.75" x14ac:dyDescent="0.3">
      <c r="A83" s="93"/>
      <c r="B83" s="93"/>
      <c r="C83" s="94"/>
      <c r="D83" s="95"/>
      <c r="E83" s="95"/>
      <c r="F83" s="95"/>
      <c r="G83" s="95"/>
      <c r="H83" s="94"/>
      <c r="I83" s="96"/>
    </row>
    <row r="84" spans="1:9" ht="18.75" x14ac:dyDescent="0.3">
      <c r="A84" s="93"/>
      <c r="B84" s="93"/>
      <c r="C84" s="94"/>
      <c r="D84" s="95"/>
      <c r="E84" s="95"/>
      <c r="F84" s="95"/>
      <c r="G84" s="95"/>
      <c r="H84" s="94"/>
      <c r="I84" s="96"/>
    </row>
    <row r="85" spans="1:9" ht="18.75" x14ac:dyDescent="0.3">
      <c r="A85" s="93"/>
      <c r="B85" s="93"/>
      <c r="C85" s="94"/>
      <c r="D85" s="95"/>
      <c r="E85" s="95"/>
      <c r="F85" s="95"/>
      <c r="G85" s="95"/>
      <c r="H85" s="94"/>
      <c r="I85" s="96"/>
    </row>
    <row r="86" spans="1:9" ht="18.75" x14ac:dyDescent="0.3">
      <c r="A86" s="93"/>
      <c r="B86" s="93"/>
      <c r="C86" s="94"/>
      <c r="D86" s="95"/>
      <c r="E86" s="95"/>
      <c r="F86" s="95"/>
      <c r="G86" s="95"/>
      <c r="H86" s="94"/>
      <c r="I86" s="96"/>
    </row>
    <row r="87" spans="1:9" ht="18.75" x14ac:dyDescent="0.3">
      <c r="A87" s="93"/>
      <c r="B87" s="93"/>
      <c r="C87" s="94"/>
      <c r="D87" s="95"/>
      <c r="E87" s="95"/>
      <c r="F87" s="95"/>
      <c r="G87" s="95"/>
      <c r="H87" s="94"/>
      <c r="I87" s="96"/>
    </row>
    <row r="88" spans="1:9" ht="18.75" x14ac:dyDescent="0.3">
      <c r="A88" s="93"/>
      <c r="B88" s="93"/>
      <c r="C88" s="94"/>
      <c r="D88" s="95"/>
      <c r="E88" s="95"/>
      <c r="F88" s="95"/>
      <c r="G88" s="95"/>
      <c r="H88" s="94"/>
      <c r="I88" s="96"/>
    </row>
    <row r="89" spans="1:9" ht="18.75" x14ac:dyDescent="0.3">
      <c r="A89" s="93"/>
      <c r="B89" s="93"/>
      <c r="C89" s="94"/>
      <c r="D89" s="95"/>
      <c r="E89" s="95"/>
      <c r="F89" s="95"/>
      <c r="G89" s="95"/>
      <c r="H89" s="94"/>
      <c r="I89" s="96"/>
    </row>
    <row r="90" spans="1:9" ht="18.75" x14ac:dyDescent="0.3">
      <c r="A90" s="93"/>
      <c r="B90" s="93"/>
      <c r="C90" s="94"/>
      <c r="D90" s="95"/>
      <c r="E90" s="95"/>
      <c r="F90" s="95"/>
      <c r="G90" s="95"/>
      <c r="H90" s="94"/>
      <c r="I90" s="96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E65" zoomScale="85" zoomScaleNormal="75" zoomScaleSheetLayoutView="85" workbookViewId="0">
      <selection activeCell="I61" sqref="I6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39" t="s">
        <v>28</v>
      </c>
      <c r="B1" s="339"/>
      <c r="C1" s="339"/>
      <c r="D1" s="339"/>
      <c r="E1" s="339"/>
      <c r="F1" s="339"/>
      <c r="G1" s="339"/>
      <c r="H1" s="339"/>
    </row>
    <row r="2" spans="1:8" x14ac:dyDescent="0.25">
      <c r="A2" s="339"/>
      <c r="B2" s="339"/>
      <c r="C2" s="339"/>
      <c r="D2" s="339"/>
      <c r="E2" s="339"/>
      <c r="F2" s="339"/>
      <c r="G2" s="339"/>
      <c r="H2" s="339"/>
    </row>
    <row r="3" spans="1:8" x14ac:dyDescent="0.25">
      <c r="A3" s="339"/>
      <c r="B3" s="339"/>
      <c r="C3" s="339"/>
      <c r="D3" s="339"/>
      <c r="E3" s="339"/>
      <c r="F3" s="339"/>
      <c r="G3" s="339"/>
      <c r="H3" s="339"/>
    </row>
    <row r="4" spans="1:8" x14ac:dyDescent="0.25">
      <c r="A4" s="339"/>
      <c r="B4" s="339"/>
      <c r="C4" s="339"/>
      <c r="D4" s="339"/>
      <c r="E4" s="339"/>
      <c r="F4" s="339"/>
      <c r="G4" s="339"/>
      <c r="H4" s="339"/>
    </row>
    <row r="5" spans="1:8" x14ac:dyDescent="0.25">
      <c r="A5" s="339"/>
      <c r="B5" s="339"/>
      <c r="C5" s="339"/>
      <c r="D5" s="339"/>
      <c r="E5" s="339"/>
      <c r="F5" s="339"/>
      <c r="G5" s="339"/>
      <c r="H5" s="339"/>
    </row>
    <row r="6" spans="1:8" x14ac:dyDescent="0.25">
      <c r="A6" s="339"/>
      <c r="B6" s="339"/>
      <c r="C6" s="339"/>
      <c r="D6" s="339"/>
      <c r="E6" s="339"/>
      <c r="F6" s="339"/>
      <c r="G6" s="339"/>
      <c r="H6" s="339"/>
    </row>
    <row r="7" spans="1:8" x14ac:dyDescent="0.25">
      <c r="A7" s="339"/>
      <c r="B7" s="339"/>
      <c r="C7" s="339"/>
      <c r="D7" s="339"/>
      <c r="E7" s="339"/>
      <c r="F7" s="339"/>
      <c r="G7" s="339"/>
      <c r="H7" s="339"/>
    </row>
    <row r="8" spans="1:8" x14ac:dyDescent="0.25">
      <c r="A8" s="340" t="s">
        <v>29</v>
      </c>
      <c r="B8" s="340"/>
      <c r="C8" s="340"/>
      <c r="D8" s="340"/>
      <c r="E8" s="340"/>
      <c r="F8" s="340"/>
      <c r="G8" s="340"/>
      <c r="H8" s="340"/>
    </row>
    <row r="9" spans="1:8" x14ac:dyDescent="0.25">
      <c r="A9" s="340"/>
      <c r="B9" s="340"/>
      <c r="C9" s="340"/>
      <c r="D9" s="340"/>
      <c r="E9" s="340"/>
      <c r="F9" s="340"/>
      <c r="G9" s="340"/>
      <c r="H9" s="340"/>
    </row>
    <row r="10" spans="1:8" x14ac:dyDescent="0.25">
      <c r="A10" s="340"/>
      <c r="B10" s="340"/>
      <c r="C10" s="340"/>
      <c r="D10" s="340"/>
      <c r="E10" s="340"/>
      <c r="F10" s="340"/>
      <c r="G10" s="340"/>
      <c r="H10" s="340"/>
    </row>
    <row r="11" spans="1:8" x14ac:dyDescent="0.25">
      <c r="A11" s="340"/>
      <c r="B11" s="340"/>
      <c r="C11" s="340"/>
      <c r="D11" s="340"/>
      <c r="E11" s="340"/>
      <c r="F11" s="340"/>
      <c r="G11" s="340"/>
      <c r="H11" s="340"/>
    </row>
    <row r="12" spans="1:8" x14ac:dyDescent="0.25">
      <c r="A12" s="340"/>
      <c r="B12" s="340"/>
      <c r="C12" s="340"/>
      <c r="D12" s="340"/>
      <c r="E12" s="340"/>
      <c r="F12" s="340"/>
      <c r="G12" s="340"/>
      <c r="H12" s="340"/>
    </row>
    <row r="13" spans="1:8" x14ac:dyDescent="0.25">
      <c r="A13" s="340"/>
      <c r="B13" s="340"/>
      <c r="C13" s="340"/>
      <c r="D13" s="340"/>
      <c r="E13" s="340"/>
      <c r="F13" s="340"/>
      <c r="G13" s="340"/>
      <c r="H13" s="340"/>
    </row>
    <row r="14" spans="1:8" x14ac:dyDescent="0.25">
      <c r="A14" s="340"/>
      <c r="B14" s="340"/>
      <c r="C14" s="340"/>
      <c r="D14" s="340"/>
      <c r="E14" s="340"/>
      <c r="F14" s="340"/>
      <c r="G14" s="340"/>
      <c r="H14" s="340"/>
    </row>
    <row r="15" spans="1:8" ht="19.5" customHeight="1" x14ac:dyDescent="0.25"/>
    <row r="16" spans="1:8" ht="19.5" customHeight="1" x14ac:dyDescent="0.3">
      <c r="A16" s="342" t="s">
        <v>30</v>
      </c>
      <c r="B16" s="343"/>
      <c r="C16" s="343"/>
      <c r="D16" s="343"/>
      <c r="E16" s="343"/>
      <c r="F16" s="343"/>
      <c r="G16" s="343"/>
      <c r="H16" s="344"/>
    </row>
    <row r="17" spans="1:14" ht="20.25" customHeight="1" x14ac:dyDescent="0.25">
      <c r="A17" s="341" t="s">
        <v>31</v>
      </c>
      <c r="B17" s="341"/>
      <c r="C17" s="341"/>
      <c r="D17" s="341"/>
      <c r="E17" s="341"/>
      <c r="F17" s="341"/>
      <c r="G17" s="341"/>
      <c r="H17" s="341"/>
    </row>
    <row r="18" spans="1:14" ht="26.25" customHeight="1" x14ac:dyDescent="0.4">
      <c r="A18" s="159" t="s">
        <v>32</v>
      </c>
      <c r="B18" s="345" t="s">
        <v>5</v>
      </c>
      <c r="C18" s="345"/>
    </row>
    <row r="19" spans="1:14" ht="26.25" customHeight="1" x14ac:dyDescent="0.4">
      <c r="A19" s="159" t="s">
        <v>33</v>
      </c>
      <c r="B19" s="260" t="s">
        <v>7</v>
      </c>
      <c r="C19" s="283">
        <v>25</v>
      </c>
    </row>
    <row r="20" spans="1:14" ht="26.25" customHeight="1" x14ac:dyDescent="0.4">
      <c r="A20" s="159" t="s">
        <v>34</v>
      </c>
      <c r="B20" s="260" t="s">
        <v>116</v>
      </c>
      <c r="C20" s="261"/>
    </row>
    <row r="21" spans="1:14" ht="26.25" customHeight="1" x14ac:dyDescent="0.4">
      <c r="A21" s="159" t="s">
        <v>35</v>
      </c>
      <c r="B21" s="346" t="s">
        <v>10</v>
      </c>
      <c r="C21" s="346"/>
      <c r="D21" s="346"/>
      <c r="E21" s="346"/>
      <c r="F21" s="346"/>
      <c r="G21" s="346"/>
      <c r="H21" s="346"/>
      <c r="I21" s="346"/>
    </row>
    <row r="22" spans="1:14" ht="26.25" customHeight="1" x14ac:dyDescent="0.4">
      <c r="A22" s="159" t="s">
        <v>36</v>
      </c>
      <c r="B22" s="262" t="s">
        <v>114</v>
      </c>
      <c r="C22" s="261"/>
      <c r="D22" s="261"/>
      <c r="E22" s="261"/>
      <c r="F22" s="261"/>
      <c r="G22" s="261"/>
      <c r="H22" s="261"/>
      <c r="I22" s="261"/>
    </row>
    <row r="23" spans="1:14" ht="26.25" customHeight="1" x14ac:dyDescent="0.4">
      <c r="A23" s="159" t="s">
        <v>37</v>
      </c>
      <c r="B23" s="262" t="s">
        <v>115</v>
      </c>
      <c r="C23" s="261"/>
      <c r="D23" s="261"/>
      <c r="E23" s="261"/>
      <c r="F23" s="261"/>
      <c r="G23" s="261"/>
      <c r="H23" s="261"/>
      <c r="I23" s="261"/>
    </row>
    <row r="24" spans="1:14" ht="18.75" x14ac:dyDescent="0.3">
      <c r="A24" s="159"/>
      <c r="B24" s="161"/>
    </row>
    <row r="25" spans="1:14" ht="18.75" x14ac:dyDescent="0.3">
      <c r="A25" s="157" t="s">
        <v>1</v>
      </c>
      <c r="B25" s="161"/>
    </row>
    <row r="26" spans="1:14" ht="26.25" customHeight="1" x14ac:dyDescent="0.4">
      <c r="A26" s="162" t="s">
        <v>4</v>
      </c>
      <c r="B26" s="345" t="s">
        <v>110</v>
      </c>
      <c r="C26" s="345"/>
    </row>
    <row r="27" spans="1:14" ht="26.25" customHeight="1" x14ac:dyDescent="0.4">
      <c r="A27" s="164" t="s">
        <v>38</v>
      </c>
      <c r="B27" s="346" t="s">
        <v>111</v>
      </c>
      <c r="C27" s="346"/>
    </row>
    <row r="28" spans="1:14" ht="27" customHeight="1" thickBot="1" x14ac:dyDescent="0.45">
      <c r="A28" s="164" t="s">
        <v>6</v>
      </c>
      <c r="B28" s="259">
        <v>99.66</v>
      </c>
      <c r="C28" s="4"/>
    </row>
    <row r="29" spans="1:14" s="9" customFormat="1" ht="27" customHeight="1" thickBot="1" x14ac:dyDescent="0.45">
      <c r="A29" s="164" t="s">
        <v>39</v>
      </c>
      <c r="B29" s="258"/>
      <c r="C29" s="356" t="s">
        <v>40</v>
      </c>
      <c r="D29" s="357"/>
      <c r="E29" s="357"/>
      <c r="F29" s="357"/>
      <c r="G29" s="357"/>
      <c r="H29" s="358"/>
      <c r="I29" s="166"/>
      <c r="J29" s="166"/>
      <c r="K29" s="166"/>
      <c r="L29" s="166"/>
    </row>
    <row r="30" spans="1:14" s="9" customFormat="1" ht="19.5" customHeight="1" x14ac:dyDescent="0.3">
      <c r="A30" s="164" t="s">
        <v>41</v>
      </c>
      <c r="B30" s="163">
        <f>B28-B29</f>
        <v>99.66</v>
      </c>
      <c r="C30" s="167"/>
      <c r="D30" s="167"/>
      <c r="E30" s="167"/>
      <c r="F30" s="167"/>
      <c r="G30" s="167"/>
      <c r="H30" s="168"/>
      <c r="I30" s="166"/>
      <c r="J30" s="166"/>
      <c r="K30" s="166"/>
      <c r="L30" s="166"/>
    </row>
    <row r="31" spans="1:14" s="9" customFormat="1" ht="27" customHeight="1" x14ac:dyDescent="0.4">
      <c r="A31" s="164" t="s">
        <v>42</v>
      </c>
      <c r="B31" s="279">
        <v>1</v>
      </c>
      <c r="C31" s="359" t="s">
        <v>43</v>
      </c>
      <c r="D31" s="360"/>
      <c r="E31" s="360"/>
      <c r="F31" s="360"/>
      <c r="G31" s="360"/>
      <c r="H31" s="361"/>
      <c r="I31" s="166"/>
      <c r="J31" s="166"/>
      <c r="K31" s="166"/>
      <c r="L31" s="166"/>
    </row>
    <row r="32" spans="1:14" s="9" customFormat="1" ht="27" customHeight="1" x14ac:dyDescent="0.4">
      <c r="A32" s="164" t="s">
        <v>44</v>
      </c>
      <c r="B32" s="279">
        <v>1</v>
      </c>
      <c r="C32" s="359" t="s">
        <v>45</v>
      </c>
      <c r="D32" s="360"/>
      <c r="E32" s="360"/>
      <c r="F32" s="360"/>
      <c r="G32" s="360"/>
      <c r="H32" s="361"/>
      <c r="I32" s="166"/>
      <c r="J32" s="166"/>
      <c r="K32" s="166"/>
      <c r="L32" s="170"/>
      <c r="M32" s="170"/>
      <c r="N32" s="171"/>
    </row>
    <row r="33" spans="1:14" s="9" customFormat="1" ht="17.25" customHeight="1" x14ac:dyDescent="0.3">
      <c r="A33" s="164"/>
      <c r="B33" s="169"/>
      <c r="C33" s="172"/>
      <c r="D33" s="172"/>
      <c r="E33" s="172"/>
      <c r="F33" s="172"/>
      <c r="G33" s="172"/>
      <c r="H33" s="172"/>
      <c r="I33" s="166"/>
      <c r="J33" s="166"/>
      <c r="K33" s="166"/>
      <c r="L33" s="170"/>
      <c r="M33" s="170"/>
      <c r="N33" s="171"/>
    </row>
    <row r="34" spans="1:14" s="9" customFormat="1" ht="18.75" x14ac:dyDescent="0.3">
      <c r="A34" s="164" t="s">
        <v>46</v>
      </c>
      <c r="B34" s="173">
        <f>B31/B32</f>
        <v>1</v>
      </c>
      <c r="C34" s="158" t="s">
        <v>47</v>
      </c>
      <c r="D34" s="158"/>
      <c r="E34" s="158"/>
      <c r="F34" s="158"/>
      <c r="G34" s="158"/>
      <c r="H34" s="158"/>
      <c r="I34" s="166"/>
      <c r="J34" s="166"/>
      <c r="K34" s="166"/>
      <c r="L34" s="170"/>
      <c r="M34" s="170"/>
      <c r="N34" s="171"/>
    </row>
    <row r="35" spans="1:14" s="9" customFormat="1" ht="19.5" customHeight="1" x14ac:dyDescent="0.3">
      <c r="A35" s="164"/>
      <c r="B35" s="163"/>
      <c r="H35" s="158"/>
      <c r="I35" s="166"/>
      <c r="J35" s="166"/>
      <c r="K35" s="166"/>
      <c r="L35" s="170"/>
      <c r="M35" s="170"/>
      <c r="N35" s="171"/>
    </row>
    <row r="36" spans="1:14" s="9" customFormat="1" ht="27" customHeight="1" x14ac:dyDescent="0.4">
      <c r="A36" s="174" t="s">
        <v>48</v>
      </c>
      <c r="B36" s="263">
        <v>50</v>
      </c>
      <c r="C36" s="158"/>
      <c r="D36" s="348" t="s">
        <v>49</v>
      </c>
      <c r="E36" s="349"/>
      <c r="F36" s="220" t="s">
        <v>50</v>
      </c>
      <c r="G36" s="221"/>
      <c r="J36" s="166"/>
      <c r="K36" s="166"/>
      <c r="L36" s="170"/>
      <c r="M36" s="170"/>
      <c r="N36" s="171"/>
    </row>
    <row r="37" spans="1:14" s="9" customFormat="1" ht="26.25" customHeight="1" x14ac:dyDescent="0.4">
      <c r="A37" s="175" t="s">
        <v>51</v>
      </c>
      <c r="B37" s="264">
        <v>2</v>
      </c>
      <c r="C37" s="177" t="s">
        <v>52</v>
      </c>
      <c r="D37" s="178" t="s">
        <v>53</v>
      </c>
      <c r="E37" s="210" t="s">
        <v>54</v>
      </c>
      <c r="F37" s="178" t="s">
        <v>53</v>
      </c>
      <c r="G37" s="179" t="s">
        <v>54</v>
      </c>
      <c r="J37" s="166"/>
      <c r="K37" s="166"/>
      <c r="L37" s="170"/>
      <c r="M37" s="170"/>
      <c r="N37" s="171"/>
    </row>
    <row r="38" spans="1:14" s="9" customFormat="1" ht="26.25" customHeight="1" x14ac:dyDescent="0.4">
      <c r="A38" s="175" t="s">
        <v>55</v>
      </c>
      <c r="B38" s="264">
        <v>20</v>
      </c>
      <c r="C38" s="180">
        <v>1</v>
      </c>
      <c r="D38" s="265">
        <v>3920136</v>
      </c>
      <c r="E38" s="224">
        <f>IF(ISBLANK(D38),"-",$D$48/$D$45*D38)</f>
        <v>18338041.649299927</v>
      </c>
      <c r="F38" s="265">
        <v>3645717</v>
      </c>
      <c r="G38" s="216">
        <f>IF(ISBLANK(F38),"-",$D$48/$F$45*F38)</f>
        <v>18417393.208652657</v>
      </c>
      <c r="J38" s="166"/>
      <c r="K38" s="166"/>
      <c r="L38" s="170"/>
      <c r="M38" s="170"/>
      <c r="N38" s="171"/>
    </row>
    <row r="39" spans="1:14" s="9" customFormat="1" ht="26.25" customHeight="1" x14ac:dyDescent="0.4">
      <c r="A39" s="175" t="s">
        <v>56</v>
      </c>
      <c r="B39" s="264">
        <v>1</v>
      </c>
      <c r="C39" s="176">
        <v>2</v>
      </c>
      <c r="D39" s="266">
        <v>3919967</v>
      </c>
      <c r="E39" s="225">
        <f>IF(ISBLANK(D39),"-",$D$48/$D$45*D39)</f>
        <v>18337251.082585216</v>
      </c>
      <c r="F39" s="266">
        <v>3653373</v>
      </c>
      <c r="G39" s="217">
        <f>IF(ISBLANK(F39),"-",$D$48/$F$45*F39)</f>
        <v>18456069.705595627</v>
      </c>
      <c r="J39" s="166"/>
      <c r="K39" s="166"/>
      <c r="L39" s="170"/>
      <c r="M39" s="170"/>
      <c r="N39" s="171"/>
    </row>
    <row r="40" spans="1:14" ht="26.25" customHeight="1" x14ac:dyDescent="0.4">
      <c r="A40" s="175" t="s">
        <v>57</v>
      </c>
      <c r="B40" s="264">
        <v>1</v>
      </c>
      <c r="C40" s="176">
        <v>3</v>
      </c>
      <c r="D40" s="266">
        <v>3912088</v>
      </c>
      <c r="E40" s="225">
        <f>IF(ISBLANK(D40),"-",$D$48/$D$45*D40)</f>
        <v>18300393.833205391</v>
      </c>
      <c r="F40" s="266">
        <v>3646378</v>
      </c>
      <c r="G40" s="217">
        <f>IF(ISBLANK(F40),"-",$D$48/$F$45*F40)</f>
        <v>18420732.441212647</v>
      </c>
      <c r="L40" s="170"/>
      <c r="M40" s="170"/>
      <c r="N40" s="181"/>
    </row>
    <row r="41" spans="1:14" ht="26.25" customHeight="1" x14ac:dyDescent="0.4">
      <c r="A41" s="175" t="s">
        <v>58</v>
      </c>
      <c r="B41" s="264">
        <v>1</v>
      </c>
      <c r="C41" s="182">
        <v>4</v>
      </c>
      <c r="D41" s="267"/>
      <c r="E41" s="226" t="str">
        <f>IF(ISBLANK(D41),"-",$D$48/$D$45*D41)</f>
        <v>-</v>
      </c>
      <c r="F41" s="267"/>
      <c r="G41" s="218" t="str">
        <f>IF(ISBLANK(F41),"-",$D$48/$F$45*F41)</f>
        <v>-</v>
      </c>
      <c r="L41" s="170"/>
      <c r="M41" s="170"/>
      <c r="N41" s="181"/>
    </row>
    <row r="42" spans="1:14" ht="27" customHeight="1" x14ac:dyDescent="0.4">
      <c r="A42" s="175" t="s">
        <v>59</v>
      </c>
      <c r="B42" s="264">
        <v>1</v>
      </c>
      <c r="C42" s="183" t="s">
        <v>60</v>
      </c>
      <c r="D42" s="244">
        <f>AVERAGE(D38:D41)</f>
        <v>3917397</v>
      </c>
      <c r="E42" s="206">
        <f>AVERAGE(E38:E41)</f>
        <v>18325228.855030179</v>
      </c>
      <c r="F42" s="184">
        <f>AVERAGE(F38:F41)</f>
        <v>3648489.3333333335</v>
      </c>
      <c r="G42" s="185">
        <f>AVERAGE(G38:G41)</f>
        <v>18431398.45182031</v>
      </c>
    </row>
    <row r="43" spans="1:14" ht="26.25" customHeight="1" x14ac:dyDescent="0.4">
      <c r="A43" s="175" t="s">
        <v>61</v>
      </c>
      <c r="B43" s="259">
        <v>1</v>
      </c>
      <c r="C43" s="245" t="s">
        <v>62</v>
      </c>
      <c r="D43" s="269">
        <v>17.16</v>
      </c>
      <c r="E43" s="227"/>
      <c r="F43" s="268">
        <v>15.89</v>
      </c>
      <c r="G43" s="222"/>
    </row>
    <row r="44" spans="1:14" ht="26.25" customHeight="1" x14ac:dyDescent="0.4">
      <c r="A44" s="175" t="s">
        <v>63</v>
      </c>
      <c r="B44" s="259">
        <v>1</v>
      </c>
      <c r="C44" s="246" t="s">
        <v>64</v>
      </c>
      <c r="D44" s="247">
        <f>D43*$B$34</f>
        <v>17.16</v>
      </c>
      <c r="E44" s="187"/>
      <c r="F44" s="186">
        <f>F43*$B$34</f>
        <v>15.89</v>
      </c>
      <c r="G44" s="189"/>
    </row>
    <row r="45" spans="1:14" ht="19.5" customHeight="1" x14ac:dyDescent="0.3">
      <c r="A45" s="175" t="s">
        <v>65</v>
      </c>
      <c r="B45" s="243">
        <f>(B44/B43)*(B42/B41)*(B40/B39)*(B38/B37)*B36</f>
        <v>500</v>
      </c>
      <c r="C45" s="246" t="s">
        <v>66</v>
      </c>
      <c r="D45" s="248">
        <f>D44*$B$30/100</f>
        <v>17.101656000000002</v>
      </c>
      <c r="E45" s="189"/>
      <c r="F45" s="188">
        <f>F44*$B$30/100</f>
        <v>15.835974</v>
      </c>
      <c r="G45" s="189"/>
    </row>
    <row r="46" spans="1:14" ht="19.5" customHeight="1" x14ac:dyDescent="0.3">
      <c r="A46" s="350" t="s">
        <v>67</v>
      </c>
      <c r="B46" s="354"/>
      <c r="C46" s="246" t="s">
        <v>68</v>
      </c>
      <c r="D46" s="247">
        <f>D45/$B$45</f>
        <v>3.4203312000000007E-2</v>
      </c>
      <c r="E46" s="189"/>
      <c r="F46" s="190">
        <f>F45/$B$45</f>
        <v>3.1671947999999998E-2</v>
      </c>
      <c r="G46" s="189"/>
    </row>
    <row r="47" spans="1:14" ht="27" customHeight="1" x14ac:dyDescent="0.4">
      <c r="A47" s="352"/>
      <c r="B47" s="355"/>
      <c r="C47" s="246" t="s">
        <v>69</v>
      </c>
      <c r="D47" s="270">
        <v>0.16</v>
      </c>
      <c r="E47" s="222"/>
      <c r="F47" s="222"/>
      <c r="G47" s="222"/>
    </row>
    <row r="48" spans="1:14" ht="18.75" x14ac:dyDescent="0.3">
      <c r="C48" s="246" t="s">
        <v>70</v>
      </c>
      <c r="D48" s="248">
        <f>D47*$B$45</f>
        <v>80</v>
      </c>
      <c r="E48" s="189"/>
      <c r="F48" s="189"/>
      <c r="G48" s="189"/>
    </row>
    <row r="49" spans="1:12" ht="19.5" customHeight="1" x14ac:dyDescent="0.3">
      <c r="C49" s="249" t="s">
        <v>71</v>
      </c>
      <c r="D49" s="250">
        <f>D48/B34</f>
        <v>80</v>
      </c>
      <c r="E49" s="208"/>
      <c r="F49" s="208"/>
      <c r="G49" s="208"/>
    </row>
    <row r="50" spans="1:12" ht="18.75" x14ac:dyDescent="0.3">
      <c r="C50" s="251" t="s">
        <v>72</v>
      </c>
      <c r="D50" s="252">
        <f>AVERAGE(E38:E41,G38:G41)</f>
        <v>18378313.653425246</v>
      </c>
      <c r="E50" s="207"/>
      <c r="F50" s="207"/>
      <c r="G50" s="207"/>
    </row>
    <row r="51" spans="1:12" ht="18.75" x14ac:dyDescent="0.3">
      <c r="C51" s="191" t="s">
        <v>73</v>
      </c>
      <c r="D51" s="194">
        <f>STDEV(E38:E41,G38:G41)/D50</f>
        <v>3.3322191493522359E-3</v>
      </c>
      <c r="E51" s="187"/>
      <c r="F51" s="187"/>
      <c r="G51" s="187"/>
    </row>
    <row r="52" spans="1:12" ht="19.5" customHeight="1" x14ac:dyDescent="0.3">
      <c r="C52" s="192" t="s">
        <v>18</v>
      </c>
      <c r="D52" s="195">
        <f>COUNT(E38:E41,G38:G41)</f>
        <v>6</v>
      </c>
      <c r="E52" s="187"/>
      <c r="F52" s="187"/>
      <c r="G52" s="187"/>
    </row>
    <row r="54" spans="1:12" ht="18.75" x14ac:dyDescent="0.3">
      <c r="A54" s="157" t="s">
        <v>1</v>
      </c>
      <c r="B54" s="196" t="s">
        <v>74</v>
      </c>
    </row>
    <row r="55" spans="1:12" ht="18.75" x14ac:dyDescent="0.3">
      <c r="A55" s="158" t="s">
        <v>75</v>
      </c>
      <c r="B55" s="160" t="str">
        <f>B21</f>
        <v>Each 5mL contains Trimethoprim BP 40mg, Sulphamethoxazole BP 200mg</v>
      </c>
    </row>
    <row r="56" spans="1:12" ht="26.25" customHeight="1" x14ac:dyDescent="0.4">
      <c r="A56" s="254" t="s">
        <v>76</v>
      </c>
      <c r="B56" s="271">
        <v>5</v>
      </c>
      <c r="C56" s="235" t="s">
        <v>77</v>
      </c>
      <c r="D56" s="272">
        <v>40</v>
      </c>
      <c r="E56" s="235" t="str">
        <f>B20</f>
        <v xml:space="preserve">Trimethoprim BP </v>
      </c>
    </row>
    <row r="57" spans="1:12" ht="18.75" x14ac:dyDescent="0.3">
      <c r="A57" s="160" t="s">
        <v>78</v>
      </c>
      <c r="B57" s="282">
        <f>'RELATIVE DENSITY'!C39</f>
        <v>1.0640276432749394</v>
      </c>
    </row>
    <row r="58" spans="1:12" s="79" customFormat="1" ht="19.5" thickBot="1" x14ac:dyDescent="0.35">
      <c r="A58" s="233" t="s">
        <v>79</v>
      </c>
      <c r="B58" s="234">
        <f>B56</f>
        <v>5</v>
      </c>
      <c r="C58" s="235" t="s">
        <v>80</v>
      </c>
      <c r="D58" s="255">
        <f>B57*B56</f>
        <v>5.3201382163746969</v>
      </c>
      <c r="E58" s="370"/>
      <c r="F58" s="370"/>
      <c r="G58" s="370"/>
      <c r="H58" s="370"/>
      <c r="I58" s="370"/>
      <c r="J58" s="369"/>
    </row>
    <row r="59" spans="1:12" ht="19.5" customHeight="1" thickBot="1" x14ac:dyDescent="0.3"/>
    <row r="60" spans="1:12" s="9" customFormat="1" ht="27" customHeight="1" thickBot="1" x14ac:dyDescent="0.45">
      <c r="A60" s="174" t="s">
        <v>81</v>
      </c>
      <c r="B60" s="263">
        <v>50</v>
      </c>
      <c r="C60" s="158"/>
      <c r="D60" s="198" t="s">
        <v>82</v>
      </c>
      <c r="E60" s="197" t="s">
        <v>83</v>
      </c>
      <c r="F60" s="197" t="s">
        <v>53</v>
      </c>
      <c r="G60" s="197" t="s">
        <v>84</v>
      </c>
      <c r="H60" s="177" t="s">
        <v>85</v>
      </c>
      <c r="L60" s="166"/>
    </row>
    <row r="61" spans="1:12" s="9" customFormat="1" ht="24" customHeight="1" x14ac:dyDescent="0.4">
      <c r="A61" s="175" t="s">
        <v>86</v>
      </c>
      <c r="B61" s="264">
        <v>2</v>
      </c>
      <c r="C61" s="365" t="s">
        <v>87</v>
      </c>
      <c r="D61" s="362">
        <v>5.7892999999999999</v>
      </c>
      <c r="E61" s="228">
        <v>1</v>
      </c>
      <c r="F61" s="273">
        <v>3805677</v>
      </c>
      <c r="G61" s="239">
        <f>IF(ISBLANK(F61),"-",(F61/$D$50*$D$47*$B$69)*$D$58/$D$61)</f>
        <v>38.058627489517534</v>
      </c>
      <c r="H61" s="236">
        <f t="shared" ref="H61:H72" si="0">IF(ISBLANK(F61),"-",G61/$D$56)</f>
        <v>0.95146568723793834</v>
      </c>
      <c r="L61" s="166"/>
    </row>
    <row r="62" spans="1:12" s="9" customFormat="1" ht="26.25" customHeight="1" x14ac:dyDescent="0.4">
      <c r="A62" s="175" t="s">
        <v>88</v>
      </c>
      <c r="B62" s="264">
        <v>50</v>
      </c>
      <c r="C62" s="366"/>
      <c r="D62" s="363"/>
      <c r="E62" s="229">
        <v>2</v>
      </c>
      <c r="F62" s="266">
        <v>3814991</v>
      </c>
      <c r="G62" s="240">
        <f>IF(ISBLANK(F62),"-",(F62/$D$50*$D$47*$B$69)*$D$58/$D$61)</f>
        <v>38.151772035530598</v>
      </c>
      <c r="H62" s="237">
        <f t="shared" si="0"/>
        <v>0.953794300888265</v>
      </c>
      <c r="L62" s="166"/>
    </row>
    <row r="63" spans="1:12" s="9" customFormat="1" ht="24.75" customHeight="1" x14ac:dyDescent="0.4">
      <c r="A63" s="175" t="s">
        <v>89</v>
      </c>
      <c r="B63" s="264">
        <v>1</v>
      </c>
      <c r="C63" s="366"/>
      <c r="D63" s="363"/>
      <c r="E63" s="229">
        <v>3</v>
      </c>
      <c r="F63" s="266">
        <v>3807087</v>
      </c>
      <c r="G63" s="240">
        <f>IF(ISBLANK(F63),"-",(F63/$D$50*$D$47*$B$69)*$D$58/$D$61)</f>
        <v>38.072728177715781</v>
      </c>
      <c r="H63" s="237">
        <f t="shared" si="0"/>
        <v>0.95181820444289456</v>
      </c>
      <c r="L63" s="166"/>
    </row>
    <row r="64" spans="1:12" ht="27" customHeight="1" thickBot="1" x14ac:dyDescent="0.45">
      <c r="A64" s="175" t="s">
        <v>90</v>
      </c>
      <c r="B64" s="264">
        <v>1</v>
      </c>
      <c r="C64" s="367"/>
      <c r="D64" s="364"/>
      <c r="E64" s="230">
        <v>4</v>
      </c>
      <c r="F64" s="274"/>
      <c r="G64" s="240" t="str">
        <f>IF(ISBLANK(F64),"-",(F64/$D$50*$D$47*$B$69)*$D$58/$D$61)</f>
        <v>-</v>
      </c>
      <c r="H64" s="237" t="str">
        <f t="shared" si="0"/>
        <v>-</v>
      </c>
    </row>
    <row r="65" spans="1:11" ht="24.75" customHeight="1" x14ac:dyDescent="0.4">
      <c r="A65" s="175" t="s">
        <v>91</v>
      </c>
      <c r="B65" s="264">
        <v>1</v>
      </c>
      <c r="C65" s="365" t="s">
        <v>92</v>
      </c>
      <c r="D65" s="362">
        <v>5.3834</v>
      </c>
      <c r="E65" s="199">
        <v>1</v>
      </c>
      <c r="F65" s="266">
        <v>3572480</v>
      </c>
      <c r="G65" s="239">
        <f>IF(ISBLANK(F65),"-",(F65/$D$50*$D$47*$B$69)*$D$58/$D$65)</f>
        <v>38.420269581996962</v>
      </c>
      <c r="H65" s="236">
        <f t="shared" si="0"/>
        <v>0.96050673954992405</v>
      </c>
    </row>
    <row r="66" spans="1:11" ht="23.25" customHeight="1" x14ac:dyDescent="0.4">
      <c r="A66" s="175" t="s">
        <v>93</v>
      </c>
      <c r="B66" s="264">
        <v>1</v>
      </c>
      <c r="C66" s="366"/>
      <c r="D66" s="363"/>
      <c r="E66" s="200">
        <v>2</v>
      </c>
      <c r="F66" s="266">
        <v>3574515</v>
      </c>
      <c r="G66" s="240">
        <f>IF(ISBLANK(F66),"-",(F66/$D$50*$D$47*$B$69)*$D$58/$D$65)</f>
        <v>38.44215500853521</v>
      </c>
      <c r="H66" s="237">
        <f t="shared" si="0"/>
        <v>0.96105387521338026</v>
      </c>
    </row>
    <row r="67" spans="1:11" ht="24.75" customHeight="1" x14ac:dyDescent="0.4">
      <c r="A67" s="175" t="s">
        <v>94</v>
      </c>
      <c r="B67" s="264">
        <v>1</v>
      </c>
      <c r="C67" s="366"/>
      <c r="D67" s="363"/>
      <c r="E67" s="200">
        <v>3</v>
      </c>
      <c r="F67" s="266">
        <v>3575431</v>
      </c>
      <c r="G67" s="240">
        <f>IF(ISBLANK(F67),"-",(F67/$D$50*$D$47*$B$69)*$D$58/$D$65)</f>
        <v>38.452006139104768</v>
      </c>
      <c r="H67" s="237">
        <f t="shared" si="0"/>
        <v>0.96130015347761921</v>
      </c>
    </row>
    <row r="68" spans="1:11" ht="27" customHeight="1" thickBot="1" x14ac:dyDescent="0.45">
      <c r="A68" s="175" t="s">
        <v>95</v>
      </c>
      <c r="B68" s="264">
        <v>1</v>
      </c>
      <c r="C68" s="367"/>
      <c r="D68" s="364"/>
      <c r="E68" s="201">
        <v>4</v>
      </c>
      <c r="F68" s="274"/>
      <c r="G68" s="241" t="str">
        <f>IF(ISBLANK(F68),"-",(F68/$D$50*$D$47*$B$69)*$D$58/$D$65)</f>
        <v>-</v>
      </c>
      <c r="H68" s="238" t="str">
        <f t="shared" si="0"/>
        <v>-</v>
      </c>
    </row>
    <row r="69" spans="1:11" ht="23.25" customHeight="1" x14ac:dyDescent="0.4">
      <c r="A69" s="175" t="s">
        <v>96</v>
      </c>
      <c r="B69" s="242">
        <f>(B68/B67)*(B66/B65)*(B64/B63)*(B62/B61)*B60</f>
        <v>1250</v>
      </c>
      <c r="C69" s="365" t="s">
        <v>97</v>
      </c>
      <c r="D69" s="362">
        <v>5.9736000000000002</v>
      </c>
      <c r="E69" s="199">
        <v>1</v>
      </c>
      <c r="F69" s="273">
        <v>4032901</v>
      </c>
      <c r="G69" s="239">
        <f>IF(ISBLANK(F69),"-",(F69/$D$50*$D$47*$B$69)*$D$58/$D$69)</f>
        <v>39.086670218246105</v>
      </c>
      <c r="H69" s="237">
        <f t="shared" si="0"/>
        <v>0.97716675545615261</v>
      </c>
    </row>
    <row r="70" spans="1:11" ht="22.5" customHeight="1" thickBot="1" x14ac:dyDescent="0.45">
      <c r="A70" s="253" t="s">
        <v>98</v>
      </c>
      <c r="B70" s="275">
        <f>(D47*B69)/D56*D58</f>
        <v>26.600691081873485</v>
      </c>
      <c r="C70" s="366"/>
      <c r="D70" s="363"/>
      <c r="E70" s="200">
        <v>2</v>
      </c>
      <c r="F70" s="266">
        <v>4038909</v>
      </c>
      <c r="G70" s="240">
        <f>IF(ISBLANK(F70),"-",(F70/$D$50*$D$47*$B$69)*$D$58/$D$69)</f>
        <v>39.144899446950504</v>
      </c>
      <c r="H70" s="237">
        <f t="shared" si="0"/>
        <v>0.97862248617376257</v>
      </c>
    </row>
    <row r="71" spans="1:11" ht="23.25" customHeight="1" x14ac:dyDescent="0.4">
      <c r="A71" s="350" t="s">
        <v>67</v>
      </c>
      <c r="B71" s="351"/>
      <c r="C71" s="366"/>
      <c r="D71" s="363"/>
      <c r="E71" s="200">
        <v>3</v>
      </c>
      <c r="F71" s="266">
        <v>4042891</v>
      </c>
      <c r="G71" s="240">
        <f>IF(ISBLANK(F71),"-",(F71/$D$50*$D$47*$B$69)*$D$58/$D$69)</f>
        <v>39.183492787280223</v>
      </c>
      <c r="H71" s="237">
        <f t="shared" si="0"/>
        <v>0.97958731968200552</v>
      </c>
    </row>
    <row r="72" spans="1:11" ht="23.25" customHeight="1" thickBot="1" x14ac:dyDescent="0.45">
      <c r="A72" s="352"/>
      <c r="B72" s="353"/>
      <c r="C72" s="368"/>
      <c r="D72" s="364"/>
      <c r="E72" s="201">
        <v>4</v>
      </c>
      <c r="F72" s="274"/>
      <c r="G72" s="241" t="str">
        <f>IF(ISBLANK(F72),"-",(F72/$D$50*$D$47*$B$69)*$D$58/$D$69)</f>
        <v>-</v>
      </c>
      <c r="H72" s="238" t="str">
        <f t="shared" si="0"/>
        <v>-</v>
      </c>
    </row>
    <row r="73" spans="1:11" ht="26.25" customHeight="1" x14ac:dyDescent="0.4">
      <c r="A73" s="202"/>
      <c r="B73" s="202"/>
      <c r="C73" s="202"/>
      <c r="D73" s="202"/>
      <c r="E73" s="202"/>
      <c r="F73" s="203"/>
      <c r="G73" s="193" t="s">
        <v>60</v>
      </c>
      <c r="H73" s="276">
        <f>AVERAGE(H61:H72)</f>
        <v>0.96392394690243799</v>
      </c>
    </row>
    <row r="74" spans="1:11" ht="26.25" customHeight="1" x14ac:dyDescent="0.4">
      <c r="C74" s="202"/>
      <c r="D74" s="202"/>
      <c r="E74" s="202"/>
      <c r="F74" s="203"/>
      <c r="G74" s="191" t="s">
        <v>73</v>
      </c>
      <c r="H74" s="277">
        <f>STDEV(H61:H72)/H73</f>
        <v>1.1986236658979533E-2</v>
      </c>
    </row>
    <row r="75" spans="1:11" ht="27" customHeight="1" x14ac:dyDescent="0.4">
      <c r="A75" s="202"/>
      <c r="B75" s="202"/>
      <c r="C75" s="203"/>
      <c r="D75" s="204"/>
      <c r="E75" s="204"/>
      <c r="F75" s="203"/>
      <c r="G75" s="192" t="s">
        <v>18</v>
      </c>
      <c r="H75" s="278">
        <f>COUNT(H61:H72)</f>
        <v>9</v>
      </c>
    </row>
    <row r="76" spans="1:11" ht="18.75" x14ac:dyDescent="0.3">
      <c r="A76" s="202"/>
      <c r="B76" s="202"/>
      <c r="C76" s="203"/>
      <c r="D76" s="204"/>
      <c r="E76" s="204"/>
      <c r="F76" s="204"/>
      <c r="G76" s="204"/>
      <c r="H76" s="203"/>
      <c r="I76" s="205"/>
      <c r="J76" s="209"/>
      <c r="K76" s="223"/>
    </row>
    <row r="77" spans="1:11" ht="26.25" customHeight="1" x14ac:dyDescent="0.4">
      <c r="A77" s="162" t="s">
        <v>99</v>
      </c>
      <c r="B77" s="280" t="s">
        <v>100</v>
      </c>
      <c r="C77" s="347" t="str">
        <f>B20</f>
        <v xml:space="preserve">Trimethoprim BP </v>
      </c>
      <c r="D77" s="347"/>
      <c r="E77" s="227" t="s">
        <v>101</v>
      </c>
      <c r="F77" s="227"/>
      <c r="G77" s="281">
        <f>H73</f>
        <v>0.96392394690243799</v>
      </c>
      <c r="H77" s="203"/>
      <c r="I77" s="205"/>
      <c r="J77" s="209"/>
      <c r="K77" s="223"/>
    </row>
    <row r="78" spans="1:11" ht="19.5" customHeight="1" x14ac:dyDescent="0.3">
      <c r="A78" s="213"/>
      <c r="B78" s="214"/>
      <c r="C78" s="215"/>
      <c r="D78" s="215"/>
      <c r="E78" s="214"/>
      <c r="F78" s="214"/>
      <c r="G78" s="214"/>
      <c r="H78" s="214"/>
    </row>
    <row r="79" spans="1:11" ht="18.75" x14ac:dyDescent="0.3">
      <c r="B79" s="165" t="s">
        <v>23</v>
      </c>
      <c r="E79" s="203" t="s">
        <v>24</v>
      </c>
      <c r="F79" s="203"/>
      <c r="G79" s="203" t="s">
        <v>25</v>
      </c>
    </row>
    <row r="80" spans="1:11" ht="45.75" customHeight="1" x14ac:dyDescent="0.3">
      <c r="A80" s="209" t="s">
        <v>26</v>
      </c>
      <c r="B80" s="256"/>
      <c r="C80" s="256" t="s">
        <v>112</v>
      </c>
      <c r="D80" s="202"/>
      <c r="E80" s="211" t="s">
        <v>113</v>
      </c>
      <c r="F80" s="205"/>
      <c r="G80" s="231"/>
      <c r="H80" s="231"/>
      <c r="I80" s="205"/>
    </row>
    <row r="81" spans="1:9" ht="52.5" customHeight="1" x14ac:dyDescent="0.3">
      <c r="A81" s="209" t="s">
        <v>27</v>
      </c>
      <c r="B81" s="257"/>
      <c r="C81" s="257"/>
      <c r="D81" s="219"/>
      <c r="E81" s="212"/>
      <c r="F81" s="205"/>
      <c r="G81" s="232"/>
      <c r="H81" s="232"/>
      <c r="I81" s="227"/>
    </row>
    <row r="82" spans="1:9" ht="18.75" x14ac:dyDescent="0.3">
      <c r="A82" s="202"/>
      <c r="B82" s="203"/>
      <c r="C82" s="204"/>
      <c r="D82" s="204"/>
      <c r="E82" s="204"/>
      <c r="F82" s="204"/>
      <c r="G82" s="203"/>
      <c r="H82" s="203"/>
      <c r="I82" s="205"/>
    </row>
    <row r="83" spans="1:9" ht="18.75" x14ac:dyDescent="0.3">
      <c r="A83" s="202"/>
      <c r="B83" s="202"/>
      <c r="C83" s="203"/>
      <c r="D83" s="204"/>
      <c r="E83" s="204"/>
      <c r="F83" s="204"/>
      <c r="G83" s="204"/>
      <c r="H83" s="203"/>
      <c r="I83" s="205"/>
    </row>
    <row r="84" spans="1:9" ht="18.75" x14ac:dyDescent="0.3">
      <c r="A84" s="202"/>
      <c r="B84" s="202"/>
      <c r="C84" s="203"/>
      <c r="D84" s="204"/>
      <c r="E84" s="204"/>
      <c r="F84" s="204"/>
      <c r="G84" s="204"/>
      <c r="H84" s="203"/>
      <c r="I84" s="205"/>
    </row>
    <row r="85" spans="1:9" ht="18.75" x14ac:dyDescent="0.3">
      <c r="A85" s="202"/>
      <c r="B85" s="202"/>
      <c r="C85" s="203"/>
      <c r="D85" s="204"/>
      <c r="E85" s="204"/>
      <c r="F85" s="204"/>
      <c r="G85" s="204"/>
      <c r="H85" s="203"/>
      <c r="I85" s="205"/>
    </row>
    <row r="86" spans="1:9" ht="18.75" x14ac:dyDescent="0.3">
      <c r="A86" s="202"/>
      <c r="B86" s="202"/>
      <c r="C86" s="203"/>
      <c r="D86" s="204"/>
      <c r="E86" s="204"/>
      <c r="F86" s="204"/>
      <c r="G86" s="204"/>
      <c r="H86" s="203"/>
      <c r="I86" s="205"/>
    </row>
    <row r="87" spans="1:9" ht="18.75" x14ac:dyDescent="0.3">
      <c r="A87" s="202"/>
      <c r="B87" s="202"/>
      <c r="C87" s="203"/>
      <c r="D87" s="204"/>
      <c r="E87" s="204"/>
      <c r="F87" s="204"/>
      <c r="G87" s="204"/>
      <c r="H87" s="203"/>
      <c r="I87" s="205"/>
    </row>
    <row r="88" spans="1:9" ht="18.75" x14ac:dyDescent="0.3">
      <c r="A88" s="202"/>
      <c r="B88" s="202"/>
      <c r="C88" s="203"/>
      <c r="D88" s="204"/>
      <c r="E88" s="204"/>
      <c r="F88" s="204"/>
      <c r="G88" s="204"/>
      <c r="H88" s="203"/>
      <c r="I88" s="205"/>
    </row>
    <row r="89" spans="1:9" ht="18.75" x14ac:dyDescent="0.3">
      <c r="A89" s="202"/>
      <c r="B89" s="202"/>
      <c r="C89" s="203"/>
      <c r="D89" s="204"/>
      <c r="E89" s="204"/>
      <c r="F89" s="204"/>
      <c r="G89" s="204"/>
      <c r="H89" s="203"/>
      <c r="I89" s="205"/>
    </row>
    <row r="90" spans="1:9" ht="18.75" x14ac:dyDescent="0.3">
      <c r="A90" s="202"/>
      <c r="B90" s="202"/>
      <c r="C90" s="203"/>
      <c r="D90" s="204"/>
      <c r="E90" s="204"/>
      <c r="F90" s="204"/>
      <c r="G90" s="204"/>
      <c r="H90" s="203"/>
      <c r="I90" s="205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RELATIVE DENSITY</vt:lpstr>
      <vt:lpstr>SST</vt:lpstr>
      <vt:lpstr>Sulphamethoxazole</vt:lpstr>
      <vt:lpstr>Trimethoprim</vt:lpstr>
      <vt:lpstr>'RELATIVE DENSITY'!Print_Area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2015-12-10T08:03:27Z</cp:lastPrinted>
  <dcterms:created xsi:type="dcterms:W3CDTF">2005-07-05T10:19:27Z</dcterms:created>
  <dcterms:modified xsi:type="dcterms:W3CDTF">2015-12-21T13:05:03Z</dcterms:modified>
</cp:coreProperties>
</file>