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Relative Density" sheetId="2" r:id="rId1"/>
    <sheet name="SST" sheetId="1" r:id="rId2"/>
    <sheet name="SULPHAMETHOXAZOLE" sheetId="3" r:id="rId3"/>
    <sheet name="TRIMETHOPRIM" sheetId="4" r:id="rId4"/>
  </sheets>
  <definedNames>
    <definedName name="_xlnm.Print_Area" localSheetId="2">SULPHAMETHOXAZOLE!$A$1:$I$87</definedName>
    <definedName name="_xlnm.Print_Area" localSheetId="3">TRIMETHOPRIM!$A$1:$I$88</definedName>
  </definedNames>
  <calcPr calcId="144525"/>
</workbook>
</file>

<file path=xl/calcChain.xml><?xml version="1.0" encoding="utf-8"?>
<calcChain xmlns="http://schemas.openxmlformats.org/spreadsheetml/2006/main">
  <c r="B42" i="1" l="1"/>
  <c r="B41" i="1"/>
  <c r="B40" i="1"/>
  <c r="B39" i="1"/>
  <c r="B21" i="1"/>
  <c r="B20" i="1"/>
  <c r="B19" i="1"/>
  <c r="B18" i="1"/>
  <c r="D69" i="4"/>
  <c r="D65" i="4"/>
  <c r="D61" i="4"/>
  <c r="B57" i="4" l="1"/>
  <c r="D58" i="4" s="1"/>
  <c r="B57" i="3"/>
  <c r="C37" i="2"/>
  <c r="C35" i="2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H72" i="3"/>
  <c r="G72" i="3"/>
  <c r="B69" i="3"/>
  <c r="H68" i="3"/>
  <c r="G68" i="3"/>
  <c r="H64" i="3"/>
  <c r="G64" i="3"/>
  <c r="D58" i="3"/>
  <c r="B58" i="3"/>
  <c r="E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F46" i="3" s="1"/>
  <c r="F45" i="4"/>
  <c r="D45" i="3"/>
  <c r="B70" i="3"/>
  <c r="B70" i="4"/>
  <c r="C39" i="2"/>
  <c r="D44" i="4"/>
  <c r="D45" i="4" s="1"/>
  <c r="G38" i="3" l="1"/>
  <c r="G42" i="3" s="1"/>
  <c r="G40" i="3"/>
  <c r="G39" i="3"/>
  <c r="F46" i="4"/>
  <c r="G40" i="4"/>
  <c r="G39" i="4"/>
  <c r="G38" i="4"/>
  <c r="G42" i="4" s="1"/>
  <c r="D46" i="4"/>
  <c r="E39" i="4"/>
  <c r="E40" i="4"/>
  <c r="E38" i="4"/>
  <c r="D46" i="3"/>
  <c r="E39" i="3"/>
  <c r="E40" i="3"/>
  <c r="E38" i="3"/>
  <c r="E42" i="4" l="1"/>
  <c r="D50" i="4"/>
  <c r="D52" i="4"/>
  <c r="D52" i="3"/>
  <c r="D50" i="3"/>
  <c r="E42" i="3"/>
  <c r="D51" i="4" l="1"/>
  <c r="G71" i="4"/>
  <c r="H71" i="4" s="1"/>
  <c r="G66" i="4"/>
  <c r="H66" i="4" s="1"/>
  <c r="G63" i="4"/>
  <c r="H63" i="4" s="1"/>
  <c r="G67" i="4"/>
  <c r="H67" i="4" s="1"/>
  <c r="G70" i="4"/>
  <c r="H70" i="4" s="1"/>
  <c r="G65" i="4"/>
  <c r="H65" i="4" s="1"/>
  <c r="G62" i="4"/>
  <c r="H62" i="4" s="1"/>
  <c r="G69" i="4"/>
  <c r="H69" i="4" s="1"/>
  <c r="G61" i="4"/>
  <c r="H61" i="4" s="1"/>
  <c r="G61" i="3"/>
  <c r="H61" i="3" s="1"/>
  <c r="G70" i="3"/>
  <c r="H70" i="3" s="1"/>
  <c r="G69" i="3"/>
  <c r="H69" i="3" s="1"/>
  <c r="G67" i="3"/>
  <c r="H67" i="3" s="1"/>
  <c r="G66" i="3"/>
  <c r="H66" i="3" s="1"/>
  <c r="G63" i="3"/>
  <c r="H63" i="3" s="1"/>
  <c r="G71" i="3"/>
  <c r="H71" i="3" s="1"/>
  <c r="G65" i="3"/>
  <c r="H65" i="3" s="1"/>
  <c r="G62" i="3"/>
  <c r="H62" i="3" s="1"/>
  <c r="H73" i="3" s="1"/>
  <c r="G77" i="3" s="1"/>
  <c r="D51" i="3"/>
  <c r="H73" i="4" l="1"/>
  <c r="G77" i="4" s="1"/>
  <c r="H75" i="4"/>
  <c r="H75" i="3"/>
  <c r="H74" i="3"/>
  <c r="H74" i="4" l="1"/>
</calcChain>
</file>

<file path=xl/sharedStrings.xml><?xml version="1.0" encoding="utf-8"?>
<sst xmlns="http://schemas.openxmlformats.org/spreadsheetml/2006/main" count="274" uniqueCount="119">
  <si>
    <t>HPLC System Suitability Report</t>
  </si>
  <si>
    <t>Analysis Data</t>
  </si>
  <si>
    <t>Assay</t>
  </si>
  <si>
    <t>Sample(s)</t>
  </si>
  <si>
    <t>Reference Substance:</t>
  </si>
  <si>
    <t>BIOTRIM</t>
  </si>
  <si>
    <t>% age Purity:</t>
  </si>
  <si>
    <t>NDQA201509377</t>
  </si>
  <si>
    <t>Weight (mg):</t>
  </si>
  <si>
    <t>Sulfamethoxazole BP &amp; Trimethoprim BP</t>
  </si>
  <si>
    <t>Standard Conc (mg/mL):</t>
  </si>
  <si>
    <t>Trimethoprim BP 40 MG
Sulfamethoxazole BP 200mg</t>
  </si>
  <si>
    <t>2015-10-02 09:43:25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</si>
  <si>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</si>
  <si>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</si>
  <si>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</si>
  <si>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</si>
  <si>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</si>
  <si>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</si>
  <si>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</si>
  <si>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</si>
  <si>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</si>
  <si>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</si>
  <si>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</si>
  <si>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</si>
  <si>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</si>
  <si>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</si>
  <si>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</si>
  <si>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</si>
  <si>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</si>
  <si>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</si>
  <si>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</si>
  <si>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</si>
  <si>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</si>
  <si>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</si>
  <si>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</si>
  <si>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</si>
  <si>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</si>
  <si>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</si>
  <si>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</si>
  <si>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</si>
  <si>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</si>
  <si>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</si>
  <si>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</si>
  <si>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</si>
  <si>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</si>
  <si>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</si>
  <si>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</si>
  <si>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</si>
  <si>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</si>
  <si>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</si>
  <si>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</si>
  <si>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</si>
  <si>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</si>
  <si>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</si>
  <si>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</si>
  <si>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</si>
  <si>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</si>
  <si>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</si>
  <si>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</si>
  <si>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</si>
  <si>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</si>
  <si>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</si>
  <si>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</si>
  <si>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</si>
  <si>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</si>
  <si>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</si>
  <si>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</si>
  <si>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</si>
  <si>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</si>
  <si>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</si>
  <si>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</si>
  <si>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</si>
  <si>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</si>
  <si>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</si>
  <si>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</si>
  <si>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</si>
  <si>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</si>
  <si>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</si>
  <si>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</si>
  <si>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</si>
  <si>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</si>
  <si>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</si>
  <si>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</si>
  <si>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</si>
  <si>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</si>
  <si>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</si>
  <si>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</si>
  <si>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</si>
  <si>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</si>
  <si>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</si>
  <si>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</si>
  <si>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</si>
  <si>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</si>
  <si>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</si>
  <si>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</si>
  <si>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</si>
  <si>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</si>
  <si>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</si>
  <si>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</si>
  <si>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</si>
  <si>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</si>
  <si>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</si>
  <si>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</si>
  <si>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</si>
  <si>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</si>
  <si>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</si>
  <si>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</si>
  <si>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</si>
  <si>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</si>
  <si>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Joyfrida</t>
  </si>
  <si>
    <t>7th Jan 2015</t>
  </si>
  <si>
    <t>8th Jan 2015</t>
  </si>
  <si>
    <t>Sulphamethoxazole</t>
  </si>
  <si>
    <t xml:space="preserve">         S12-2</t>
  </si>
  <si>
    <t>Trimethoprim</t>
  </si>
  <si>
    <t xml:space="preserve">            T7-2</t>
  </si>
  <si>
    <t>JOYFRIDA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</si>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</sst>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3" borderId="0" xfId="0" applyFont="1" applyFill="1" applyAlignment="1" applyProtection="1">
      <alignment horizontal="center"/>
      <protection locked="0"/>
    </xf>
    <xf numFmtId="0" fontId="24" fillId="2" borderId="0" xfId="0" applyFont="1" applyFill="1"/>
    <xf numFmtId="2" fontId="25" fillId="2" borderId="0" xfId="0" applyNumberFormat="1" applyFont="1" applyFill="1" applyAlignment="1">
      <alignment horizontal="center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0" fontId="27" fillId="2" borderId="7" xfId="0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5" fontId="5" fillId="2" borderId="11" xfId="0" applyNumberFormat="1" applyFont="1" applyFill="1" applyBorder="1"/>
    <xf numFmtId="0" fontId="2" fillId="2" borderId="0" xfId="0" applyFont="1" applyFill="1" applyBorder="1"/>
    <xf numFmtId="0" fontId="24" fillId="2" borderId="7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3" fillId="2" borderId="0" xfId="0" applyFont="1" applyFill="1" applyBorder="1" applyProtection="1"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Layout" topLeftCell="A37" zoomScaleNormal="100" workbookViewId="0">
      <selection activeCell="B43" sqref="B43: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6" t="s">
        <v>30</v>
      </c>
      <c r="B1" s="366"/>
      <c r="C1" s="366"/>
      <c r="D1" s="366"/>
      <c r="E1" s="366"/>
      <c r="F1" s="366"/>
      <c r="G1" s="104"/>
    </row>
    <row r="2" spans="1:7" ht="12.75" customHeight="1" x14ac:dyDescent="0.3">
      <c r="A2" s="366"/>
      <c r="B2" s="366"/>
      <c r="C2" s="366"/>
      <c r="D2" s="366"/>
      <c r="E2" s="366"/>
      <c r="F2" s="366"/>
      <c r="G2" s="104"/>
    </row>
    <row r="3" spans="1:7" ht="12.75" customHeight="1" x14ac:dyDescent="0.3">
      <c r="A3" s="366"/>
      <c r="B3" s="366"/>
      <c r="C3" s="366"/>
      <c r="D3" s="366"/>
      <c r="E3" s="366"/>
      <c r="F3" s="366"/>
      <c r="G3" s="104"/>
    </row>
    <row r="4" spans="1:7" ht="12.75" customHeight="1" x14ac:dyDescent="0.3">
      <c r="A4" s="366"/>
      <c r="B4" s="366"/>
      <c r="C4" s="366"/>
      <c r="D4" s="366"/>
      <c r="E4" s="366"/>
      <c r="F4" s="366"/>
      <c r="G4" s="104"/>
    </row>
    <row r="5" spans="1:7" ht="12.75" customHeight="1" x14ac:dyDescent="0.3">
      <c r="A5" s="366"/>
      <c r="B5" s="366"/>
      <c r="C5" s="366"/>
      <c r="D5" s="366"/>
      <c r="E5" s="366"/>
      <c r="F5" s="366"/>
      <c r="G5" s="104"/>
    </row>
    <row r="6" spans="1:7" ht="12.75" customHeight="1" x14ac:dyDescent="0.3">
      <c r="A6" s="366"/>
      <c r="B6" s="366"/>
      <c r="C6" s="366"/>
      <c r="D6" s="366"/>
      <c r="E6" s="366"/>
      <c r="F6" s="366"/>
      <c r="G6" s="104"/>
    </row>
    <row r="7" spans="1:7" ht="12.75" customHeight="1" x14ac:dyDescent="0.3">
      <c r="A7" s="366"/>
      <c r="B7" s="366"/>
      <c r="C7" s="366"/>
      <c r="D7" s="366"/>
      <c r="E7" s="366"/>
      <c r="F7" s="366"/>
      <c r="G7" s="104"/>
    </row>
    <row r="8" spans="1:7" ht="15" customHeight="1" x14ac:dyDescent="0.3">
      <c r="A8" s="365" t="s">
        <v>31</v>
      </c>
      <c r="B8" s="365"/>
      <c r="C8" s="365"/>
      <c r="D8" s="365"/>
      <c r="E8" s="365"/>
      <c r="F8" s="365"/>
      <c r="G8" s="105"/>
    </row>
    <row r="9" spans="1:7" ht="12.75" customHeight="1" x14ac:dyDescent="0.3">
      <c r="A9" s="365"/>
      <c r="B9" s="365"/>
      <c r="C9" s="365"/>
      <c r="D9" s="365"/>
      <c r="E9" s="365"/>
      <c r="F9" s="365"/>
      <c r="G9" s="105"/>
    </row>
    <row r="10" spans="1:7" ht="12.75" customHeight="1" x14ac:dyDescent="0.3">
      <c r="A10" s="365"/>
      <c r="B10" s="365"/>
      <c r="C10" s="365"/>
      <c r="D10" s="365"/>
      <c r="E10" s="365"/>
      <c r="F10" s="365"/>
      <c r="G10" s="105"/>
    </row>
    <row r="11" spans="1:7" ht="12.75" customHeight="1" x14ac:dyDescent="0.3">
      <c r="A11" s="365"/>
      <c r="B11" s="365"/>
      <c r="C11" s="365"/>
      <c r="D11" s="365"/>
      <c r="E11" s="365"/>
      <c r="F11" s="365"/>
      <c r="G11" s="105"/>
    </row>
    <row r="12" spans="1:7" ht="12.75" customHeight="1" x14ac:dyDescent="0.3">
      <c r="A12" s="365"/>
      <c r="B12" s="365"/>
      <c r="C12" s="365"/>
      <c r="D12" s="365"/>
      <c r="E12" s="365"/>
      <c r="F12" s="365"/>
      <c r="G12" s="105"/>
    </row>
    <row r="13" spans="1:7" ht="12.75" customHeight="1" x14ac:dyDescent="0.3">
      <c r="A13" s="365"/>
      <c r="B13" s="365"/>
      <c r="C13" s="365"/>
      <c r="D13" s="365"/>
      <c r="E13" s="365"/>
      <c r="F13" s="365"/>
      <c r="G13" s="105"/>
    </row>
    <row r="14" spans="1:7" ht="12.75" customHeight="1" x14ac:dyDescent="0.3">
      <c r="A14" s="365"/>
      <c r="B14" s="365"/>
      <c r="C14" s="365"/>
      <c r="D14" s="365"/>
      <c r="E14" s="365"/>
      <c r="F14" s="365"/>
      <c r="G14" s="105"/>
    </row>
    <row r="15" spans="1:7" ht="13.5" customHeight="1" x14ac:dyDescent="0.3"/>
    <row r="16" spans="1:7" ht="19.5" customHeight="1" x14ac:dyDescent="0.3">
      <c r="A16" s="361" t="s">
        <v>32</v>
      </c>
      <c r="B16" s="362"/>
      <c r="C16" s="362"/>
      <c r="D16" s="362"/>
      <c r="E16" s="362"/>
      <c r="F16" s="363"/>
    </row>
    <row r="17" spans="1:13" ht="18.75" customHeight="1" x14ac:dyDescent="0.3">
      <c r="A17" s="364" t="s">
        <v>33</v>
      </c>
      <c r="B17" s="364"/>
      <c r="C17" s="364"/>
      <c r="D17" s="364"/>
      <c r="E17" s="364"/>
      <c r="F17" s="364"/>
    </row>
    <row r="20" spans="1:13" ht="16.5" customHeight="1" x14ac:dyDescent="0.3">
      <c r="A20" s="51" t="s">
        <v>34</v>
      </c>
      <c r="B20" s="1" t="s">
        <v>5</v>
      </c>
    </row>
    <row r="21" spans="1:13" ht="16.5" customHeight="1" x14ac:dyDescent="0.3">
      <c r="A21" s="51" t="s">
        <v>35</v>
      </c>
      <c r="B21" s="1" t="s">
        <v>7</v>
      </c>
    </row>
    <row r="22" spans="1:13" ht="16.5" customHeight="1" x14ac:dyDescent="0.3">
      <c r="A22" s="51" t="s">
        <v>36</v>
      </c>
      <c r="B22" s="106" t="s">
        <v>9</v>
      </c>
    </row>
    <row r="23" spans="1:13" ht="16.5" customHeight="1" x14ac:dyDescent="0.3">
      <c r="A23" s="51" t="s">
        <v>37</v>
      </c>
      <c r="B23" s="106" t="s">
        <v>11</v>
      </c>
    </row>
    <row r="24" spans="1:13" ht="16.5" customHeight="1" x14ac:dyDescent="0.3">
      <c r="A24" s="51" t="s">
        <v>38</v>
      </c>
      <c r="B24" s="106" t="s">
        <v>12</v>
      </c>
    </row>
    <row r="25" spans="1:13" ht="16.5" customHeight="1" x14ac:dyDescent="0.3">
      <c r="A25" s="51" t="s">
        <v>39</v>
      </c>
      <c r="B25" s="107">
        <v>0</v>
      </c>
    </row>
    <row r="27" spans="1:13" ht="13.5" customHeight="1" x14ac:dyDescent="0.3"/>
    <row r="28" spans="1:13" ht="17.25" customHeight="1" x14ac:dyDescent="0.3">
      <c r="B28" s="53"/>
      <c r="C28" s="54" t="s">
        <v>40</v>
      </c>
      <c r="D28" s="54" t="s">
        <v>41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23.256150000000002</v>
      </c>
      <c r="C29" s="59">
        <v>48.117350000000002</v>
      </c>
      <c r="D29" s="59">
        <v>48.426099999999998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48.127490000000002</v>
      </c>
      <c r="D30" s="59">
        <v>48.449620000000003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48.108849999999997</v>
      </c>
      <c r="D31" s="62">
        <v>48.250639999999997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23.256150000000002</v>
      </c>
      <c r="C33" s="65">
        <f>AVERAGE(C29:C32)</f>
        <v>48.117896666666667</v>
      </c>
      <c r="D33" s="65">
        <f>AVERAGE(D29:D32)</f>
        <v>48.375453333333333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42</v>
      </c>
      <c r="C35" s="69">
        <f>C33-B33</f>
        <v>24.861746666666665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43</v>
      </c>
      <c r="C37" s="69">
        <f>D33-B33</f>
        <v>25.119303333333331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44</v>
      </c>
      <c r="C39" s="75">
        <f>C37/C35</f>
        <v>1.010359556394804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25</v>
      </c>
      <c r="C41" s="86"/>
      <c r="D41" s="87" t="s">
        <v>26</v>
      </c>
      <c r="E41" s="88"/>
      <c r="F41" s="87" t="s">
        <v>27</v>
      </c>
      <c r="G41" s="83"/>
      <c r="H41" s="83"/>
      <c r="I41" s="84"/>
      <c r="J41" s="85"/>
    </row>
    <row r="42" spans="1:13" ht="59.25" customHeight="1" x14ac:dyDescent="0.3">
      <c r="A42" s="89" t="s">
        <v>28</v>
      </c>
      <c r="B42" s="360" t="s">
        <v>117</v>
      </c>
      <c r="C42" s="91"/>
      <c r="D42" s="90"/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29</v>
      </c>
      <c r="B43" s="94" t="s">
        <v>118</v>
      </c>
      <c r="C43" s="95"/>
      <c r="D43" s="397">
        <v>42384</v>
      </c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B38" sqref="B38"/>
    </sheetView>
  </sheetViews>
  <sheetFormatPr defaultRowHeight="13.5" x14ac:dyDescent="0.25"/>
  <cols>
    <col min="1" max="1" width="27.5703125" style="4" customWidth="1"/>
    <col min="2" max="2" width="23.85546875" style="4" customWidth="1"/>
    <col min="3" max="3" width="26.285156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7" t="s">
        <v>0</v>
      </c>
      <c r="B15" s="367"/>
      <c r="C15" s="367"/>
      <c r="D15" s="367"/>
      <c r="E15" s="3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12" t="str">
        <f>SULPHAMETHOXAZOLE!B26</f>
        <v>Sulphamethoxazole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3">
        <f>SULPHAMETHOXAZOLE!D43</f>
        <v>20.09</v>
      </c>
      <c r="C20" s="10"/>
      <c r="D20" s="10"/>
      <c r="E20" s="10"/>
    </row>
    <row r="21" spans="1:6" ht="16.5" customHeight="1" x14ac:dyDescent="0.3">
      <c r="A21" s="7" t="s">
        <v>10</v>
      </c>
      <c r="B21" s="358">
        <f>SULPHAMETHOXAZOLE!D46</f>
        <v>0.20005621999999998</v>
      </c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62586663</v>
      </c>
      <c r="C24" s="18">
        <v>15138.81</v>
      </c>
      <c r="D24" s="19">
        <v>1.0900000000000001</v>
      </c>
      <c r="E24" s="20">
        <v>9.26</v>
      </c>
    </row>
    <row r="25" spans="1:6" ht="16.5" customHeight="1" x14ac:dyDescent="0.3">
      <c r="A25" s="17">
        <v>2</v>
      </c>
      <c r="B25" s="18">
        <v>62452426</v>
      </c>
      <c r="C25" s="18">
        <v>15098.57</v>
      </c>
      <c r="D25" s="359">
        <v>1.08</v>
      </c>
      <c r="E25" s="19">
        <v>9.24</v>
      </c>
    </row>
    <row r="26" spans="1:6" ht="16.5" customHeight="1" x14ac:dyDescent="0.3">
      <c r="A26" s="17">
        <v>3</v>
      </c>
      <c r="B26" s="18">
        <v>62496569</v>
      </c>
      <c r="C26" s="18">
        <v>15034.17</v>
      </c>
      <c r="D26" s="19">
        <v>1.0900000000000001</v>
      </c>
      <c r="E26" s="19">
        <v>9.24</v>
      </c>
    </row>
    <row r="27" spans="1:6" ht="16.5" customHeight="1" x14ac:dyDescent="0.3">
      <c r="A27" s="17">
        <v>4</v>
      </c>
      <c r="B27" s="18">
        <v>62669006</v>
      </c>
      <c r="C27" s="18">
        <v>14988.01</v>
      </c>
      <c r="D27" s="19">
        <v>1.1000000000000001</v>
      </c>
      <c r="E27" s="19">
        <v>9.23</v>
      </c>
    </row>
    <row r="28" spans="1:6" ht="16.5" customHeight="1" x14ac:dyDescent="0.3">
      <c r="A28" s="17">
        <v>5</v>
      </c>
      <c r="B28" s="18">
        <v>62755912</v>
      </c>
      <c r="C28" s="18">
        <v>14978.81</v>
      </c>
      <c r="D28" s="19">
        <v>1.0900000000000001</v>
      </c>
      <c r="E28" s="19">
        <v>9.23</v>
      </c>
    </row>
    <row r="29" spans="1:6" ht="16.5" customHeight="1" x14ac:dyDescent="0.3">
      <c r="A29" s="17">
        <v>6</v>
      </c>
      <c r="B29" s="21">
        <v>62644256</v>
      </c>
      <c r="C29" s="21">
        <v>14944.59</v>
      </c>
      <c r="D29" s="22">
        <v>1.1000000000000001</v>
      </c>
      <c r="E29" s="22">
        <v>9.2200000000000006</v>
      </c>
    </row>
    <row r="30" spans="1:6" ht="16.5" customHeight="1" x14ac:dyDescent="0.3">
      <c r="A30" s="23" t="s">
        <v>18</v>
      </c>
      <c r="B30" s="24">
        <f>AVERAGE(B24:B29)</f>
        <v>62600805.333333336</v>
      </c>
      <c r="C30" s="25">
        <f>AVERAGE(C24:C29)</f>
        <v>15030.493333333332</v>
      </c>
      <c r="D30" s="26">
        <f>AVERAGE(D24:D29)</f>
        <v>1.0916666666666666</v>
      </c>
      <c r="E30" s="26">
        <f>AVERAGE(E24:E29)</f>
        <v>9.2366666666666664</v>
      </c>
    </row>
    <row r="31" spans="1:6" ht="16.5" customHeight="1" x14ac:dyDescent="0.3">
      <c r="A31" s="27" t="s">
        <v>19</v>
      </c>
      <c r="B31" s="28">
        <f>(STDEV(B24:B29)/B30)</f>
        <v>1.8027406229474061E-3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tr">
        <f>TRIMETHOPRIM!B26</f>
        <v>Trimethoprim</v>
      </c>
      <c r="C39" s="10"/>
      <c r="D39" s="10"/>
      <c r="E39" s="10"/>
    </row>
    <row r="40" spans="1:6" ht="16.5" customHeight="1" x14ac:dyDescent="0.3">
      <c r="A40" s="11" t="s">
        <v>6</v>
      </c>
      <c r="B40" s="12">
        <f>TRIMETHOPRIM!B28</f>
        <v>99.66</v>
      </c>
      <c r="C40" s="10"/>
      <c r="D40" s="10"/>
      <c r="E40" s="10"/>
    </row>
    <row r="41" spans="1:6" ht="16.5" customHeight="1" x14ac:dyDescent="0.3">
      <c r="A41" s="7" t="s">
        <v>8</v>
      </c>
      <c r="B41" s="12">
        <f>TRIMETHOPRIM!D43</f>
        <v>15.07</v>
      </c>
      <c r="C41" s="10"/>
      <c r="D41" s="10"/>
      <c r="E41" s="10"/>
    </row>
    <row r="42" spans="1:6" ht="16.5" customHeight="1" x14ac:dyDescent="0.3">
      <c r="A42" s="7" t="s">
        <v>10</v>
      </c>
      <c r="B42" s="13">
        <f>TRIMETHOPRIM!D46</f>
        <v>3.0037523999999996E-2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3551223</v>
      </c>
      <c r="C45" s="18">
        <v>10883.22</v>
      </c>
      <c r="D45" s="19">
        <v>1.07</v>
      </c>
      <c r="E45" s="20">
        <v>3.54</v>
      </c>
    </row>
    <row r="46" spans="1:6" ht="16.5" customHeight="1" x14ac:dyDescent="0.3">
      <c r="A46" s="17">
        <v>2</v>
      </c>
      <c r="B46" s="18">
        <v>3561297</v>
      </c>
      <c r="C46" s="18">
        <v>10904.57</v>
      </c>
      <c r="D46" s="19">
        <v>1.04</v>
      </c>
      <c r="E46" s="19">
        <v>3.55</v>
      </c>
    </row>
    <row r="47" spans="1:6" ht="16.5" customHeight="1" x14ac:dyDescent="0.3">
      <c r="A47" s="17">
        <v>3</v>
      </c>
      <c r="B47" s="18">
        <v>3578334</v>
      </c>
      <c r="C47" s="18">
        <v>10877.02</v>
      </c>
      <c r="D47" s="19">
        <v>1.0900000000000001</v>
      </c>
      <c r="E47" s="19">
        <v>3.56</v>
      </c>
    </row>
    <row r="48" spans="1:6" ht="16.5" customHeight="1" x14ac:dyDescent="0.3">
      <c r="A48" s="17">
        <v>4</v>
      </c>
      <c r="B48" s="18">
        <v>3590857</v>
      </c>
      <c r="C48" s="18">
        <v>10879.98</v>
      </c>
      <c r="D48" s="19">
        <v>1.0900000000000001</v>
      </c>
      <c r="E48" s="19">
        <v>3.56</v>
      </c>
    </row>
    <row r="49" spans="1:7" ht="16.5" customHeight="1" x14ac:dyDescent="0.3">
      <c r="A49" s="17">
        <v>5</v>
      </c>
      <c r="B49" s="18">
        <v>3614316</v>
      </c>
      <c r="C49" s="18">
        <v>10845.55</v>
      </c>
      <c r="D49" s="19">
        <v>1.1100000000000001</v>
      </c>
      <c r="E49" s="19">
        <v>3.56</v>
      </c>
    </row>
    <row r="50" spans="1:7" ht="16.5" customHeight="1" x14ac:dyDescent="0.3">
      <c r="A50" s="17">
        <v>6</v>
      </c>
      <c r="B50" s="21">
        <v>3618544</v>
      </c>
      <c r="C50" s="21">
        <v>10849.01</v>
      </c>
      <c r="D50" s="22">
        <v>1.1299999999999999</v>
      </c>
      <c r="E50" s="22">
        <v>3.57</v>
      </c>
    </row>
    <row r="51" spans="1:7" ht="16.5" customHeight="1" x14ac:dyDescent="0.3">
      <c r="A51" s="23" t="s">
        <v>18</v>
      </c>
      <c r="B51" s="24">
        <f>AVERAGE(B45:B50)</f>
        <v>3585761.8333333335</v>
      </c>
      <c r="C51" s="25">
        <f>AVERAGE(C45:C50)</f>
        <v>10873.225</v>
      </c>
      <c r="D51" s="26">
        <f>AVERAGE(D45:D50)</f>
        <v>1.0883333333333334</v>
      </c>
      <c r="E51" s="26">
        <f>AVERAGE(E45:E50)</f>
        <v>3.5566666666666666</v>
      </c>
    </row>
    <row r="52" spans="1:7" ht="16.5" customHeight="1" x14ac:dyDescent="0.3">
      <c r="A52" s="27" t="s">
        <v>19</v>
      </c>
      <c r="B52" s="28">
        <f>(STDEV(B45:B50)/B51)</f>
        <v>7.6502878992044379E-3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8" t="s">
        <v>25</v>
      </c>
      <c r="C59" s="36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399" t="s">
        <v>117</v>
      </c>
      <c r="C60" s="398"/>
      <c r="E60" s="48"/>
      <c r="F60" s="2"/>
      <c r="G60" s="49"/>
    </row>
    <row r="61" spans="1:7" ht="15" customHeight="1" x14ac:dyDescent="0.3">
      <c r="A61" s="47" t="s">
        <v>29</v>
      </c>
      <c r="B61" s="400" t="s">
        <v>118</v>
      </c>
      <c r="C61" s="95"/>
      <c r="E61" s="397">
        <v>42384</v>
      </c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4" zoomScale="55" zoomScaleNormal="75" workbookViewId="0">
      <selection activeCell="B81" sqref="B81:E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4" t="s">
        <v>30</v>
      </c>
      <c r="B1" s="394"/>
      <c r="C1" s="394"/>
      <c r="D1" s="394"/>
      <c r="E1" s="394"/>
      <c r="F1" s="394"/>
      <c r="G1" s="394"/>
      <c r="H1" s="394"/>
    </row>
    <row r="2" spans="1:8" x14ac:dyDescent="0.25">
      <c r="A2" s="394"/>
      <c r="B2" s="394"/>
      <c r="C2" s="394"/>
      <c r="D2" s="394"/>
      <c r="E2" s="394"/>
      <c r="F2" s="394"/>
      <c r="G2" s="394"/>
      <c r="H2" s="394"/>
    </row>
    <row r="3" spans="1:8" x14ac:dyDescent="0.25">
      <c r="A3" s="394"/>
      <c r="B3" s="394"/>
      <c r="C3" s="394"/>
      <c r="D3" s="394"/>
      <c r="E3" s="394"/>
      <c r="F3" s="394"/>
      <c r="G3" s="394"/>
      <c r="H3" s="394"/>
    </row>
    <row r="4" spans="1:8" x14ac:dyDescent="0.25">
      <c r="A4" s="394"/>
      <c r="B4" s="394"/>
      <c r="C4" s="394"/>
      <c r="D4" s="394"/>
      <c r="E4" s="394"/>
      <c r="F4" s="394"/>
      <c r="G4" s="394"/>
      <c r="H4" s="394"/>
    </row>
    <row r="5" spans="1:8" x14ac:dyDescent="0.25">
      <c r="A5" s="394"/>
      <c r="B5" s="394"/>
      <c r="C5" s="394"/>
      <c r="D5" s="394"/>
      <c r="E5" s="394"/>
      <c r="F5" s="394"/>
      <c r="G5" s="394"/>
      <c r="H5" s="394"/>
    </row>
    <row r="6" spans="1:8" x14ac:dyDescent="0.25">
      <c r="A6" s="394"/>
      <c r="B6" s="394"/>
      <c r="C6" s="394"/>
      <c r="D6" s="394"/>
      <c r="E6" s="394"/>
      <c r="F6" s="394"/>
      <c r="G6" s="394"/>
      <c r="H6" s="394"/>
    </row>
    <row r="7" spans="1:8" x14ac:dyDescent="0.25">
      <c r="A7" s="394"/>
      <c r="B7" s="394"/>
      <c r="C7" s="394"/>
      <c r="D7" s="394"/>
      <c r="E7" s="394"/>
      <c r="F7" s="394"/>
      <c r="G7" s="394"/>
      <c r="H7" s="394"/>
    </row>
    <row r="8" spans="1:8" x14ac:dyDescent="0.25">
      <c r="A8" s="395" t="s">
        <v>31</v>
      </c>
      <c r="B8" s="395"/>
      <c r="C8" s="395"/>
      <c r="D8" s="395"/>
      <c r="E8" s="395"/>
      <c r="F8" s="395"/>
      <c r="G8" s="395"/>
      <c r="H8" s="395"/>
    </row>
    <row r="9" spans="1:8" x14ac:dyDescent="0.25">
      <c r="A9" s="395"/>
      <c r="B9" s="395"/>
      <c r="C9" s="395"/>
      <c r="D9" s="395"/>
      <c r="E9" s="395"/>
      <c r="F9" s="395"/>
      <c r="G9" s="395"/>
      <c r="H9" s="395"/>
    </row>
    <row r="10" spans="1:8" x14ac:dyDescent="0.25">
      <c r="A10" s="395"/>
      <c r="B10" s="395"/>
      <c r="C10" s="395"/>
      <c r="D10" s="395"/>
      <c r="E10" s="395"/>
      <c r="F10" s="395"/>
      <c r="G10" s="395"/>
      <c r="H10" s="395"/>
    </row>
    <row r="11" spans="1:8" x14ac:dyDescent="0.25">
      <c r="A11" s="395"/>
      <c r="B11" s="395"/>
      <c r="C11" s="395"/>
      <c r="D11" s="395"/>
      <c r="E11" s="395"/>
      <c r="F11" s="395"/>
      <c r="G11" s="395"/>
      <c r="H11" s="395"/>
    </row>
    <row r="12" spans="1:8" x14ac:dyDescent="0.25">
      <c r="A12" s="395"/>
      <c r="B12" s="395"/>
      <c r="C12" s="395"/>
      <c r="D12" s="395"/>
      <c r="E12" s="395"/>
      <c r="F12" s="395"/>
      <c r="G12" s="395"/>
      <c r="H12" s="395"/>
    </row>
    <row r="13" spans="1:8" x14ac:dyDescent="0.25">
      <c r="A13" s="395"/>
      <c r="B13" s="395"/>
      <c r="C13" s="395"/>
      <c r="D13" s="395"/>
      <c r="E13" s="395"/>
      <c r="F13" s="395"/>
      <c r="G13" s="395"/>
      <c r="H13" s="395"/>
    </row>
    <row r="14" spans="1:8" x14ac:dyDescent="0.25">
      <c r="A14" s="395"/>
      <c r="B14" s="395"/>
      <c r="C14" s="395"/>
      <c r="D14" s="395"/>
      <c r="E14" s="395"/>
      <c r="F14" s="395"/>
      <c r="G14" s="395"/>
      <c r="H14" s="395"/>
    </row>
    <row r="15" spans="1:8" ht="19.5" customHeight="1" x14ac:dyDescent="0.25"/>
    <row r="16" spans="1:8" ht="19.5" customHeight="1" x14ac:dyDescent="0.3">
      <c r="A16" s="361" t="s">
        <v>32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96" t="s">
        <v>45</v>
      </c>
      <c r="B17" s="396"/>
      <c r="C17" s="396"/>
      <c r="D17" s="396"/>
      <c r="E17" s="396"/>
      <c r="F17" s="396"/>
      <c r="G17" s="396"/>
      <c r="H17" s="396"/>
    </row>
    <row r="18" spans="1:14" ht="26.25" customHeight="1" x14ac:dyDescent="0.4">
      <c r="A18" s="110" t="s">
        <v>34</v>
      </c>
      <c r="B18" s="377" t="s">
        <v>5</v>
      </c>
      <c r="C18" s="377"/>
    </row>
    <row r="19" spans="1:14" ht="26.25" customHeight="1" x14ac:dyDescent="0.4">
      <c r="A19" s="110" t="s">
        <v>35</v>
      </c>
      <c r="B19" s="208" t="s">
        <v>7</v>
      </c>
      <c r="C19" s="231">
        <v>25</v>
      </c>
    </row>
    <row r="20" spans="1:14" ht="26.25" customHeight="1" x14ac:dyDescent="0.4">
      <c r="A20" s="110" t="s">
        <v>36</v>
      </c>
      <c r="B20" s="208" t="s">
        <v>9</v>
      </c>
      <c r="C20" s="209"/>
    </row>
    <row r="21" spans="1:14" ht="26.25" customHeight="1" x14ac:dyDescent="0.4">
      <c r="A21" s="110" t="s">
        <v>37</v>
      </c>
      <c r="B21" s="378" t="s">
        <v>11</v>
      </c>
      <c r="C21" s="378"/>
      <c r="D21" s="378"/>
      <c r="E21" s="378"/>
      <c r="F21" s="378"/>
      <c r="G21" s="378"/>
      <c r="H21" s="378"/>
      <c r="I21" s="378"/>
    </row>
    <row r="22" spans="1:14" ht="26.25" customHeight="1" x14ac:dyDescent="0.4">
      <c r="A22" s="110" t="s">
        <v>38</v>
      </c>
      <c r="B22" s="210" t="s">
        <v>111</v>
      </c>
      <c r="C22" s="209"/>
      <c r="D22" s="209"/>
      <c r="E22" s="209"/>
      <c r="F22" s="209"/>
      <c r="G22" s="209"/>
      <c r="H22" s="209"/>
      <c r="I22" s="209"/>
    </row>
    <row r="23" spans="1:14" ht="26.25" customHeight="1" x14ac:dyDescent="0.4">
      <c r="A23" s="110" t="s">
        <v>39</v>
      </c>
      <c r="B23" s="210" t="s">
        <v>112</v>
      </c>
      <c r="C23" s="209"/>
      <c r="D23" s="209"/>
      <c r="E23" s="209"/>
      <c r="F23" s="209"/>
      <c r="G23" s="209"/>
      <c r="H23" s="209"/>
      <c r="I23" s="209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377" t="s">
        <v>113</v>
      </c>
      <c r="C26" s="377"/>
    </row>
    <row r="27" spans="1:14" ht="26.25" customHeight="1" x14ac:dyDescent="0.4">
      <c r="A27" s="115" t="s">
        <v>46</v>
      </c>
      <c r="B27" s="369" t="s">
        <v>114</v>
      </c>
      <c r="C27" s="369"/>
    </row>
    <row r="28" spans="1:14" ht="27" customHeight="1" x14ac:dyDescent="0.4">
      <c r="A28" s="115" t="s">
        <v>6</v>
      </c>
      <c r="B28" s="356">
        <v>99.58</v>
      </c>
      <c r="C28" s="357"/>
    </row>
    <row r="29" spans="1:14" s="9" customFormat="1" ht="27" customHeight="1" x14ac:dyDescent="0.4">
      <c r="A29" s="115" t="s">
        <v>47</v>
      </c>
      <c r="B29" s="206">
        <v>0</v>
      </c>
      <c r="C29" s="381" t="s">
        <v>48</v>
      </c>
      <c r="D29" s="382"/>
      <c r="E29" s="382"/>
      <c r="F29" s="382"/>
      <c r="G29" s="382"/>
      <c r="H29" s="383"/>
      <c r="I29" s="117"/>
      <c r="J29" s="117"/>
      <c r="K29" s="117"/>
      <c r="L29" s="117"/>
    </row>
    <row r="30" spans="1:14" s="9" customFormat="1" ht="19.5" customHeight="1" x14ac:dyDescent="0.3">
      <c r="A30" s="115" t="s">
        <v>49</v>
      </c>
      <c r="B30" s="114">
        <f>B28-B29</f>
        <v>99.58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50</v>
      </c>
      <c r="B31" s="227">
        <v>1</v>
      </c>
      <c r="C31" s="384" t="s">
        <v>51</v>
      </c>
      <c r="D31" s="385"/>
      <c r="E31" s="385"/>
      <c r="F31" s="385"/>
      <c r="G31" s="385"/>
      <c r="H31" s="386"/>
      <c r="I31" s="117"/>
      <c r="J31" s="117"/>
      <c r="K31" s="117"/>
      <c r="L31" s="117"/>
    </row>
    <row r="32" spans="1:14" s="9" customFormat="1" ht="27" customHeight="1" x14ac:dyDescent="0.4">
      <c r="A32" s="115" t="s">
        <v>52</v>
      </c>
      <c r="B32" s="227">
        <v>1</v>
      </c>
      <c r="C32" s="384" t="s">
        <v>53</v>
      </c>
      <c r="D32" s="385"/>
      <c r="E32" s="385"/>
      <c r="F32" s="385"/>
      <c r="G32" s="385"/>
      <c r="H32" s="386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54</v>
      </c>
      <c r="B34" s="124">
        <f>B31/B32</f>
        <v>1</v>
      </c>
      <c r="C34" s="109" t="s">
        <v>55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56</v>
      </c>
      <c r="B36" s="211">
        <v>50</v>
      </c>
      <c r="C36" s="109"/>
      <c r="D36" s="371" t="s">
        <v>57</v>
      </c>
      <c r="E36" s="372"/>
      <c r="F36" s="169" t="s">
        <v>58</v>
      </c>
      <c r="G36" s="170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59</v>
      </c>
      <c r="B37" s="212">
        <v>10</v>
      </c>
      <c r="C37" s="128" t="s">
        <v>60</v>
      </c>
      <c r="D37" s="129" t="s">
        <v>61</v>
      </c>
      <c r="E37" s="161" t="s">
        <v>62</v>
      </c>
      <c r="F37" s="129" t="s">
        <v>61</v>
      </c>
      <c r="G37" s="130" t="s">
        <v>62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63</v>
      </c>
      <c r="B38" s="212">
        <v>20</v>
      </c>
      <c r="C38" s="131">
        <v>1</v>
      </c>
      <c r="D38" s="213">
        <v>62504017</v>
      </c>
      <c r="E38" s="173">
        <f>IF(ISBLANK(D38),"-",$D$48/$D$45*D38)</f>
        <v>49989161.646661125</v>
      </c>
      <c r="F38" s="213">
        <v>51503611</v>
      </c>
      <c r="G38" s="166">
        <f>IF(ISBLANK(F38),"-",$D$48/$F$45*F38)</f>
        <v>50305982.756757714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64</v>
      </c>
      <c r="B39" s="212">
        <v>1</v>
      </c>
      <c r="C39" s="127">
        <v>2</v>
      </c>
      <c r="D39" s="214">
        <v>62616890</v>
      </c>
      <c r="E39" s="174">
        <f>IF(ISBLANK(D39),"-",$D$48/$D$45*D39)</f>
        <v>50079434.670914009</v>
      </c>
      <c r="F39" s="214">
        <v>51527413</v>
      </c>
      <c r="G39" s="167">
        <f>IF(ISBLANK(F39),"-",$D$48/$F$45*F39)</f>
        <v>50329231.282022789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65</v>
      </c>
      <c r="B40" s="212">
        <v>1</v>
      </c>
      <c r="C40" s="127">
        <v>3</v>
      </c>
      <c r="D40" s="214">
        <v>62532180</v>
      </c>
      <c r="E40" s="174">
        <f>IF(ISBLANK(D40),"-",$D$48/$D$45*D40)</f>
        <v>50011685.715145476</v>
      </c>
      <c r="F40" s="214">
        <v>51691807</v>
      </c>
      <c r="G40" s="167">
        <f>IF(ISBLANK(F40),"-",$D$48/$F$45*F40)</f>
        <v>50489802.581175283</v>
      </c>
      <c r="L40" s="121"/>
      <c r="M40" s="121"/>
      <c r="N40" s="132"/>
    </row>
    <row r="41" spans="1:14" ht="26.25" customHeight="1" x14ac:dyDescent="0.4">
      <c r="A41" s="126" t="s">
        <v>66</v>
      </c>
      <c r="B41" s="212">
        <v>1</v>
      </c>
      <c r="C41" s="133">
        <v>4</v>
      </c>
      <c r="D41" s="215"/>
      <c r="E41" s="175" t="str">
        <f>IF(ISBLANK(D41),"-",$D$48/$D$45*D41)</f>
        <v>-</v>
      </c>
      <c r="F41" s="215"/>
      <c r="G41" s="168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67</v>
      </c>
      <c r="B42" s="212">
        <v>1</v>
      </c>
      <c r="C42" s="134" t="s">
        <v>68</v>
      </c>
      <c r="D42" s="193">
        <f>AVERAGE(D38:D41)</f>
        <v>62551029</v>
      </c>
      <c r="E42" s="157">
        <f>AVERAGE(E38:E41)</f>
        <v>50026760.677573532</v>
      </c>
      <c r="F42" s="135">
        <f>AVERAGE(F38:F41)</f>
        <v>51574277</v>
      </c>
      <c r="G42" s="136">
        <f>AVERAGE(G38:G41)</f>
        <v>50375005.539985262</v>
      </c>
    </row>
    <row r="43" spans="1:14" ht="26.25" customHeight="1" x14ac:dyDescent="0.4">
      <c r="A43" s="126" t="s">
        <v>69</v>
      </c>
      <c r="B43" s="207">
        <v>1</v>
      </c>
      <c r="C43" s="194" t="s">
        <v>70</v>
      </c>
      <c r="D43" s="217">
        <v>20.09</v>
      </c>
      <c r="E43" s="132"/>
      <c r="F43" s="216">
        <v>16.45</v>
      </c>
      <c r="G43" s="171"/>
    </row>
    <row r="44" spans="1:14" ht="26.25" customHeight="1" x14ac:dyDescent="0.4">
      <c r="A44" s="126" t="s">
        <v>71</v>
      </c>
      <c r="B44" s="207">
        <v>1</v>
      </c>
      <c r="C44" s="195" t="s">
        <v>72</v>
      </c>
      <c r="D44" s="196">
        <f>D43*$B$34</f>
        <v>20.09</v>
      </c>
      <c r="E44" s="138"/>
      <c r="F44" s="137">
        <f>F43*$B$34</f>
        <v>16.45</v>
      </c>
      <c r="G44" s="140"/>
    </row>
    <row r="45" spans="1:14" ht="19.5" customHeight="1" x14ac:dyDescent="0.3">
      <c r="A45" s="126" t="s">
        <v>73</v>
      </c>
      <c r="B45" s="192">
        <f>(B44/B43)*(B42/B41)*(B40/B39)*(B38/B37)*B36</f>
        <v>100</v>
      </c>
      <c r="C45" s="195" t="s">
        <v>74</v>
      </c>
      <c r="D45" s="197">
        <f>D44*$B$30/100</f>
        <v>20.005621999999999</v>
      </c>
      <c r="E45" s="140"/>
      <c r="F45" s="139">
        <f>F44*$B$30/100</f>
        <v>16.38091</v>
      </c>
      <c r="G45" s="140"/>
    </row>
    <row r="46" spans="1:14" ht="19.5" customHeight="1" x14ac:dyDescent="0.3">
      <c r="A46" s="373" t="s">
        <v>75</v>
      </c>
      <c r="B46" s="379"/>
      <c r="C46" s="195" t="s">
        <v>76</v>
      </c>
      <c r="D46" s="196">
        <f>D45/$B$45</f>
        <v>0.20005621999999998</v>
      </c>
      <c r="E46" s="140"/>
      <c r="F46" s="141">
        <f>F45/$B$45</f>
        <v>0.16380910000000001</v>
      </c>
      <c r="G46" s="140"/>
    </row>
    <row r="47" spans="1:14" ht="27" customHeight="1" x14ac:dyDescent="0.4">
      <c r="A47" s="375"/>
      <c r="B47" s="380"/>
      <c r="C47" s="195" t="s">
        <v>77</v>
      </c>
      <c r="D47" s="218">
        <v>0.16</v>
      </c>
      <c r="E47" s="171"/>
      <c r="F47" s="171"/>
      <c r="G47" s="171"/>
    </row>
    <row r="48" spans="1:14" ht="18.75" x14ac:dyDescent="0.3">
      <c r="C48" s="195" t="s">
        <v>78</v>
      </c>
      <c r="D48" s="197">
        <f>D47*$B$45</f>
        <v>16</v>
      </c>
      <c r="E48" s="140"/>
      <c r="F48" s="140"/>
      <c r="G48" s="140"/>
    </row>
    <row r="49" spans="1:12" ht="19.5" customHeight="1" x14ac:dyDescent="0.3">
      <c r="C49" s="198" t="s">
        <v>79</v>
      </c>
      <c r="D49" s="199">
        <f>D48/B34</f>
        <v>16</v>
      </c>
      <c r="E49" s="159"/>
      <c r="F49" s="159"/>
      <c r="G49" s="159"/>
    </row>
    <row r="50" spans="1:12" ht="18.75" x14ac:dyDescent="0.3">
      <c r="C50" s="200" t="s">
        <v>80</v>
      </c>
      <c r="D50" s="201">
        <f>AVERAGE(E38:E41,G38:G41)</f>
        <v>50200883.108779393</v>
      </c>
      <c r="E50" s="158"/>
      <c r="F50" s="158"/>
      <c r="G50" s="158"/>
    </row>
    <row r="51" spans="1:12" ht="18.75" x14ac:dyDescent="0.3">
      <c r="C51" s="142" t="s">
        <v>81</v>
      </c>
      <c r="D51" s="145">
        <f>STDEV(E38:E41,G38:G41)/D50</f>
        <v>4.0468924929680005E-3</v>
      </c>
      <c r="E51" s="138"/>
      <c r="F51" s="138"/>
      <c r="G51" s="138"/>
    </row>
    <row r="52" spans="1:12" ht="19.5" customHeight="1" x14ac:dyDescent="0.3">
      <c r="C52" s="143" t="s">
        <v>20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82</v>
      </c>
    </row>
    <row r="55" spans="1:12" ht="18.75" x14ac:dyDescent="0.3">
      <c r="A55" s="109" t="s">
        <v>83</v>
      </c>
      <c r="B55" s="111" t="str">
        <f>B21</f>
        <v>Trimethoprim BP 40 MG
Sulfamethoxazole BP 200mg</v>
      </c>
    </row>
    <row r="56" spans="1:12" ht="26.25" customHeight="1" x14ac:dyDescent="0.4">
      <c r="A56" s="203" t="s">
        <v>84</v>
      </c>
      <c r="B56" s="219">
        <v>5</v>
      </c>
      <c r="C56" s="184" t="s">
        <v>85</v>
      </c>
      <c r="D56" s="220">
        <v>200</v>
      </c>
      <c r="E56" s="184" t="str">
        <f>B20</f>
        <v>Sulfamethoxazole BP &amp; Trimethoprim BP</v>
      </c>
    </row>
    <row r="57" spans="1:12" ht="18.75" x14ac:dyDescent="0.3">
      <c r="A57" s="111" t="s">
        <v>86</v>
      </c>
      <c r="B57" s="230">
        <f>'Relative Density'!C39</f>
        <v>1.010359556394804</v>
      </c>
    </row>
    <row r="58" spans="1:12" s="74" customFormat="1" ht="18.75" x14ac:dyDescent="0.3">
      <c r="A58" s="182" t="s">
        <v>87</v>
      </c>
      <c r="B58" s="183">
        <f>B56</f>
        <v>5</v>
      </c>
      <c r="C58" s="184" t="s">
        <v>88</v>
      </c>
      <c r="D58" s="204">
        <f>B57*B56</f>
        <v>5.0517977819740203</v>
      </c>
    </row>
    <row r="59" spans="1:12" ht="19.5" customHeight="1" x14ac:dyDescent="0.25"/>
    <row r="60" spans="1:12" s="9" customFormat="1" ht="27" customHeight="1" x14ac:dyDescent="0.4">
      <c r="A60" s="125" t="s">
        <v>89</v>
      </c>
      <c r="B60" s="211">
        <v>50</v>
      </c>
      <c r="C60" s="109"/>
      <c r="D60" s="149" t="s">
        <v>90</v>
      </c>
      <c r="E60" s="148" t="s">
        <v>91</v>
      </c>
      <c r="F60" s="148" t="s">
        <v>61</v>
      </c>
      <c r="G60" s="148" t="s">
        <v>92</v>
      </c>
      <c r="H60" s="128" t="s">
        <v>93</v>
      </c>
      <c r="L60" s="117"/>
    </row>
    <row r="61" spans="1:12" s="9" customFormat="1" ht="24" customHeight="1" x14ac:dyDescent="0.4">
      <c r="A61" s="126" t="s">
        <v>94</v>
      </c>
      <c r="B61" s="212">
        <v>2</v>
      </c>
      <c r="C61" s="390" t="s">
        <v>95</v>
      </c>
      <c r="D61" s="387">
        <v>5.2869999999999999</v>
      </c>
      <c r="E61" s="177">
        <v>1</v>
      </c>
      <c r="F61" s="221">
        <v>49065933</v>
      </c>
      <c r="G61" s="188">
        <f>IF(ISBLANK(F61),"-",(F61/$D$50*$D$47*$B$69)*$D$58/$D$61)</f>
        <v>186.78214026771525</v>
      </c>
      <c r="H61" s="185">
        <f t="shared" ref="H61:H72" si="0">IF(ISBLANK(F61),"-",G61/$D$56)</f>
        <v>0.93391070133857623</v>
      </c>
      <c r="L61" s="117"/>
    </row>
    <row r="62" spans="1:12" s="9" customFormat="1" ht="26.25" customHeight="1" x14ac:dyDescent="0.4">
      <c r="A62" s="126" t="s">
        <v>96</v>
      </c>
      <c r="B62" s="212">
        <v>50</v>
      </c>
      <c r="C62" s="391"/>
      <c r="D62" s="388"/>
      <c r="E62" s="178">
        <v>2</v>
      </c>
      <c r="F62" s="214">
        <v>49087968</v>
      </c>
      <c r="G62" s="189">
        <f>IF(ISBLANK(F62),"-",(F62/$D$50*$D$47*$B$69)*$D$58/$D$61)</f>
        <v>186.86602218352022</v>
      </c>
      <c r="H62" s="186">
        <f t="shared" si="0"/>
        <v>0.9343301109176011</v>
      </c>
      <c r="L62" s="117"/>
    </row>
    <row r="63" spans="1:12" s="9" customFormat="1" ht="24.75" customHeight="1" x14ac:dyDescent="0.4">
      <c r="A63" s="126" t="s">
        <v>97</v>
      </c>
      <c r="B63" s="212">
        <v>1</v>
      </c>
      <c r="C63" s="391"/>
      <c r="D63" s="388"/>
      <c r="E63" s="178">
        <v>3</v>
      </c>
      <c r="F63" s="214">
        <v>48966669</v>
      </c>
      <c r="G63" s="189">
        <f>IF(ISBLANK(F63),"-",(F63/$D$50*$D$47*$B$69)*$D$58/$D$61)</f>
        <v>186.40426622685001</v>
      </c>
      <c r="H63" s="186">
        <f t="shared" si="0"/>
        <v>0.93202133113425001</v>
      </c>
      <c r="L63" s="117"/>
    </row>
    <row r="64" spans="1:12" ht="27" customHeight="1" x14ac:dyDescent="0.4">
      <c r="A64" s="126" t="s">
        <v>98</v>
      </c>
      <c r="B64" s="212">
        <v>1</v>
      </c>
      <c r="C64" s="392"/>
      <c r="D64" s="389"/>
      <c r="E64" s="179">
        <v>4</v>
      </c>
      <c r="F64" s="222"/>
      <c r="G64" s="189" t="str">
        <f>IF(ISBLANK(F64),"-",(F64/$D$50*$D$47*$B$69)*$D$58/$D$61)</f>
        <v>-</v>
      </c>
      <c r="H64" s="186" t="str">
        <f t="shared" si="0"/>
        <v>-</v>
      </c>
    </row>
    <row r="65" spans="1:11" ht="24.75" customHeight="1" x14ac:dyDescent="0.4">
      <c r="A65" s="126" t="s">
        <v>99</v>
      </c>
      <c r="B65" s="212">
        <v>1</v>
      </c>
      <c r="C65" s="390" t="s">
        <v>100</v>
      </c>
      <c r="D65" s="387">
        <v>5.3452999999999999</v>
      </c>
      <c r="E65" s="150">
        <v>1</v>
      </c>
      <c r="F65" s="214">
        <v>50394476</v>
      </c>
      <c r="G65" s="188">
        <f>IF(ISBLANK(F65),"-",(F65/$D$50*$D$47*$B$69)*$D$58/$D$65)</f>
        <v>189.74723044046098</v>
      </c>
      <c r="H65" s="185">
        <f t="shared" si="0"/>
        <v>0.94873615220230489</v>
      </c>
    </row>
    <row r="66" spans="1:11" ht="23.25" customHeight="1" x14ac:dyDescent="0.4">
      <c r="A66" s="126" t="s">
        <v>101</v>
      </c>
      <c r="B66" s="212">
        <v>1</v>
      </c>
      <c r="C66" s="391"/>
      <c r="D66" s="388"/>
      <c r="E66" s="151">
        <v>2</v>
      </c>
      <c r="F66" s="214">
        <v>50348016</v>
      </c>
      <c r="G66" s="189">
        <f>IF(ISBLANK(F66),"-",(F66/$D$50*$D$47*$B$69)*$D$58/$D$65)</f>
        <v>189.57229745125272</v>
      </c>
      <c r="H66" s="186">
        <f t="shared" si="0"/>
        <v>0.94786148725626362</v>
      </c>
    </row>
    <row r="67" spans="1:11" ht="24.75" customHeight="1" x14ac:dyDescent="0.4">
      <c r="A67" s="126" t="s">
        <v>102</v>
      </c>
      <c r="B67" s="212">
        <v>1</v>
      </c>
      <c r="C67" s="391"/>
      <c r="D67" s="388"/>
      <c r="E67" s="151">
        <v>3</v>
      </c>
      <c r="F67" s="214">
        <v>50386651</v>
      </c>
      <c r="G67" s="189">
        <f>IF(ISBLANK(F67),"-",(F67/$D$50*$D$47*$B$69)*$D$58/$D$65)</f>
        <v>189.71776744776719</v>
      </c>
      <c r="H67" s="186">
        <f t="shared" si="0"/>
        <v>0.94858883723883591</v>
      </c>
    </row>
    <row r="68" spans="1:11" ht="27" customHeight="1" x14ac:dyDescent="0.4">
      <c r="A68" s="126" t="s">
        <v>103</v>
      </c>
      <c r="B68" s="212">
        <v>1</v>
      </c>
      <c r="C68" s="392"/>
      <c r="D68" s="389"/>
      <c r="E68" s="152">
        <v>4</v>
      </c>
      <c r="F68" s="222"/>
      <c r="G68" s="190" t="str">
        <f>IF(ISBLANK(F68),"-",(F68/$D$50*$D$47*$B$69)*$D$58/$D$65)</f>
        <v>-</v>
      </c>
      <c r="H68" s="187" t="str">
        <f t="shared" si="0"/>
        <v>-</v>
      </c>
    </row>
    <row r="69" spans="1:11" ht="23.25" customHeight="1" x14ac:dyDescent="0.4">
      <c r="A69" s="126" t="s">
        <v>104</v>
      </c>
      <c r="B69" s="191">
        <f>(B68/B67)*(B66/B65)*(B64/B63)*(B62/B61)*B60</f>
        <v>1250</v>
      </c>
      <c r="C69" s="390" t="s">
        <v>105</v>
      </c>
      <c r="D69" s="387">
        <v>5.4973999999999998</v>
      </c>
      <c r="E69" s="150">
        <v>1</v>
      </c>
      <c r="F69" s="221">
        <v>52029816</v>
      </c>
      <c r="G69" s="188">
        <f>IF(ISBLANK(F69),"-",(F69/$D$50*$D$47*$B$69)*$D$58/$D$69)</f>
        <v>190.48445882020289</v>
      </c>
      <c r="H69" s="186">
        <f t="shared" si="0"/>
        <v>0.95242229410101442</v>
      </c>
    </row>
    <row r="70" spans="1:11" ht="22.5" customHeight="1" x14ac:dyDescent="0.4">
      <c r="A70" s="202" t="s">
        <v>106</v>
      </c>
      <c r="B70" s="223">
        <f>(D47*B69)/D56*D58</f>
        <v>5.0517977819740203</v>
      </c>
      <c r="C70" s="391"/>
      <c r="D70" s="388"/>
      <c r="E70" s="151">
        <v>2</v>
      </c>
      <c r="F70" s="214">
        <v>51993840</v>
      </c>
      <c r="G70" s="189">
        <f>IF(ISBLANK(F70),"-",(F70/$D$50*$D$47*$B$69)*$D$58/$D$69)</f>
        <v>190.3527484007289</v>
      </c>
      <c r="H70" s="186">
        <f t="shared" si="0"/>
        <v>0.95176374200364444</v>
      </c>
    </row>
    <row r="71" spans="1:11" ht="23.25" customHeight="1" x14ac:dyDescent="0.4">
      <c r="A71" s="373" t="s">
        <v>75</v>
      </c>
      <c r="B71" s="374"/>
      <c r="C71" s="391"/>
      <c r="D71" s="388"/>
      <c r="E71" s="151">
        <v>3</v>
      </c>
      <c r="F71" s="214">
        <v>51908433</v>
      </c>
      <c r="G71" s="189">
        <f>IF(ISBLANK(F71),"-",(F71/$D$50*$D$47*$B$69)*$D$58/$D$69)</f>
        <v>190.04006795276308</v>
      </c>
      <c r="H71" s="186">
        <f t="shared" si="0"/>
        <v>0.95020033976381546</v>
      </c>
    </row>
    <row r="72" spans="1:11" ht="23.25" customHeight="1" x14ac:dyDescent="0.4">
      <c r="A72" s="375"/>
      <c r="B72" s="376"/>
      <c r="C72" s="393"/>
      <c r="D72" s="389"/>
      <c r="E72" s="152">
        <v>4</v>
      </c>
      <c r="F72" s="222"/>
      <c r="G72" s="190" t="str">
        <f>IF(ISBLANK(F72),"-",(F72/$D$50*$D$47*$B$69)*$D$58/$D$69)</f>
        <v>-</v>
      </c>
      <c r="H72" s="187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68</v>
      </c>
      <c r="H73" s="224">
        <f>AVERAGE(H61:H72)</f>
        <v>0.9444261106618117</v>
      </c>
    </row>
    <row r="74" spans="1:11" ht="26.25" customHeight="1" x14ac:dyDescent="0.4">
      <c r="C74" s="153"/>
      <c r="D74" s="153"/>
      <c r="E74" s="153"/>
      <c r="F74" s="154"/>
      <c r="G74" s="142" t="s">
        <v>81</v>
      </c>
      <c r="H74" s="225">
        <f>STDEV(H61:H72)/H73</f>
        <v>8.9000369888604762E-3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143" t="s">
        <v>20</v>
      </c>
      <c r="H75" s="226">
        <f>COUNT(H61:H72)</f>
        <v>9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2"/>
    </row>
    <row r="77" spans="1:11" ht="26.25" customHeight="1" x14ac:dyDescent="0.4">
      <c r="A77" s="113" t="s">
        <v>107</v>
      </c>
      <c r="B77" s="228" t="s">
        <v>108</v>
      </c>
      <c r="C77" s="370" t="str">
        <f>B20</f>
        <v>Sulfamethoxazole BP &amp; Trimethoprim BP</v>
      </c>
      <c r="D77" s="370"/>
      <c r="E77" s="176" t="s">
        <v>109</v>
      </c>
      <c r="F77" s="176"/>
      <c r="G77" s="229">
        <f>H73</f>
        <v>0.9444261106618117</v>
      </c>
      <c r="H77" s="154"/>
      <c r="I77" s="156"/>
      <c r="J77" s="160"/>
      <c r="K77" s="172"/>
    </row>
    <row r="78" spans="1:11" ht="19.5" customHeight="1" x14ac:dyDescent="0.3">
      <c r="A78" s="163"/>
      <c r="B78" s="164"/>
      <c r="C78" s="165"/>
      <c r="D78" s="165"/>
      <c r="E78" s="164"/>
      <c r="F78" s="164"/>
      <c r="G78" s="164"/>
      <c r="H78" s="164"/>
    </row>
    <row r="79" spans="1:11" ht="18.75" x14ac:dyDescent="0.3">
      <c r="B79" s="116" t="s">
        <v>25</v>
      </c>
      <c r="E79" s="154" t="s">
        <v>26</v>
      </c>
      <c r="F79" s="154"/>
      <c r="G79" s="154" t="s">
        <v>27</v>
      </c>
    </row>
    <row r="80" spans="1:11" ht="36.75" customHeight="1" x14ac:dyDescent="0.3">
      <c r="A80" s="160" t="s">
        <v>28</v>
      </c>
      <c r="B80" s="205" t="s">
        <v>110</v>
      </c>
      <c r="C80" s="401"/>
      <c r="D80" s="153"/>
      <c r="E80" s="162"/>
      <c r="F80" s="156"/>
      <c r="G80" s="180"/>
      <c r="H80" s="180"/>
      <c r="I80" s="156"/>
    </row>
    <row r="81" spans="1:9" ht="39.75" customHeight="1" x14ac:dyDescent="0.3">
      <c r="A81" s="160" t="s">
        <v>29</v>
      </c>
      <c r="B81" s="94" t="s">
        <v>118</v>
      </c>
      <c r="C81" s="95"/>
      <c r="E81" s="397">
        <v>42384</v>
      </c>
      <c r="F81" s="156"/>
      <c r="G81" s="181"/>
      <c r="H81" s="181"/>
      <c r="I81" s="176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0" zoomScale="60" zoomScaleNormal="75" workbookViewId="0">
      <selection activeCell="C83" sqref="C8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4" t="s">
        <v>30</v>
      </c>
      <c r="B1" s="394"/>
      <c r="C1" s="394"/>
      <c r="D1" s="394"/>
      <c r="E1" s="394"/>
      <c r="F1" s="394"/>
      <c r="G1" s="394"/>
      <c r="H1" s="394"/>
    </row>
    <row r="2" spans="1:8" x14ac:dyDescent="0.25">
      <c r="A2" s="394"/>
      <c r="B2" s="394"/>
      <c r="C2" s="394"/>
      <c r="D2" s="394"/>
      <c r="E2" s="394"/>
      <c r="F2" s="394"/>
      <c r="G2" s="394"/>
      <c r="H2" s="394"/>
    </row>
    <row r="3" spans="1:8" x14ac:dyDescent="0.25">
      <c r="A3" s="394"/>
      <c r="B3" s="394"/>
      <c r="C3" s="394"/>
      <c r="D3" s="394"/>
      <c r="E3" s="394"/>
      <c r="F3" s="394"/>
      <c r="G3" s="394"/>
      <c r="H3" s="394"/>
    </row>
    <row r="4" spans="1:8" x14ac:dyDescent="0.25">
      <c r="A4" s="394"/>
      <c r="B4" s="394"/>
      <c r="C4" s="394"/>
      <c r="D4" s="394"/>
      <c r="E4" s="394"/>
      <c r="F4" s="394"/>
      <c r="G4" s="394"/>
      <c r="H4" s="394"/>
    </row>
    <row r="5" spans="1:8" x14ac:dyDescent="0.25">
      <c r="A5" s="394"/>
      <c r="B5" s="394"/>
      <c r="C5" s="394"/>
      <c r="D5" s="394"/>
      <c r="E5" s="394"/>
      <c r="F5" s="394"/>
      <c r="G5" s="394"/>
      <c r="H5" s="394"/>
    </row>
    <row r="6" spans="1:8" x14ac:dyDescent="0.25">
      <c r="A6" s="394"/>
      <c r="B6" s="394"/>
      <c r="C6" s="394"/>
      <c r="D6" s="394"/>
      <c r="E6" s="394"/>
      <c r="F6" s="394"/>
      <c r="G6" s="394"/>
      <c r="H6" s="394"/>
    </row>
    <row r="7" spans="1:8" x14ac:dyDescent="0.25">
      <c r="A7" s="394"/>
      <c r="B7" s="394"/>
      <c r="C7" s="394"/>
      <c r="D7" s="394"/>
      <c r="E7" s="394"/>
      <c r="F7" s="394"/>
      <c r="G7" s="394"/>
      <c r="H7" s="394"/>
    </row>
    <row r="8" spans="1:8" x14ac:dyDescent="0.25">
      <c r="A8" s="395" t="s">
        <v>31</v>
      </c>
      <c r="B8" s="395"/>
      <c r="C8" s="395"/>
      <c r="D8" s="395"/>
      <c r="E8" s="395"/>
      <c r="F8" s="395"/>
      <c r="G8" s="395"/>
      <c r="H8" s="395"/>
    </row>
    <row r="9" spans="1:8" x14ac:dyDescent="0.25">
      <c r="A9" s="395"/>
      <c r="B9" s="395"/>
      <c r="C9" s="395"/>
      <c r="D9" s="395"/>
      <c r="E9" s="395"/>
      <c r="F9" s="395"/>
      <c r="G9" s="395"/>
      <c r="H9" s="395"/>
    </row>
    <row r="10" spans="1:8" x14ac:dyDescent="0.25">
      <c r="A10" s="395"/>
      <c r="B10" s="395"/>
      <c r="C10" s="395"/>
      <c r="D10" s="395"/>
      <c r="E10" s="395"/>
      <c r="F10" s="395"/>
      <c r="G10" s="395"/>
      <c r="H10" s="395"/>
    </row>
    <row r="11" spans="1:8" x14ac:dyDescent="0.25">
      <c r="A11" s="395"/>
      <c r="B11" s="395"/>
      <c r="C11" s="395"/>
      <c r="D11" s="395"/>
      <c r="E11" s="395"/>
      <c r="F11" s="395"/>
      <c r="G11" s="395"/>
      <c r="H11" s="395"/>
    </row>
    <row r="12" spans="1:8" x14ac:dyDescent="0.25">
      <c r="A12" s="395"/>
      <c r="B12" s="395"/>
      <c r="C12" s="395"/>
      <c r="D12" s="395"/>
      <c r="E12" s="395"/>
      <c r="F12" s="395"/>
      <c r="G12" s="395"/>
      <c r="H12" s="395"/>
    </row>
    <row r="13" spans="1:8" x14ac:dyDescent="0.25">
      <c r="A13" s="395"/>
      <c r="B13" s="395"/>
      <c r="C13" s="395"/>
      <c r="D13" s="395"/>
      <c r="E13" s="395"/>
      <c r="F13" s="395"/>
      <c r="G13" s="395"/>
      <c r="H13" s="395"/>
    </row>
    <row r="14" spans="1:8" x14ac:dyDescent="0.25">
      <c r="A14" s="395"/>
      <c r="B14" s="395"/>
      <c r="C14" s="395"/>
      <c r="D14" s="395"/>
      <c r="E14" s="395"/>
      <c r="F14" s="395"/>
      <c r="G14" s="395"/>
      <c r="H14" s="395"/>
    </row>
    <row r="15" spans="1:8" ht="19.5" customHeight="1" x14ac:dyDescent="0.25"/>
    <row r="16" spans="1:8" ht="19.5" customHeight="1" x14ac:dyDescent="0.3">
      <c r="A16" s="361" t="s">
        <v>32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96" t="s">
        <v>45</v>
      </c>
      <c r="B17" s="396"/>
      <c r="C17" s="396"/>
      <c r="D17" s="396"/>
      <c r="E17" s="396"/>
      <c r="F17" s="396"/>
      <c r="G17" s="396"/>
      <c r="H17" s="396"/>
    </row>
    <row r="18" spans="1:14" ht="26.25" customHeight="1" x14ac:dyDescent="0.4">
      <c r="A18" s="234" t="s">
        <v>34</v>
      </c>
      <c r="B18" s="377" t="s">
        <v>5</v>
      </c>
      <c r="C18" s="377"/>
    </row>
    <row r="19" spans="1:14" ht="26.25" customHeight="1" x14ac:dyDescent="0.4">
      <c r="A19" s="234" t="s">
        <v>35</v>
      </c>
      <c r="B19" s="332" t="s">
        <v>7</v>
      </c>
      <c r="C19" s="355">
        <v>25</v>
      </c>
    </row>
    <row r="20" spans="1:14" ht="26.25" customHeight="1" x14ac:dyDescent="0.4">
      <c r="A20" s="234" t="s">
        <v>36</v>
      </c>
      <c r="B20" s="332" t="s">
        <v>9</v>
      </c>
      <c r="C20" s="333"/>
    </row>
    <row r="21" spans="1:14" ht="26.25" customHeight="1" x14ac:dyDescent="0.4">
      <c r="A21" s="234" t="s">
        <v>37</v>
      </c>
      <c r="B21" s="378" t="s">
        <v>11</v>
      </c>
      <c r="C21" s="378"/>
      <c r="D21" s="378"/>
      <c r="E21" s="378"/>
      <c r="F21" s="378"/>
      <c r="G21" s="378"/>
      <c r="H21" s="378"/>
      <c r="I21" s="378"/>
    </row>
    <row r="22" spans="1:14" ht="26.25" customHeight="1" x14ac:dyDescent="0.4">
      <c r="A22" s="234" t="s">
        <v>38</v>
      </c>
      <c r="B22" s="334" t="s">
        <v>111</v>
      </c>
      <c r="C22" s="333"/>
      <c r="D22" s="333"/>
      <c r="E22" s="333"/>
      <c r="F22" s="333"/>
      <c r="G22" s="333"/>
      <c r="H22" s="333"/>
      <c r="I22" s="333"/>
    </row>
    <row r="23" spans="1:14" ht="26.25" customHeight="1" x14ac:dyDescent="0.4">
      <c r="A23" s="234" t="s">
        <v>39</v>
      </c>
      <c r="B23" s="334" t="s">
        <v>112</v>
      </c>
      <c r="C23" s="333"/>
      <c r="D23" s="333"/>
      <c r="E23" s="333"/>
      <c r="F23" s="333"/>
      <c r="G23" s="333"/>
      <c r="H23" s="333"/>
      <c r="I23" s="333"/>
    </row>
    <row r="24" spans="1:14" ht="18.75" x14ac:dyDescent="0.3">
      <c r="A24" s="234"/>
      <c r="B24" s="236"/>
    </row>
    <row r="25" spans="1:14" ht="18.75" x14ac:dyDescent="0.3">
      <c r="A25" s="232" t="s">
        <v>1</v>
      </c>
      <c r="B25" s="236"/>
    </row>
    <row r="26" spans="1:14" ht="26.25" customHeight="1" x14ac:dyDescent="0.4">
      <c r="A26" s="237" t="s">
        <v>4</v>
      </c>
      <c r="B26" s="369" t="s">
        <v>115</v>
      </c>
      <c r="C26" s="369"/>
    </row>
    <row r="27" spans="1:14" ht="26.25" customHeight="1" x14ac:dyDescent="0.4">
      <c r="A27" s="239" t="s">
        <v>46</v>
      </c>
      <c r="B27" s="369" t="s">
        <v>116</v>
      </c>
      <c r="C27" s="369"/>
    </row>
    <row r="28" spans="1:14" ht="27" customHeight="1" x14ac:dyDescent="0.4">
      <c r="A28" s="239" t="s">
        <v>6</v>
      </c>
      <c r="B28" s="356">
        <v>99.66</v>
      </c>
      <c r="C28" s="357"/>
    </row>
    <row r="29" spans="1:14" s="9" customFormat="1" ht="27" customHeight="1" x14ac:dyDescent="0.4">
      <c r="A29" s="239" t="s">
        <v>47</v>
      </c>
      <c r="B29" s="330">
        <v>0</v>
      </c>
      <c r="C29" s="381" t="s">
        <v>48</v>
      </c>
      <c r="D29" s="382"/>
      <c r="E29" s="382"/>
      <c r="F29" s="382"/>
      <c r="G29" s="382"/>
      <c r="H29" s="383"/>
      <c r="I29" s="241"/>
      <c r="J29" s="241"/>
      <c r="K29" s="241"/>
      <c r="L29" s="241"/>
    </row>
    <row r="30" spans="1:14" s="9" customFormat="1" ht="19.5" customHeight="1" x14ac:dyDescent="0.3">
      <c r="A30" s="239" t="s">
        <v>49</v>
      </c>
      <c r="B30" s="238">
        <f>B28-B29</f>
        <v>99.66</v>
      </c>
      <c r="C30" s="242"/>
      <c r="D30" s="242"/>
      <c r="E30" s="242"/>
      <c r="F30" s="242"/>
      <c r="G30" s="242"/>
      <c r="H30" s="243"/>
      <c r="I30" s="241"/>
      <c r="J30" s="241"/>
      <c r="K30" s="241"/>
      <c r="L30" s="241"/>
    </row>
    <row r="31" spans="1:14" s="9" customFormat="1" ht="27" customHeight="1" x14ac:dyDescent="0.4">
      <c r="A31" s="239" t="s">
        <v>50</v>
      </c>
      <c r="B31" s="351">
        <v>1</v>
      </c>
      <c r="C31" s="384" t="s">
        <v>51</v>
      </c>
      <c r="D31" s="385"/>
      <c r="E31" s="385"/>
      <c r="F31" s="385"/>
      <c r="G31" s="385"/>
      <c r="H31" s="386"/>
      <c r="I31" s="241"/>
      <c r="J31" s="241"/>
      <c r="K31" s="241"/>
      <c r="L31" s="241"/>
    </row>
    <row r="32" spans="1:14" s="9" customFormat="1" ht="27" customHeight="1" x14ac:dyDescent="0.4">
      <c r="A32" s="239" t="s">
        <v>52</v>
      </c>
      <c r="B32" s="351">
        <v>1</v>
      </c>
      <c r="C32" s="384" t="s">
        <v>53</v>
      </c>
      <c r="D32" s="385"/>
      <c r="E32" s="385"/>
      <c r="F32" s="385"/>
      <c r="G32" s="385"/>
      <c r="H32" s="386"/>
      <c r="I32" s="241"/>
      <c r="J32" s="241"/>
      <c r="K32" s="241"/>
      <c r="L32" s="245"/>
      <c r="M32" s="245"/>
      <c r="N32" s="246"/>
    </row>
    <row r="33" spans="1:14" s="9" customFormat="1" ht="17.25" customHeight="1" x14ac:dyDescent="0.3">
      <c r="A33" s="239"/>
      <c r="B33" s="244"/>
      <c r="C33" s="247"/>
      <c r="D33" s="247"/>
      <c r="E33" s="247"/>
      <c r="F33" s="247"/>
      <c r="G33" s="247"/>
      <c r="H33" s="247"/>
      <c r="I33" s="241"/>
      <c r="J33" s="241"/>
      <c r="K33" s="241"/>
      <c r="L33" s="245"/>
      <c r="M33" s="245"/>
      <c r="N33" s="246"/>
    </row>
    <row r="34" spans="1:14" s="9" customFormat="1" ht="18.75" x14ac:dyDescent="0.3">
      <c r="A34" s="239" t="s">
        <v>54</v>
      </c>
      <c r="B34" s="248">
        <f>B31/B32</f>
        <v>1</v>
      </c>
      <c r="C34" s="233" t="s">
        <v>55</v>
      </c>
      <c r="D34" s="233"/>
      <c r="E34" s="233"/>
      <c r="F34" s="233"/>
      <c r="G34" s="233"/>
      <c r="H34" s="233"/>
      <c r="I34" s="241"/>
      <c r="J34" s="241"/>
      <c r="K34" s="241"/>
      <c r="L34" s="245"/>
      <c r="M34" s="245"/>
      <c r="N34" s="246"/>
    </row>
    <row r="35" spans="1:14" s="9" customFormat="1" ht="19.5" customHeight="1" x14ac:dyDescent="0.3">
      <c r="A35" s="239"/>
      <c r="B35" s="238"/>
      <c r="H35" s="233"/>
      <c r="I35" s="241"/>
      <c r="J35" s="241"/>
      <c r="K35" s="241"/>
      <c r="L35" s="245"/>
      <c r="M35" s="245"/>
      <c r="N35" s="246"/>
    </row>
    <row r="36" spans="1:14" s="9" customFormat="1" ht="27" customHeight="1" x14ac:dyDescent="0.4">
      <c r="A36" s="249" t="s">
        <v>56</v>
      </c>
      <c r="B36" s="335">
        <v>50</v>
      </c>
      <c r="C36" s="233"/>
      <c r="D36" s="371" t="s">
        <v>57</v>
      </c>
      <c r="E36" s="372"/>
      <c r="F36" s="293" t="s">
        <v>58</v>
      </c>
      <c r="G36" s="294"/>
      <c r="J36" s="241"/>
      <c r="K36" s="241"/>
      <c r="L36" s="245"/>
      <c r="M36" s="245"/>
      <c r="N36" s="246"/>
    </row>
    <row r="37" spans="1:14" s="9" customFormat="1" ht="26.25" customHeight="1" x14ac:dyDescent="0.4">
      <c r="A37" s="250" t="s">
        <v>59</v>
      </c>
      <c r="B37" s="336">
        <v>2</v>
      </c>
      <c r="C37" s="252" t="s">
        <v>60</v>
      </c>
      <c r="D37" s="253" t="s">
        <v>61</v>
      </c>
      <c r="E37" s="285" t="s">
        <v>62</v>
      </c>
      <c r="F37" s="253" t="s">
        <v>61</v>
      </c>
      <c r="G37" s="254" t="s">
        <v>62</v>
      </c>
      <c r="J37" s="241"/>
      <c r="K37" s="241"/>
      <c r="L37" s="245"/>
      <c r="M37" s="245"/>
      <c r="N37" s="246"/>
    </row>
    <row r="38" spans="1:14" s="9" customFormat="1" ht="26.25" customHeight="1" x14ac:dyDescent="0.4">
      <c r="A38" s="250" t="s">
        <v>63</v>
      </c>
      <c r="B38" s="336">
        <v>20</v>
      </c>
      <c r="C38" s="255">
        <v>1</v>
      </c>
      <c r="D38" s="337">
        <v>3625786</v>
      </c>
      <c r="E38" s="297">
        <f>IF(ISBLANK(D38),"-",$D$48/$D$45*D38)</f>
        <v>3862673.6344846538</v>
      </c>
      <c r="F38" s="337">
        <v>4085017</v>
      </c>
      <c r="G38" s="290">
        <f>IF(ISBLANK(F38),"-",$D$48/$F$45*F38)</f>
        <v>3913082.0445840438</v>
      </c>
      <c r="J38" s="241"/>
      <c r="K38" s="241"/>
      <c r="L38" s="245"/>
      <c r="M38" s="245"/>
      <c r="N38" s="246"/>
    </row>
    <row r="39" spans="1:14" s="9" customFormat="1" ht="26.25" customHeight="1" x14ac:dyDescent="0.4">
      <c r="A39" s="250" t="s">
        <v>64</v>
      </c>
      <c r="B39" s="336">
        <v>1</v>
      </c>
      <c r="C39" s="251">
        <v>2</v>
      </c>
      <c r="D39" s="338">
        <v>3643177</v>
      </c>
      <c r="E39" s="298">
        <f>IF(ISBLANK(D39),"-",$D$48/$D$45*D39)</f>
        <v>3881200.8606301909</v>
      </c>
      <c r="F39" s="338">
        <v>4095491</v>
      </c>
      <c r="G39" s="291">
        <f>IF(ISBLANK(F39),"-",$D$48/$F$45*F39)</f>
        <v>3923115.2026675898</v>
      </c>
      <c r="J39" s="241"/>
      <c r="K39" s="241"/>
      <c r="L39" s="245"/>
      <c r="M39" s="245"/>
      <c r="N39" s="246"/>
    </row>
    <row r="40" spans="1:14" ht="26.25" customHeight="1" x14ac:dyDescent="0.4">
      <c r="A40" s="250" t="s">
        <v>65</v>
      </c>
      <c r="B40" s="336">
        <v>1</v>
      </c>
      <c r="C40" s="251">
        <v>3</v>
      </c>
      <c r="D40" s="338">
        <v>3647607</v>
      </c>
      <c r="E40" s="298">
        <f>IF(ISBLANK(D40),"-",$D$48/$D$45*D40)</f>
        <v>3885920.2909001429</v>
      </c>
      <c r="F40" s="338">
        <v>4128235</v>
      </c>
      <c r="G40" s="291">
        <f>IF(ISBLANK(F40),"-",$D$48/$F$45*F40)</f>
        <v>3954481.0350418147</v>
      </c>
      <c r="L40" s="245"/>
      <c r="M40" s="245"/>
      <c r="N40" s="256"/>
    </row>
    <row r="41" spans="1:14" ht="26.25" customHeight="1" x14ac:dyDescent="0.4">
      <c r="A41" s="250" t="s">
        <v>66</v>
      </c>
      <c r="B41" s="336">
        <v>1</v>
      </c>
      <c r="C41" s="257">
        <v>4</v>
      </c>
      <c r="D41" s="339"/>
      <c r="E41" s="299" t="str">
        <f>IF(ISBLANK(D41),"-",$D$48/$D$45*D41)</f>
        <v>-</v>
      </c>
      <c r="F41" s="339"/>
      <c r="G41" s="292" t="str">
        <f>IF(ISBLANK(F41),"-",$D$48/$F$45*F41)</f>
        <v>-</v>
      </c>
      <c r="L41" s="245"/>
      <c r="M41" s="245"/>
      <c r="N41" s="256"/>
    </row>
    <row r="42" spans="1:14" ht="27" customHeight="1" x14ac:dyDescent="0.4">
      <c r="A42" s="250" t="s">
        <v>67</v>
      </c>
      <c r="B42" s="336">
        <v>1</v>
      </c>
      <c r="C42" s="258" t="s">
        <v>68</v>
      </c>
      <c r="D42" s="317">
        <f>AVERAGE(D38:D41)</f>
        <v>3638856.6666666665</v>
      </c>
      <c r="E42" s="281">
        <f>AVERAGE(E38:E41)</f>
        <v>3876598.2620049957</v>
      </c>
      <c r="F42" s="259">
        <f>AVERAGE(F38:F41)</f>
        <v>4102914.3333333335</v>
      </c>
      <c r="G42" s="260">
        <f>AVERAGE(G38:G41)</f>
        <v>3930226.0940978159</v>
      </c>
    </row>
    <row r="43" spans="1:14" ht="26.25" customHeight="1" x14ac:dyDescent="0.4">
      <c r="A43" s="250" t="s">
        <v>69</v>
      </c>
      <c r="B43" s="331">
        <v>1</v>
      </c>
      <c r="C43" s="318" t="s">
        <v>70</v>
      </c>
      <c r="D43" s="341">
        <v>15.07</v>
      </c>
      <c r="E43" s="256"/>
      <c r="F43" s="340">
        <v>16.760000000000002</v>
      </c>
      <c r="G43" s="295"/>
    </row>
    <row r="44" spans="1:14" ht="26.25" customHeight="1" x14ac:dyDescent="0.4">
      <c r="A44" s="250" t="s">
        <v>71</v>
      </c>
      <c r="B44" s="331">
        <v>1</v>
      </c>
      <c r="C44" s="319" t="s">
        <v>72</v>
      </c>
      <c r="D44" s="320">
        <f>D43*$B$34</f>
        <v>15.07</v>
      </c>
      <c r="E44" s="262"/>
      <c r="F44" s="261">
        <f>F43*$B$34</f>
        <v>16.760000000000002</v>
      </c>
      <c r="G44" s="264"/>
    </row>
    <row r="45" spans="1:14" ht="19.5" customHeight="1" x14ac:dyDescent="0.3">
      <c r="A45" s="250" t="s">
        <v>73</v>
      </c>
      <c r="B45" s="316">
        <f>(B44/B43)*(B42/B41)*(B40/B39)*(B38/B37)*B36</f>
        <v>500</v>
      </c>
      <c r="C45" s="319" t="s">
        <v>74</v>
      </c>
      <c r="D45" s="321">
        <f>D44*$B$30/100</f>
        <v>15.018761999999999</v>
      </c>
      <c r="E45" s="264"/>
      <c r="F45" s="263">
        <f>F44*$B$30/100</f>
        <v>16.703016000000002</v>
      </c>
      <c r="G45" s="264"/>
    </row>
    <row r="46" spans="1:14" ht="19.5" customHeight="1" x14ac:dyDescent="0.3">
      <c r="A46" s="373" t="s">
        <v>75</v>
      </c>
      <c r="B46" s="379"/>
      <c r="C46" s="319" t="s">
        <v>76</v>
      </c>
      <c r="D46" s="320">
        <f>D45/$B$45</f>
        <v>3.0037523999999996E-2</v>
      </c>
      <c r="E46" s="264"/>
      <c r="F46" s="265">
        <f>F45/$B$45</f>
        <v>3.3406032000000002E-2</v>
      </c>
      <c r="G46" s="264"/>
    </row>
    <row r="47" spans="1:14" ht="27" customHeight="1" x14ac:dyDescent="0.4">
      <c r="A47" s="375"/>
      <c r="B47" s="380"/>
      <c r="C47" s="319" t="s">
        <v>77</v>
      </c>
      <c r="D47" s="342">
        <v>3.2000000000000001E-2</v>
      </c>
      <c r="E47" s="295"/>
      <c r="F47" s="295"/>
      <c r="G47" s="295"/>
    </row>
    <row r="48" spans="1:14" ht="18.75" x14ac:dyDescent="0.3">
      <c r="C48" s="319" t="s">
        <v>78</v>
      </c>
      <c r="D48" s="321">
        <f>D47*$B$45</f>
        <v>16</v>
      </c>
      <c r="E48" s="264"/>
      <c r="F48" s="264"/>
      <c r="G48" s="264"/>
    </row>
    <row r="49" spans="1:12" ht="19.5" customHeight="1" x14ac:dyDescent="0.3">
      <c r="C49" s="322" t="s">
        <v>79</v>
      </c>
      <c r="D49" s="323">
        <f>D48/B34</f>
        <v>16</v>
      </c>
      <c r="E49" s="283"/>
      <c r="F49" s="283"/>
      <c r="G49" s="283"/>
    </row>
    <row r="50" spans="1:12" ht="18.75" x14ac:dyDescent="0.3">
      <c r="C50" s="324" t="s">
        <v>80</v>
      </c>
      <c r="D50" s="325">
        <f>AVERAGE(E38:E41,G38:G41)</f>
        <v>3903412.1780514061</v>
      </c>
      <c r="E50" s="282"/>
      <c r="F50" s="282"/>
      <c r="G50" s="282"/>
    </row>
    <row r="51" spans="1:12" ht="18.75" x14ac:dyDescent="0.3">
      <c r="C51" s="266" t="s">
        <v>81</v>
      </c>
      <c r="D51" s="269">
        <f>STDEV(E38:E41,G38:G41)/D50</f>
        <v>8.5342522718419821E-3</v>
      </c>
      <c r="E51" s="262"/>
      <c r="F51" s="262"/>
      <c r="G51" s="262"/>
    </row>
    <row r="52" spans="1:12" ht="19.5" customHeight="1" x14ac:dyDescent="0.3">
      <c r="C52" s="267" t="s">
        <v>20</v>
      </c>
      <c r="D52" s="270">
        <f>COUNT(E38:E41,G38:G41)</f>
        <v>6</v>
      </c>
      <c r="E52" s="262"/>
      <c r="F52" s="262"/>
      <c r="G52" s="262"/>
    </row>
    <row r="54" spans="1:12" ht="18.75" x14ac:dyDescent="0.3">
      <c r="A54" s="232" t="s">
        <v>1</v>
      </c>
      <c r="B54" s="271" t="s">
        <v>82</v>
      </c>
    </row>
    <row r="55" spans="1:12" ht="18.75" x14ac:dyDescent="0.3">
      <c r="A55" s="233" t="s">
        <v>83</v>
      </c>
      <c r="B55" s="235" t="str">
        <f>B21</f>
        <v>Trimethoprim BP 40 MG
Sulfamethoxazole BP 200mg</v>
      </c>
    </row>
    <row r="56" spans="1:12" ht="26.25" customHeight="1" x14ac:dyDescent="0.4">
      <c r="A56" s="327" t="s">
        <v>84</v>
      </c>
      <c r="B56" s="343">
        <v>5</v>
      </c>
      <c r="C56" s="308" t="s">
        <v>85</v>
      </c>
      <c r="D56" s="344">
        <v>40</v>
      </c>
      <c r="E56" s="308" t="str">
        <f>B20</f>
        <v>Sulfamethoxazole BP &amp; Trimethoprim BP</v>
      </c>
    </row>
    <row r="57" spans="1:12" ht="18.75" x14ac:dyDescent="0.3">
      <c r="A57" s="235" t="s">
        <v>86</v>
      </c>
      <c r="B57" s="354">
        <f>'Relative Density'!C39</f>
        <v>1.010359556394804</v>
      </c>
    </row>
    <row r="58" spans="1:12" s="74" customFormat="1" ht="18.75" x14ac:dyDescent="0.3">
      <c r="A58" s="306" t="s">
        <v>87</v>
      </c>
      <c r="B58" s="307">
        <f>B56</f>
        <v>5</v>
      </c>
      <c r="C58" s="308" t="s">
        <v>88</v>
      </c>
      <c r="D58" s="328">
        <f>B57*B56</f>
        <v>5.0517977819740203</v>
      </c>
    </row>
    <row r="59" spans="1:12" ht="19.5" customHeight="1" x14ac:dyDescent="0.25"/>
    <row r="60" spans="1:12" s="9" customFormat="1" ht="27" customHeight="1" x14ac:dyDescent="0.4">
      <c r="A60" s="249" t="s">
        <v>89</v>
      </c>
      <c r="B60" s="335">
        <v>50</v>
      </c>
      <c r="C60" s="233"/>
      <c r="D60" s="273" t="s">
        <v>90</v>
      </c>
      <c r="E60" s="272" t="s">
        <v>91</v>
      </c>
      <c r="F60" s="272" t="s">
        <v>61</v>
      </c>
      <c r="G60" s="272" t="s">
        <v>92</v>
      </c>
      <c r="H60" s="252" t="s">
        <v>93</v>
      </c>
      <c r="L60" s="241"/>
    </row>
    <row r="61" spans="1:12" s="9" customFormat="1" ht="24" customHeight="1" x14ac:dyDescent="0.4">
      <c r="A61" s="250" t="s">
        <v>94</v>
      </c>
      <c r="B61" s="336">
        <v>2</v>
      </c>
      <c r="C61" s="390" t="s">
        <v>95</v>
      </c>
      <c r="D61" s="387">
        <f>SULPHAMETHOXAZOLE!D61</f>
        <v>5.2869999999999999</v>
      </c>
      <c r="E61" s="301">
        <v>1</v>
      </c>
      <c r="F61" s="345">
        <v>3743501</v>
      </c>
      <c r="G61" s="312">
        <f>IF(ISBLANK(F61),"-",(F61/$D$50*$D$47*$B$69)*$D$58/$D$61)</f>
        <v>36.654743060416664</v>
      </c>
      <c r="H61" s="309">
        <f t="shared" ref="H61:H72" si="0">IF(ISBLANK(F61),"-",G61/$D$56)</f>
        <v>0.91636857651041659</v>
      </c>
      <c r="L61" s="241"/>
    </row>
    <row r="62" spans="1:12" s="9" customFormat="1" ht="26.25" customHeight="1" x14ac:dyDescent="0.4">
      <c r="A62" s="250" t="s">
        <v>96</v>
      </c>
      <c r="B62" s="336">
        <v>50</v>
      </c>
      <c r="C62" s="391"/>
      <c r="D62" s="388"/>
      <c r="E62" s="302">
        <v>2</v>
      </c>
      <c r="F62" s="338">
        <v>3749931</v>
      </c>
      <c r="G62" s="313">
        <f>IF(ISBLANK(F62),"-",(F62/$D$50*$D$47*$B$69)*$D$58/$D$61)</f>
        <v>36.717702840012947</v>
      </c>
      <c r="H62" s="310">
        <f t="shared" si="0"/>
        <v>0.91794257100032373</v>
      </c>
      <c r="L62" s="241"/>
    </row>
    <row r="63" spans="1:12" s="9" customFormat="1" ht="24.75" customHeight="1" x14ac:dyDescent="0.4">
      <c r="A63" s="250" t="s">
        <v>97</v>
      </c>
      <c r="B63" s="336">
        <v>1</v>
      </c>
      <c r="C63" s="391"/>
      <c r="D63" s="388"/>
      <c r="E63" s="302">
        <v>3</v>
      </c>
      <c r="F63" s="338">
        <v>3745306</v>
      </c>
      <c r="G63" s="313">
        <f>IF(ISBLANK(F63),"-",(F63/$D$50*$D$47*$B$69)*$D$58/$D$61)</f>
        <v>36.672416839914533</v>
      </c>
      <c r="H63" s="310">
        <f t="shared" si="0"/>
        <v>0.91681042099786336</v>
      </c>
      <c r="L63" s="241"/>
    </row>
    <row r="64" spans="1:12" ht="27" customHeight="1" x14ac:dyDescent="0.4">
      <c r="A64" s="250" t="s">
        <v>98</v>
      </c>
      <c r="B64" s="336">
        <v>1</v>
      </c>
      <c r="C64" s="392"/>
      <c r="D64" s="389"/>
      <c r="E64" s="303">
        <v>4</v>
      </c>
      <c r="F64" s="346"/>
      <c r="G64" s="313" t="str">
        <f>IF(ISBLANK(F64),"-",(F64/$D$50*$D$47*$B$69)*$D$58/$D$61)</f>
        <v>-</v>
      </c>
      <c r="H64" s="310" t="str">
        <f t="shared" si="0"/>
        <v>-</v>
      </c>
    </row>
    <row r="65" spans="1:11" ht="24.75" customHeight="1" x14ac:dyDescent="0.4">
      <c r="A65" s="250" t="s">
        <v>99</v>
      </c>
      <c r="B65" s="336">
        <v>1</v>
      </c>
      <c r="C65" s="390" t="s">
        <v>100</v>
      </c>
      <c r="D65" s="387">
        <f>SULPHAMETHOXAZOLE!D65</f>
        <v>5.3452999999999999</v>
      </c>
      <c r="E65" s="274">
        <v>1</v>
      </c>
      <c r="F65" s="338">
        <v>3843620</v>
      </c>
      <c r="G65" s="312">
        <f>IF(ISBLANK(F65),"-",(F65/$D$50*$D$47*$B$69)*$D$58/$D$65)</f>
        <v>37.224587719822942</v>
      </c>
      <c r="H65" s="309">
        <f t="shared" si="0"/>
        <v>0.93061469299557353</v>
      </c>
    </row>
    <row r="66" spans="1:11" ht="23.25" customHeight="1" x14ac:dyDescent="0.4">
      <c r="A66" s="250" t="s">
        <v>101</v>
      </c>
      <c r="B66" s="336">
        <v>1</v>
      </c>
      <c r="C66" s="391"/>
      <c r="D66" s="388"/>
      <c r="E66" s="275">
        <v>2</v>
      </c>
      <c r="F66" s="338">
        <v>3846622</v>
      </c>
      <c r="G66" s="313">
        <f>IF(ISBLANK(F66),"-",(F66/$D$50*$D$47*$B$69)*$D$58/$D$65)</f>
        <v>37.253661408776303</v>
      </c>
      <c r="H66" s="310">
        <f t="shared" si="0"/>
        <v>0.93134153521940755</v>
      </c>
    </row>
    <row r="67" spans="1:11" ht="24.75" customHeight="1" x14ac:dyDescent="0.4">
      <c r="A67" s="250" t="s">
        <v>102</v>
      </c>
      <c r="B67" s="336">
        <v>1</v>
      </c>
      <c r="C67" s="391"/>
      <c r="D67" s="388"/>
      <c r="E67" s="275">
        <v>3</v>
      </c>
      <c r="F67" s="338">
        <v>3849501</v>
      </c>
      <c r="G67" s="313">
        <f>IF(ISBLANK(F67),"-",(F67/$D$50*$D$47*$B$69)*$D$58/$D$65)</f>
        <v>37.281543870633961</v>
      </c>
      <c r="H67" s="310">
        <f t="shared" si="0"/>
        <v>0.93203859676584899</v>
      </c>
    </row>
    <row r="68" spans="1:11" ht="27" customHeight="1" x14ac:dyDescent="0.4">
      <c r="A68" s="250" t="s">
        <v>103</v>
      </c>
      <c r="B68" s="336">
        <v>1</v>
      </c>
      <c r="C68" s="392"/>
      <c r="D68" s="389"/>
      <c r="E68" s="276">
        <v>4</v>
      </c>
      <c r="F68" s="346"/>
      <c r="G68" s="314" t="str">
        <f>IF(ISBLANK(F68),"-",(F68/$D$50*$D$47*$B$69)*$D$58/$D$65)</f>
        <v>-</v>
      </c>
      <c r="H68" s="311" t="str">
        <f t="shared" si="0"/>
        <v>-</v>
      </c>
    </row>
    <row r="69" spans="1:11" ht="23.25" customHeight="1" x14ac:dyDescent="0.4">
      <c r="A69" s="250" t="s">
        <v>104</v>
      </c>
      <c r="B69" s="315">
        <f>(B68/B67)*(B66/B65)*(B64/B63)*(B62/B61)*B60</f>
        <v>1250</v>
      </c>
      <c r="C69" s="390" t="s">
        <v>105</v>
      </c>
      <c r="D69" s="387">
        <f>SULPHAMETHOXAZOLE!D69</f>
        <v>5.4973999999999998</v>
      </c>
      <c r="E69" s="274">
        <v>1</v>
      </c>
      <c r="F69" s="345">
        <v>3967773</v>
      </c>
      <c r="G69" s="312">
        <f>IF(ISBLANK(F69),"-",(F69/$D$50*$D$47*$B$69)*$D$58/$D$69)</f>
        <v>37.363798060526157</v>
      </c>
      <c r="H69" s="310">
        <f t="shared" si="0"/>
        <v>0.93409495151315391</v>
      </c>
    </row>
    <row r="70" spans="1:11" ht="22.5" customHeight="1" x14ac:dyDescent="0.4">
      <c r="A70" s="326" t="s">
        <v>106</v>
      </c>
      <c r="B70" s="347">
        <f>(D47*B69)/D56*D58</f>
        <v>5.0517977819740203</v>
      </c>
      <c r="C70" s="391"/>
      <c r="D70" s="388"/>
      <c r="E70" s="275">
        <v>2</v>
      </c>
      <c r="F70" s="338">
        <v>3970632</v>
      </c>
      <c r="G70" s="313">
        <f>IF(ISBLANK(F70),"-",(F70/$D$50*$D$47*$B$69)*$D$58/$D$69)</f>
        <v>37.390720744524224</v>
      </c>
      <c r="H70" s="310">
        <f t="shared" si="0"/>
        <v>0.93476801861310554</v>
      </c>
    </row>
    <row r="71" spans="1:11" ht="23.25" customHeight="1" x14ac:dyDescent="0.4">
      <c r="A71" s="373" t="s">
        <v>75</v>
      </c>
      <c r="B71" s="374"/>
      <c r="C71" s="391"/>
      <c r="D71" s="388"/>
      <c r="E71" s="275">
        <v>3</v>
      </c>
      <c r="F71" s="338">
        <v>3962366</v>
      </c>
      <c r="G71" s="313">
        <f>IF(ISBLANK(F71),"-",(F71/$D$50*$D$47*$B$69)*$D$58/$D$69)</f>
        <v>37.312881323073363</v>
      </c>
      <c r="H71" s="310">
        <f t="shared" si="0"/>
        <v>0.93282203307683409</v>
      </c>
    </row>
    <row r="72" spans="1:11" ht="23.25" customHeight="1" x14ac:dyDescent="0.4">
      <c r="A72" s="375"/>
      <c r="B72" s="376"/>
      <c r="C72" s="393"/>
      <c r="D72" s="389"/>
      <c r="E72" s="276">
        <v>4</v>
      </c>
      <c r="F72" s="346"/>
      <c r="G72" s="314" t="str">
        <f>IF(ISBLANK(F72),"-",(F72/$D$50*$D$47*$B$69)*$D$58/$D$69)</f>
        <v>-</v>
      </c>
      <c r="H72" s="311" t="str">
        <f t="shared" si="0"/>
        <v>-</v>
      </c>
    </row>
    <row r="73" spans="1:11" ht="26.25" customHeight="1" x14ac:dyDescent="0.4">
      <c r="A73" s="277"/>
      <c r="B73" s="277"/>
      <c r="C73" s="277"/>
      <c r="D73" s="277"/>
      <c r="E73" s="277"/>
      <c r="F73" s="278"/>
      <c r="G73" s="268" t="s">
        <v>68</v>
      </c>
      <c r="H73" s="348">
        <f>AVERAGE(H61:H72)</f>
        <v>0.92742237741028077</v>
      </c>
    </row>
    <row r="74" spans="1:11" ht="26.25" customHeight="1" x14ac:dyDescent="0.4">
      <c r="C74" s="277"/>
      <c r="D74" s="277"/>
      <c r="E74" s="277"/>
      <c r="F74" s="278"/>
      <c r="G74" s="266" t="s">
        <v>81</v>
      </c>
      <c r="H74" s="349">
        <f>STDEV(H61:H72)/H73</f>
        <v>8.5172519719320106E-3</v>
      </c>
    </row>
    <row r="75" spans="1:11" ht="27" customHeight="1" x14ac:dyDescent="0.4">
      <c r="A75" s="277"/>
      <c r="B75" s="277"/>
      <c r="C75" s="278"/>
      <c r="D75" s="279"/>
      <c r="E75" s="279"/>
      <c r="F75" s="278"/>
      <c r="G75" s="267" t="s">
        <v>20</v>
      </c>
      <c r="H75" s="350">
        <f>COUNT(H61:H72)</f>
        <v>9</v>
      </c>
    </row>
    <row r="76" spans="1:11" ht="18.75" x14ac:dyDescent="0.3">
      <c r="A76" s="277"/>
      <c r="B76" s="277"/>
      <c r="C76" s="278"/>
      <c r="D76" s="279"/>
      <c r="E76" s="279"/>
      <c r="F76" s="279"/>
      <c r="G76" s="279"/>
      <c r="H76" s="278"/>
      <c r="I76" s="280"/>
      <c r="J76" s="284"/>
      <c r="K76" s="296"/>
    </row>
    <row r="77" spans="1:11" ht="26.25" customHeight="1" x14ac:dyDescent="0.4">
      <c r="A77" s="237" t="s">
        <v>107</v>
      </c>
      <c r="B77" s="352" t="s">
        <v>108</v>
      </c>
      <c r="C77" s="370" t="str">
        <f>B20</f>
        <v>Sulfamethoxazole BP &amp; Trimethoprim BP</v>
      </c>
      <c r="D77" s="370"/>
      <c r="E77" s="300" t="s">
        <v>109</v>
      </c>
      <c r="F77" s="300"/>
      <c r="G77" s="353">
        <f>H73</f>
        <v>0.92742237741028077</v>
      </c>
      <c r="H77" s="278"/>
      <c r="I77" s="280"/>
      <c r="J77" s="284"/>
      <c r="K77" s="296"/>
    </row>
    <row r="78" spans="1:11" ht="19.5" customHeight="1" x14ac:dyDescent="0.3">
      <c r="A78" s="287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240" t="s">
        <v>25</v>
      </c>
      <c r="E79" s="278" t="s">
        <v>26</v>
      </c>
      <c r="F79" s="278"/>
      <c r="G79" s="278" t="s">
        <v>27</v>
      </c>
    </row>
    <row r="80" spans="1:11" ht="45" customHeight="1" x14ac:dyDescent="0.3">
      <c r="A80" s="284" t="s">
        <v>28</v>
      </c>
      <c r="B80" s="329" t="s">
        <v>110</v>
      </c>
      <c r="C80" s="401"/>
      <c r="D80" s="277"/>
      <c r="E80" s="286"/>
      <c r="F80" s="280"/>
      <c r="G80" s="304"/>
      <c r="H80" s="304"/>
      <c r="I80" s="280"/>
    </row>
    <row r="81" spans="1:9" ht="41.25" customHeight="1" x14ac:dyDescent="0.3">
      <c r="A81" s="284" t="s">
        <v>29</v>
      </c>
      <c r="B81" s="94" t="s">
        <v>118</v>
      </c>
      <c r="C81" s="95"/>
      <c r="D81" s="81"/>
      <c r="E81" s="397">
        <v>42384</v>
      </c>
      <c r="F81" s="280"/>
      <c r="G81" s="305"/>
      <c r="H81" s="305"/>
      <c r="I81" s="300"/>
    </row>
    <row r="82" spans="1:9" ht="18.75" x14ac:dyDescent="0.3">
      <c r="A82" s="277"/>
      <c r="B82" s="278"/>
      <c r="C82" s="279"/>
      <c r="D82" s="279"/>
      <c r="E82" s="279"/>
      <c r="F82" s="279"/>
      <c r="G82" s="278"/>
      <c r="H82" s="278"/>
      <c r="I82" s="280"/>
    </row>
    <row r="83" spans="1:9" ht="18.75" x14ac:dyDescent="0.3">
      <c r="A83" s="277"/>
      <c r="B83" s="277"/>
      <c r="C83" s="278"/>
      <c r="D83" s="279"/>
      <c r="E83" s="279"/>
      <c r="F83" s="279"/>
      <c r="G83" s="279"/>
      <c r="H83" s="278"/>
      <c r="I83" s="280"/>
    </row>
    <row r="84" spans="1:9" ht="18.75" x14ac:dyDescent="0.3">
      <c r="A84" s="277"/>
      <c r="B84" s="277"/>
      <c r="C84" s="278"/>
      <c r="D84" s="279"/>
      <c r="E84" s="279"/>
      <c r="F84" s="279"/>
      <c r="G84" s="279"/>
      <c r="H84" s="278"/>
      <c r="I84" s="280"/>
    </row>
    <row r="85" spans="1:9" ht="18.75" x14ac:dyDescent="0.3">
      <c r="A85" s="277"/>
      <c r="B85" s="277"/>
      <c r="C85" s="278"/>
      <c r="D85" s="279"/>
      <c r="E85" s="279"/>
      <c r="F85" s="279"/>
      <c r="G85" s="279"/>
      <c r="H85" s="278"/>
      <c r="I85" s="280"/>
    </row>
    <row r="86" spans="1:9" ht="18.75" x14ac:dyDescent="0.3">
      <c r="A86" s="277"/>
      <c r="B86" s="277"/>
      <c r="C86" s="278"/>
      <c r="D86" s="279"/>
      <c r="E86" s="279"/>
      <c r="F86" s="279"/>
      <c r="G86" s="279"/>
      <c r="H86" s="278"/>
      <c r="I86" s="280"/>
    </row>
    <row r="87" spans="1:9" ht="18.75" x14ac:dyDescent="0.3">
      <c r="A87" s="277"/>
      <c r="B87" s="277"/>
      <c r="C87" s="278"/>
      <c r="D87" s="279"/>
      <c r="E87" s="279"/>
      <c r="F87" s="279"/>
      <c r="G87" s="279"/>
      <c r="H87" s="278"/>
      <c r="I87" s="280"/>
    </row>
    <row r="88" spans="1:9" ht="18.75" x14ac:dyDescent="0.3">
      <c r="A88" s="277"/>
      <c r="B88" s="277"/>
      <c r="C88" s="278"/>
      <c r="D88" s="279"/>
      <c r="E88" s="279"/>
      <c r="F88" s="279"/>
      <c r="G88" s="279"/>
      <c r="H88" s="278"/>
      <c r="I88" s="280"/>
    </row>
    <row r="89" spans="1:9" ht="18.75" x14ac:dyDescent="0.3">
      <c r="A89" s="277"/>
      <c r="B89" s="277"/>
      <c r="C89" s="278"/>
      <c r="D89" s="279"/>
      <c r="E89" s="279"/>
      <c r="F89" s="279"/>
      <c r="G89" s="279"/>
      <c r="H89" s="278"/>
      <c r="I89" s="280"/>
    </row>
    <row r="90" spans="1:9" ht="18.75" x14ac:dyDescent="0.3">
      <c r="A90" s="277"/>
      <c r="B90" s="277"/>
      <c r="C90" s="278"/>
      <c r="D90" s="279"/>
      <c r="E90" s="279"/>
      <c r="F90" s="279"/>
      <c r="G90" s="279"/>
      <c r="H90" s="278"/>
      <c r="I90" s="28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Relative Density</vt:lpstr>
      <vt:lpstr>SST</vt:lpstr>
      <vt:lpstr>SULPHAMETHOXAZOLE</vt:lpstr>
      <vt:lpstr>TRIMETHOPRIM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2016-01-15T13:28:38Z</dcterms:modified>
</cp:coreProperties>
</file>