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Relative density" sheetId="2" r:id="rId2"/>
    <sheet name="Sulphamethoxazole " sheetId="5" r:id="rId3"/>
    <sheet name="Trimethoprim" sheetId="4" r:id="rId4"/>
  </sheets>
  <definedNames>
    <definedName name="_xlnm.Print_Area" localSheetId="2">'Sulphamethoxazole '!$A$1:$I$87</definedName>
    <definedName name="_xlnm.Print_Area" localSheetId="3">Trimethoprim!$A$1:$I$86</definedName>
  </definedNames>
  <calcPr calcId="145621"/>
</workbook>
</file>

<file path=xl/calcChain.xml><?xml version="1.0" encoding="utf-8"?>
<calcChain xmlns="http://schemas.openxmlformats.org/spreadsheetml/2006/main">
  <c r="B57" i="4" l="1"/>
  <c r="B57" i="5"/>
  <c r="C37" i="2"/>
  <c r="F42" i="4"/>
  <c r="D42" i="4"/>
  <c r="G41" i="4"/>
  <c r="E41" i="4"/>
  <c r="F42" i="5"/>
  <c r="D42" i="5"/>
  <c r="G41" i="5"/>
  <c r="E41" i="5"/>
  <c r="C77" i="5" l="1"/>
  <c r="H72" i="5"/>
  <c r="G72" i="5"/>
  <c r="G71" i="5"/>
  <c r="H71" i="5" s="1"/>
  <c r="G70" i="5"/>
  <c r="H70" i="5" s="1"/>
  <c r="G69" i="5"/>
  <c r="H69" i="5" s="1"/>
  <c r="B69" i="5"/>
  <c r="B70" i="5" s="1"/>
  <c r="H68" i="5"/>
  <c r="G68" i="5"/>
  <c r="G67" i="5"/>
  <c r="H67" i="5" s="1"/>
  <c r="G66" i="5"/>
  <c r="H66" i="5" s="1"/>
  <c r="G65" i="5"/>
  <c r="H65" i="5" s="1"/>
  <c r="H64" i="5"/>
  <c r="G64" i="5"/>
  <c r="G63" i="5"/>
  <c r="H63" i="5" s="1"/>
  <c r="G62" i="5"/>
  <c r="H62" i="5" s="1"/>
  <c r="G61" i="5"/>
  <c r="H61" i="5" s="1"/>
  <c r="B58" i="5"/>
  <c r="D58" i="5"/>
  <c r="E56" i="5"/>
  <c r="B55" i="5"/>
  <c r="B45" i="5"/>
  <c r="D48" i="5" s="1"/>
  <c r="D49" i="5" s="1"/>
  <c r="F44" i="5"/>
  <c r="B34" i="5"/>
  <c r="D44" i="5" s="1"/>
  <c r="D45" i="5" s="1"/>
  <c r="B30" i="5"/>
  <c r="C77" i="4"/>
  <c r="H72" i="4"/>
  <c r="G72" i="4"/>
  <c r="G71" i="4"/>
  <c r="H71" i="4" s="1"/>
  <c r="H70" i="4"/>
  <c r="G70" i="4"/>
  <c r="G69" i="4"/>
  <c r="H69" i="4" s="1"/>
  <c r="B69" i="4"/>
  <c r="B70" i="4" s="1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D48" i="4"/>
  <c r="D49" i="4" s="1"/>
  <c r="B45" i="4"/>
  <c r="B34" i="4"/>
  <c r="F44" i="4" s="1"/>
  <c r="B30" i="4"/>
  <c r="D33" i="2"/>
  <c r="C33" i="2"/>
  <c r="C35" i="2" s="1"/>
  <c r="B33" i="2"/>
  <c r="C39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5" l="1"/>
  <c r="E40" i="5"/>
  <c r="E38" i="5"/>
  <c r="E39" i="5"/>
  <c r="F45" i="5"/>
  <c r="F45" i="4"/>
  <c r="H73" i="4"/>
  <c r="H74" i="4" s="1"/>
  <c r="H75" i="4"/>
  <c r="H75" i="5"/>
  <c r="H73" i="5"/>
  <c r="D44" i="4"/>
  <c r="D45" i="4" s="1"/>
  <c r="G77" i="4" l="1"/>
  <c r="F46" i="4"/>
  <c r="G39" i="4"/>
  <c r="G40" i="4"/>
  <c r="G38" i="4"/>
  <c r="D46" i="4"/>
  <c r="E39" i="4"/>
  <c r="E40" i="4"/>
  <c r="E38" i="4"/>
  <c r="E42" i="5"/>
  <c r="F46" i="5"/>
  <c r="G40" i="5"/>
  <c r="G38" i="5"/>
  <c r="G39" i="5"/>
  <c r="H74" i="5"/>
  <c r="G77" i="5"/>
  <c r="E42" i="4" l="1"/>
  <c r="D50" i="4"/>
  <c r="D51" i="4" s="1"/>
  <c r="D52" i="4"/>
  <c r="G42" i="4"/>
  <c r="G42" i="5"/>
  <c r="D50" i="5"/>
  <c r="D51" i="5" s="1"/>
  <c r="D52" i="5"/>
</calcChain>
</file>

<file path=xl/sharedStrings.xml><?xml version="1.0" encoding="utf-8"?>
<sst xmlns="http://schemas.openxmlformats.org/spreadsheetml/2006/main" count="271" uniqueCount="117">
  <si>
    <t>HPLC System Suitability Report</t>
  </si>
  <si>
    <t>Analysis Data</t>
  </si>
  <si>
    <t>Assay</t>
  </si>
  <si>
    <t>Sample(s)</t>
  </si>
  <si>
    <t>Reference Substance:</t>
  </si>
  <si>
    <t>SEPTRIMED</t>
  </si>
  <si>
    <t>% age Purity:</t>
  </si>
  <si>
    <t>NDQA201509378</t>
  </si>
  <si>
    <t>Weight (mg):</t>
  </si>
  <si>
    <t>Sulfamethoxazole BP &amp; Trimethoprim BP</t>
  </si>
  <si>
    <t>Standard Conc (mg/mL):</t>
  </si>
  <si>
    <t>Each 5mL contains Trimethoprim BP 40mg, Sulphamethoxazole BP 200mg</t>
  </si>
  <si>
    <t>2015-10-02 10:15:47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</si>
  <si>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</si>
  <si>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</si>
  <si>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</si>
  <si>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</si>
  <si>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</si>
  <si>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</si>
  <si>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</si>
  <si>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</si>
  <si>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</si>
  <si>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</si>
  <si>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</si>
  <si>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</si>
  <si>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</si>
  <si>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</si>
  <si>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</si>
  <si>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</si>
  <si>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</si>
  <si>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</si>
  <si>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</si>
  <si>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</si>
  <si>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</si>
  <si>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</si>
  <si>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</si>
  <si>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</si>
  <si>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</si>
  <si>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</si>
  <si>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</si>
  <si>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</si>
  <si>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</si>
  <si>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</si>
  <si>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</si>
  <si>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</si>
  <si>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</si>
  <si>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</si>
  <si>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</si>
  <si>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</si>
  <si>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</si>
  <si>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</si>
  <si>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</si>
  <si>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</si>
  <si>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</si>
  <si>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</si>
  <si>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</si>
  <si>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</si>
  <si>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</si>
  <si>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</si>
  <si>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</si>
  <si>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</si>
  <si>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</si>
  <si>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</si>
  <si>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</si>
  <si>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</si>
  <si>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</si>
  <si>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</si>
  <si>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</si>
  <si>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</si>
  <si>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</si>
  <si>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</si>
  <si>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</si>
  <si>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</si>
  <si>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</si>
  <si>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</si>
  <si>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</si>
  <si>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</si>
  <si>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</si>
  <si>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</si>
  <si>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</si>
  <si>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</si>
  <si>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</si>
  <si>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</si>
  <si>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</si>
  <si>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</si>
  <si>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</si>
  <si>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</si>
  <si>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</si>
  <si>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</si>
  <si>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</si>
  <si>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</si>
  <si>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</si>
  <si>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</si>
  <si>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</si>
  <si>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</si>
  <si>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</si>
  <si>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</si>
  <si>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</si>
  <si>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</si>
  <si>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</si>
  <si>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</si>
  <si>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</si>
  <si>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</si>
  <si>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</si>
  <si>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</si>
  <si>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</si>
  <si>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</si>
  <si>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</si>
  <si>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</si>
  <si>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</si>
  <si>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</si>
  <si>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7th Jan 2015</t>
  </si>
  <si>
    <t>8th Jan 2015</t>
  </si>
  <si>
    <t>Sulphamethoxazole</t>
  </si>
  <si>
    <t xml:space="preserve">         S12-2</t>
  </si>
  <si>
    <t>Trimethoprim</t>
  </si>
  <si>
    <t xml:space="preserve">            T7-2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</si>
</sst>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170" fontId="23" fillId="3" borderId="0" xfId="0" applyNumberFormat="1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center"/>
      <protection locked="0"/>
    </xf>
    <xf numFmtId="0" fontId="25" fillId="2" borderId="0" xfId="0" applyFont="1" applyFill="1"/>
    <xf numFmtId="0" fontId="24" fillId="3" borderId="46" xfId="0" applyFont="1" applyFill="1" applyBorder="1" applyAlignment="1" applyProtection="1">
      <alignment horizontal="center"/>
      <protection locked="0"/>
    </xf>
    <xf numFmtId="168" fontId="26" fillId="2" borderId="34" xfId="0" applyNumberFormat="1" applyFont="1" applyFill="1" applyBorder="1" applyAlignment="1">
      <alignment horizontal="center"/>
    </xf>
    <xf numFmtId="168" fontId="26" fillId="2" borderId="24" xfId="0" applyNumberFormat="1" applyFont="1" applyFill="1" applyBorder="1" applyAlignment="1">
      <alignment horizontal="center"/>
    </xf>
    <xf numFmtId="0" fontId="24" fillId="3" borderId="18" xfId="0" applyFont="1" applyFill="1" applyBorder="1" applyAlignment="1" applyProtection="1">
      <alignment horizontal="center"/>
      <protection locked="0"/>
    </xf>
    <xf numFmtId="168" fontId="26" fillId="2" borderId="39" xfId="0" applyNumberFormat="1" applyFont="1" applyFill="1" applyBorder="1" applyAlignment="1">
      <alignment horizontal="center"/>
    </xf>
    <xf numFmtId="168" fontId="26" fillId="2" borderId="35" xfId="0" applyNumberFormat="1" applyFont="1" applyFill="1" applyBorder="1" applyAlignment="1">
      <alignment horizontal="center"/>
    </xf>
    <xf numFmtId="0" fontId="24" fillId="3" borderId="47" xfId="0" applyFont="1" applyFill="1" applyBorder="1" applyAlignment="1" applyProtection="1">
      <alignment horizontal="center"/>
      <protection locked="0"/>
    </xf>
    <xf numFmtId="168" fontId="26" fillId="2" borderId="40" xfId="0" applyNumberFormat="1" applyFont="1" applyFill="1" applyBorder="1" applyAlignment="1">
      <alignment horizontal="center"/>
    </xf>
    <xf numFmtId="168" fontId="26" fillId="2" borderId="36" xfId="0" applyNumberFormat="1" applyFont="1" applyFill="1" applyBorder="1" applyAlignment="1">
      <alignment horizontal="center"/>
    </xf>
    <xf numFmtId="1" fontId="27" fillId="6" borderId="43" xfId="0" applyNumberFormat="1" applyFont="1" applyFill="1" applyBorder="1" applyAlignment="1">
      <alignment horizontal="center"/>
    </xf>
    <xf numFmtId="168" fontId="27" fillId="6" borderId="33" xfId="0" applyNumberFormat="1" applyFont="1" applyFill="1" applyBorder="1" applyAlignment="1">
      <alignment horizontal="center"/>
    </xf>
    <xf numFmtId="1" fontId="27" fillId="6" borderId="27" xfId="0" applyNumberFormat="1" applyFont="1" applyFill="1" applyBorder="1" applyAlignment="1">
      <alignment horizontal="center"/>
    </xf>
    <xf numFmtId="168" fontId="27" fillId="6" borderId="28" xfId="0" applyNumberFormat="1" applyFont="1" applyFill="1" applyBorder="1" applyAlignment="1">
      <alignment horizontal="center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0" xfId="0" applyFont="1" applyFill="1"/>
    <xf numFmtId="0" fontId="24" fillId="3" borderId="15" xfId="0" applyFont="1" applyFill="1" applyBorder="1" applyAlignment="1" applyProtection="1">
      <alignment horizontal="center"/>
      <protection locked="0"/>
    </xf>
    <xf numFmtId="0" fontId="26" fillId="2" borderId="0" xfId="0" applyFont="1" applyFill="1" applyAlignment="1" applyProtection="1">
      <alignment horizontal="center"/>
      <protection locked="0"/>
    </xf>
    <xf numFmtId="164" fontId="28" fillId="3" borderId="16" xfId="0" applyNumberFormat="1" applyFont="1" applyFill="1" applyBorder="1" applyAlignment="1" applyProtection="1">
      <alignment horizontal="center"/>
      <protection locked="0"/>
    </xf>
    <xf numFmtId="164" fontId="28" fillId="3" borderId="17" xfId="0" applyNumberFormat="1" applyFont="1" applyFill="1" applyBorder="1" applyAlignment="1" applyProtection="1">
      <alignment horizontal="center"/>
      <protection locked="0"/>
    </xf>
    <xf numFmtId="164" fontId="28" fillId="2" borderId="18" xfId="0" applyNumberFormat="1" applyFont="1" applyFill="1" applyBorder="1" applyAlignment="1">
      <alignment horizontal="center"/>
    </xf>
    <xf numFmtId="164" fontId="28" fillId="3" borderId="19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5" t="s">
        <v>0</v>
      </c>
      <c r="B15" s="245"/>
      <c r="C15" s="245"/>
      <c r="D15" s="245"/>
      <c r="E15" s="2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6" t="s">
        <v>26</v>
      </c>
      <c r="C59" s="24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Layout" topLeftCell="A22" zoomScaleNormal="100" workbookViewId="0">
      <selection activeCell="D36" sqref="D36"/>
    </sheetView>
  </sheetViews>
  <sheetFormatPr defaultRowHeight="15" x14ac:dyDescent="0.3"/>
  <cols>
    <col min="1" max="1" width="27.710937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2" t="s">
        <v>31</v>
      </c>
      <c r="B1" s="252"/>
      <c r="C1" s="252"/>
      <c r="D1" s="252"/>
      <c r="E1" s="252"/>
      <c r="F1" s="252"/>
      <c r="G1" s="102"/>
    </row>
    <row r="2" spans="1:7" ht="12.75" customHeight="1" x14ac:dyDescent="0.3">
      <c r="A2" s="252"/>
      <c r="B2" s="252"/>
      <c r="C2" s="252"/>
      <c r="D2" s="252"/>
      <c r="E2" s="252"/>
      <c r="F2" s="252"/>
      <c r="G2" s="102"/>
    </row>
    <row r="3" spans="1:7" ht="12.75" customHeight="1" x14ac:dyDescent="0.3">
      <c r="A3" s="252"/>
      <c r="B3" s="252"/>
      <c r="C3" s="252"/>
      <c r="D3" s="252"/>
      <c r="E3" s="252"/>
      <c r="F3" s="252"/>
      <c r="G3" s="102"/>
    </row>
    <row r="4" spans="1:7" ht="12.75" customHeight="1" x14ac:dyDescent="0.3">
      <c r="A4" s="252"/>
      <c r="B4" s="252"/>
      <c r="C4" s="252"/>
      <c r="D4" s="252"/>
      <c r="E4" s="252"/>
      <c r="F4" s="252"/>
      <c r="G4" s="102"/>
    </row>
    <row r="5" spans="1:7" ht="12.75" customHeight="1" x14ac:dyDescent="0.3">
      <c r="A5" s="252"/>
      <c r="B5" s="252"/>
      <c r="C5" s="252"/>
      <c r="D5" s="252"/>
      <c r="E5" s="252"/>
      <c r="F5" s="252"/>
      <c r="G5" s="102"/>
    </row>
    <row r="6" spans="1:7" ht="12.75" customHeight="1" x14ac:dyDescent="0.3">
      <c r="A6" s="252"/>
      <c r="B6" s="252"/>
      <c r="C6" s="252"/>
      <c r="D6" s="252"/>
      <c r="E6" s="252"/>
      <c r="F6" s="252"/>
      <c r="G6" s="102"/>
    </row>
    <row r="7" spans="1:7" ht="12.75" customHeight="1" x14ac:dyDescent="0.3">
      <c r="A7" s="252"/>
      <c r="B7" s="252"/>
      <c r="C7" s="252"/>
      <c r="D7" s="252"/>
      <c r="E7" s="252"/>
      <c r="F7" s="252"/>
      <c r="G7" s="102"/>
    </row>
    <row r="8" spans="1:7" ht="15" customHeight="1" x14ac:dyDescent="0.3">
      <c r="A8" s="251" t="s">
        <v>32</v>
      </c>
      <c r="B8" s="251"/>
      <c r="C8" s="251"/>
      <c r="D8" s="251"/>
      <c r="E8" s="251"/>
      <c r="F8" s="251"/>
      <c r="G8" s="103"/>
    </row>
    <row r="9" spans="1:7" ht="12.75" customHeight="1" x14ac:dyDescent="0.3">
      <c r="A9" s="251"/>
      <c r="B9" s="251"/>
      <c r="C9" s="251"/>
      <c r="D9" s="251"/>
      <c r="E9" s="251"/>
      <c r="F9" s="251"/>
      <c r="G9" s="103"/>
    </row>
    <row r="10" spans="1:7" ht="12.75" customHeight="1" x14ac:dyDescent="0.3">
      <c r="A10" s="251"/>
      <c r="B10" s="251"/>
      <c r="C10" s="251"/>
      <c r="D10" s="251"/>
      <c r="E10" s="251"/>
      <c r="F10" s="251"/>
      <c r="G10" s="103"/>
    </row>
    <row r="11" spans="1:7" ht="12.75" customHeight="1" x14ac:dyDescent="0.3">
      <c r="A11" s="251"/>
      <c r="B11" s="251"/>
      <c r="C11" s="251"/>
      <c r="D11" s="251"/>
      <c r="E11" s="251"/>
      <c r="F11" s="251"/>
      <c r="G11" s="103"/>
    </row>
    <row r="12" spans="1:7" ht="12.75" customHeight="1" x14ac:dyDescent="0.3">
      <c r="A12" s="251"/>
      <c r="B12" s="251"/>
      <c r="C12" s="251"/>
      <c r="D12" s="251"/>
      <c r="E12" s="251"/>
      <c r="F12" s="251"/>
      <c r="G12" s="103"/>
    </row>
    <row r="13" spans="1:7" ht="12.75" customHeight="1" x14ac:dyDescent="0.3">
      <c r="A13" s="251"/>
      <c r="B13" s="251"/>
      <c r="C13" s="251"/>
      <c r="D13" s="251"/>
      <c r="E13" s="251"/>
      <c r="F13" s="251"/>
      <c r="G13" s="103"/>
    </row>
    <row r="14" spans="1:7" ht="12.75" customHeight="1" x14ac:dyDescent="0.3">
      <c r="A14" s="251"/>
      <c r="B14" s="251"/>
      <c r="C14" s="251"/>
      <c r="D14" s="251"/>
      <c r="E14" s="251"/>
      <c r="F14" s="251"/>
      <c r="G14" s="103"/>
    </row>
    <row r="15" spans="1:7" ht="13.5" customHeight="1" x14ac:dyDescent="0.3"/>
    <row r="16" spans="1:7" ht="19.5" customHeight="1" x14ac:dyDescent="0.3">
      <c r="A16" s="247" t="s">
        <v>33</v>
      </c>
      <c r="B16" s="248"/>
      <c r="C16" s="248"/>
      <c r="D16" s="248"/>
      <c r="E16" s="248"/>
      <c r="F16" s="249"/>
    </row>
    <row r="17" spans="1:13" ht="18.75" customHeight="1" x14ac:dyDescent="0.3">
      <c r="A17" s="250" t="s">
        <v>34</v>
      </c>
      <c r="B17" s="250"/>
      <c r="C17" s="250"/>
      <c r="D17" s="250"/>
      <c r="E17" s="250"/>
      <c r="F17" s="250"/>
    </row>
    <row r="20" spans="1:13" ht="16.5" customHeight="1" x14ac:dyDescent="0.3">
      <c r="A20" s="52" t="s">
        <v>35</v>
      </c>
      <c r="B20" s="1" t="s">
        <v>5</v>
      </c>
    </row>
    <row r="21" spans="1:13" ht="16.5" customHeight="1" x14ac:dyDescent="0.3">
      <c r="A21" s="52" t="s">
        <v>36</v>
      </c>
      <c r="B21" s="1" t="s">
        <v>7</v>
      </c>
    </row>
    <row r="22" spans="1:13" ht="16.5" customHeight="1" x14ac:dyDescent="0.3">
      <c r="A22" s="52" t="s">
        <v>37</v>
      </c>
      <c r="B22" s="104" t="s">
        <v>9</v>
      </c>
    </row>
    <row r="23" spans="1:13" ht="16.5" customHeight="1" x14ac:dyDescent="0.3">
      <c r="A23" s="52" t="s">
        <v>38</v>
      </c>
      <c r="B23" s="104" t="s">
        <v>11</v>
      </c>
    </row>
    <row r="24" spans="1:13" ht="16.5" customHeight="1" x14ac:dyDescent="0.3">
      <c r="A24" s="52" t="s">
        <v>39</v>
      </c>
      <c r="B24" s="104" t="s">
        <v>12</v>
      </c>
    </row>
    <row r="25" spans="1:13" ht="16.5" customHeight="1" x14ac:dyDescent="0.3">
      <c r="A25" s="52" t="s">
        <v>40</v>
      </c>
      <c r="B25" s="105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241">
        <v>23.256150000000002</v>
      </c>
      <c r="C29" s="242">
        <v>48.117350000000002</v>
      </c>
      <c r="D29" s="242">
        <v>47.955869999999997</v>
      </c>
      <c r="E29" s="59"/>
      <c r="F29" s="59"/>
      <c r="G29" s="59"/>
      <c r="H29" s="57"/>
      <c r="I29" s="59"/>
      <c r="J29" s="59"/>
      <c r="K29" s="59"/>
      <c r="L29" s="58"/>
      <c r="M29" s="58"/>
    </row>
    <row r="30" spans="1:13" ht="15.75" customHeight="1" x14ac:dyDescent="0.3">
      <c r="B30" s="243"/>
      <c r="C30" s="242">
        <v>48.127490000000002</v>
      </c>
      <c r="D30" s="242">
        <v>47.82349</v>
      </c>
      <c r="E30" s="59"/>
      <c r="F30" s="59"/>
      <c r="G30" s="59"/>
      <c r="H30" s="57"/>
      <c r="I30" s="59"/>
      <c r="J30" s="59"/>
      <c r="K30" s="59"/>
      <c r="L30" s="58"/>
      <c r="M30" s="58"/>
    </row>
    <row r="31" spans="1:13" ht="16.5" customHeight="1" x14ac:dyDescent="0.3">
      <c r="B31" s="243"/>
      <c r="C31" s="244">
        <v>48.108849999999997</v>
      </c>
      <c r="D31" s="244">
        <v>47.813510000000001</v>
      </c>
      <c r="E31" s="59"/>
      <c r="F31" s="59"/>
      <c r="G31" s="59"/>
      <c r="H31" s="57"/>
      <c r="I31" s="59"/>
      <c r="J31" s="59"/>
      <c r="K31" s="59"/>
      <c r="L31" s="58"/>
      <c r="M31" s="58"/>
    </row>
    <row r="32" spans="1:13" ht="16.5" customHeight="1" x14ac:dyDescent="0.3">
      <c r="B32" s="60"/>
      <c r="C32" s="61"/>
      <c r="D32" s="62"/>
      <c r="E32" s="59"/>
      <c r="F32" s="59"/>
      <c r="G32" s="59"/>
      <c r="H32" s="57"/>
      <c r="I32" s="59"/>
      <c r="J32" s="59"/>
      <c r="K32" s="59"/>
      <c r="L32" s="58"/>
      <c r="M32" s="58"/>
    </row>
    <row r="33" spans="1:13" ht="17.25" customHeight="1" x14ac:dyDescent="0.3">
      <c r="B33" s="63">
        <f>AVERAGE(B29:B32)</f>
        <v>23.256150000000002</v>
      </c>
      <c r="C33" s="63">
        <f>AVERAGE(C29:C32)</f>
        <v>48.117896666666667</v>
      </c>
      <c r="D33" s="63">
        <f>AVERAGE(D29:D32)</f>
        <v>47.864290000000004</v>
      </c>
      <c r="E33" s="64"/>
      <c r="F33" s="64"/>
      <c r="G33" s="64"/>
      <c r="H33" s="57"/>
      <c r="I33" s="64"/>
      <c r="J33" s="64"/>
      <c r="K33" s="64"/>
      <c r="L33" s="58"/>
      <c r="M33" s="58"/>
    </row>
    <row r="34" spans="1:13" ht="16.5" customHeight="1" x14ac:dyDescent="0.3">
      <c r="B34" s="65"/>
      <c r="C34" s="65"/>
      <c r="D34" s="65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6" t="s">
        <v>43</v>
      </c>
      <c r="C35" s="67">
        <f>C33-B33</f>
        <v>24.861746666666665</v>
      </c>
      <c r="D35" s="65"/>
      <c r="E35" s="57"/>
      <c r="F35" s="68"/>
      <c r="G35" s="57"/>
      <c r="H35" s="57"/>
      <c r="I35" s="57"/>
      <c r="J35" s="68"/>
      <c r="K35" s="57"/>
      <c r="L35" s="58"/>
      <c r="M35" s="58"/>
    </row>
    <row r="36" spans="1:13" ht="16.5" customHeight="1" x14ac:dyDescent="0.3">
      <c r="B36" s="65"/>
      <c r="C36" s="69"/>
      <c r="D36" s="65"/>
      <c r="E36" s="57"/>
      <c r="F36" s="68"/>
      <c r="G36" s="57"/>
      <c r="H36" s="57"/>
      <c r="I36" s="57"/>
      <c r="J36" s="68"/>
      <c r="K36" s="57"/>
      <c r="L36" s="58"/>
      <c r="M36" s="58"/>
    </row>
    <row r="37" spans="1:13" ht="16.5" customHeight="1" x14ac:dyDescent="0.3">
      <c r="B37" s="66" t="s">
        <v>44</v>
      </c>
      <c r="C37" s="67">
        <f>D33-B33</f>
        <v>24.608140000000002</v>
      </c>
      <c r="D37" s="65"/>
      <c r="E37" s="57"/>
      <c r="F37" s="68"/>
      <c r="G37" s="57"/>
      <c r="H37" s="57"/>
      <c r="I37" s="57"/>
      <c r="J37" s="68"/>
      <c r="K37" s="57"/>
      <c r="L37" s="58"/>
      <c r="M37" s="58"/>
    </row>
    <row r="38" spans="1:13" ht="16.5" customHeight="1" x14ac:dyDescent="0.3">
      <c r="B38" s="65"/>
      <c r="C38" s="69"/>
      <c r="D38" s="65"/>
      <c r="E38" s="57"/>
      <c r="F38" s="70"/>
      <c r="G38" s="71"/>
      <c r="H38" s="71"/>
      <c r="I38" s="71"/>
      <c r="J38" s="70"/>
      <c r="K38" s="57"/>
      <c r="L38" s="58"/>
      <c r="M38" s="58"/>
    </row>
    <row r="39" spans="1:13" ht="32.25" customHeight="1" x14ac:dyDescent="0.3">
      <c r="B39" s="72" t="s">
        <v>45</v>
      </c>
      <c r="C39" s="73">
        <f>C37/C35</f>
        <v>0.98979932222514821</v>
      </c>
      <c r="D39" s="65"/>
      <c r="E39" s="74"/>
      <c r="F39" s="75"/>
      <c r="G39" s="71"/>
      <c r="H39" s="71"/>
      <c r="I39" s="76"/>
      <c r="J39" s="75"/>
      <c r="K39" s="57"/>
      <c r="L39" s="58"/>
      <c r="M39" s="58"/>
    </row>
    <row r="40" spans="1:13" ht="14.25" customHeight="1" x14ac:dyDescent="0.3">
      <c r="A40" s="77"/>
      <c r="B40" s="78"/>
      <c r="C40" s="79"/>
      <c r="D40" s="80"/>
      <c r="E40" s="79"/>
      <c r="G40" s="81"/>
      <c r="H40" s="81"/>
      <c r="I40" s="82"/>
      <c r="J40" s="83"/>
    </row>
    <row r="41" spans="1:13" ht="16.5" customHeight="1" x14ac:dyDescent="0.3">
      <c r="A41" s="53"/>
      <c r="B41" s="84" t="s">
        <v>26</v>
      </c>
      <c r="C41" s="84"/>
      <c r="D41" s="85" t="s">
        <v>27</v>
      </c>
      <c r="E41" s="86"/>
      <c r="F41" s="85" t="s">
        <v>28</v>
      </c>
      <c r="G41" s="81"/>
      <c r="H41" s="81"/>
      <c r="I41" s="82"/>
      <c r="J41" s="83"/>
    </row>
    <row r="42" spans="1:13" ht="26.25" customHeight="1" x14ac:dyDescent="0.3">
      <c r="A42" s="87" t="s">
        <v>29</v>
      </c>
      <c r="B42" s="88"/>
      <c r="C42" s="89"/>
      <c r="D42" s="88"/>
      <c r="E42" s="90"/>
      <c r="F42" s="91"/>
      <c r="G42" s="81"/>
      <c r="H42" s="81"/>
      <c r="I42" s="82"/>
      <c r="J42" s="83"/>
    </row>
    <row r="43" spans="1:13" ht="32.25" customHeight="1" x14ac:dyDescent="0.3">
      <c r="A43" s="87" t="s">
        <v>30</v>
      </c>
      <c r="B43" s="92"/>
      <c r="C43" s="93"/>
      <c r="D43" s="92"/>
      <c r="E43" s="90"/>
      <c r="F43" s="94"/>
      <c r="G43" s="95"/>
      <c r="H43" s="95"/>
      <c r="I43" s="96"/>
    </row>
    <row r="44" spans="1:13" ht="13.5" customHeight="1" x14ac:dyDescent="0.3">
      <c r="A44" s="95"/>
      <c r="B44" s="95"/>
      <c r="C44" s="95"/>
      <c r="D44" s="96"/>
      <c r="F44" s="95"/>
      <c r="G44" s="95"/>
      <c r="H44" s="95"/>
      <c r="I44" s="96"/>
    </row>
    <row r="45" spans="1:13" ht="13.5" customHeight="1" x14ac:dyDescent="0.3">
      <c r="A45" s="95"/>
      <c r="B45" s="95"/>
      <c r="C45" s="95"/>
      <c r="D45" s="96"/>
      <c r="F45" s="95"/>
      <c r="G45" s="95"/>
      <c r="H45" s="95"/>
      <c r="I45" s="96"/>
    </row>
    <row r="47" spans="1:13" ht="13.5" customHeight="1" x14ac:dyDescent="0.3">
      <c r="A47" s="97"/>
      <c r="B47" s="97"/>
      <c r="C47" s="97"/>
      <c r="F47" s="97"/>
      <c r="G47" s="97"/>
      <c r="H47" s="97"/>
    </row>
    <row r="48" spans="1:13" ht="13.5" customHeight="1" x14ac:dyDescent="0.3">
      <c r="A48" s="98"/>
      <c r="B48" s="98"/>
      <c r="C48" s="98"/>
      <c r="F48" s="98"/>
      <c r="G48" s="98"/>
      <c r="H48" s="98"/>
    </row>
    <row r="49" spans="1:8" x14ac:dyDescent="0.3">
      <c r="B49" s="99"/>
      <c r="C49" s="99"/>
      <c r="G49" s="99"/>
      <c r="H49" s="99"/>
    </row>
    <row r="50" spans="1:8" x14ac:dyDescent="0.3">
      <c r="A50" s="100"/>
      <c r="F50" s="100"/>
    </row>
    <row r="51" spans="1:8" x14ac:dyDescent="0.3">
      <c r="C51" s="101"/>
    </row>
    <row r="52" spans="1:8" x14ac:dyDescent="0.3">
      <c r="C52" s="101"/>
    </row>
    <row r="57" spans="1:8" ht="13.5" customHeight="1" x14ac:dyDescent="0.3">
      <c r="C57" s="9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6" zoomScale="55" zoomScaleNormal="75" workbookViewId="0">
      <selection activeCell="F72" sqref="F72"/>
    </sheetView>
  </sheetViews>
  <sheetFormatPr defaultRowHeight="13.5" x14ac:dyDescent="0.25"/>
  <cols>
    <col min="1" max="1" width="55.42578125" style="79" customWidth="1"/>
    <col min="2" max="2" width="33.7109375" style="79" customWidth="1"/>
    <col min="3" max="3" width="42.28515625" style="79" customWidth="1"/>
    <col min="4" max="4" width="30.5703125" style="79" customWidth="1"/>
    <col min="5" max="5" width="35.42578125" style="79" customWidth="1"/>
    <col min="6" max="6" width="30.7109375" style="79" customWidth="1"/>
    <col min="7" max="7" width="35.42578125" style="79" customWidth="1"/>
    <col min="8" max="9" width="30.28515625" style="79" customWidth="1"/>
    <col min="10" max="10" width="30.42578125" style="79" customWidth="1"/>
    <col min="11" max="11" width="21.28515625" style="79" customWidth="1"/>
    <col min="12" max="12" width="9.140625" style="79" customWidth="1"/>
    <col min="13" max="16384" width="9.140625" style="83"/>
  </cols>
  <sheetData>
    <row r="1" spans="1:8" x14ac:dyDescent="0.25">
      <c r="A1" s="255" t="s">
        <v>31</v>
      </c>
      <c r="B1" s="255"/>
      <c r="C1" s="255"/>
      <c r="D1" s="255"/>
      <c r="E1" s="255"/>
      <c r="F1" s="255"/>
      <c r="G1" s="255"/>
      <c r="H1" s="255"/>
    </row>
    <row r="2" spans="1:8" x14ac:dyDescent="0.25">
      <c r="A2" s="255"/>
      <c r="B2" s="255"/>
      <c r="C2" s="255"/>
      <c r="D2" s="255"/>
      <c r="E2" s="255"/>
      <c r="F2" s="255"/>
      <c r="G2" s="255"/>
      <c r="H2" s="255"/>
    </row>
    <row r="3" spans="1:8" x14ac:dyDescent="0.25">
      <c r="A3" s="255"/>
      <c r="B3" s="255"/>
      <c r="C3" s="255"/>
      <c r="D3" s="255"/>
      <c r="E3" s="255"/>
      <c r="F3" s="255"/>
      <c r="G3" s="255"/>
      <c r="H3" s="255"/>
    </row>
    <row r="4" spans="1:8" x14ac:dyDescent="0.25">
      <c r="A4" s="255"/>
      <c r="B4" s="255"/>
      <c r="C4" s="255"/>
      <c r="D4" s="255"/>
      <c r="E4" s="255"/>
      <c r="F4" s="255"/>
      <c r="G4" s="255"/>
      <c r="H4" s="255"/>
    </row>
    <row r="5" spans="1:8" x14ac:dyDescent="0.25">
      <c r="A5" s="255"/>
      <c r="B5" s="255"/>
      <c r="C5" s="255"/>
      <c r="D5" s="255"/>
      <c r="E5" s="255"/>
      <c r="F5" s="255"/>
      <c r="G5" s="255"/>
      <c r="H5" s="255"/>
    </row>
    <row r="6" spans="1:8" x14ac:dyDescent="0.25">
      <c r="A6" s="255"/>
      <c r="B6" s="255"/>
      <c r="C6" s="255"/>
      <c r="D6" s="255"/>
      <c r="E6" s="255"/>
      <c r="F6" s="255"/>
      <c r="G6" s="255"/>
      <c r="H6" s="255"/>
    </row>
    <row r="7" spans="1:8" x14ac:dyDescent="0.25">
      <c r="A7" s="255"/>
      <c r="B7" s="255"/>
      <c r="C7" s="255"/>
      <c r="D7" s="255"/>
      <c r="E7" s="255"/>
      <c r="F7" s="255"/>
      <c r="G7" s="255"/>
      <c r="H7" s="255"/>
    </row>
    <row r="8" spans="1:8" x14ac:dyDescent="0.25">
      <c r="A8" s="256" t="s">
        <v>32</v>
      </c>
      <c r="B8" s="256"/>
      <c r="C8" s="256"/>
      <c r="D8" s="256"/>
      <c r="E8" s="256"/>
      <c r="F8" s="256"/>
      <c r="G8" s="256"/>
      <c r="H8" s="256"/>
    </row>
    <row r="9" spans="1:8" x14ac:dyDescent="0.25">
      <c r="A9" s="256"/>
      <c r="B9" s="256"/>
      <c r="C9" s="256"/>
      <c r="D9" s="256"/>
      <c r="E9" s="256"/>
      <c r="F9" s="256"/>
      <c r="G9" s="256"/>
      <c r="H9" s="256"/>
    </row>
    <row r="10" spans="1:8" x14ac:dyDescent="0.25">
      <c r="A10" s="256"/>
      <c r="B10" s="256"/>
      <c r="C10" s="256"/>
      <c r="D10" s="256"/>
      <c r="E10" s="256"/>
      <c r="F10" s="256"/>
      <c r="G10" s="256"/>
      <c r="H10" s="256"/>
    </row>
    <row r="11" spans="1:8" x14ac:dyDescent="0.25">
      <c r="A11" s="256"/>
      <c r="B11" s="256"/>
      <c r="C11" s="256"/>
      <c r="D11" s="256"/>
      <c r="E11" s="256"/>
      <c r="F11" s="256"/>
      <c r="G11" s="256"/>
      <c r="H11" s="256"/>
    </row>
    <row r="12" spans="1:8" x14ac:dyDescent="0.25">
      <c r="A12" s="256"/>
      <c r="B12" s="256"/>
      <c r="C12" s="256"/>
      <c r="D12" s="256"/>
      <c r="E12" s="256"/>
      <c r="F12" s="256"/>
      <c r="G12" s="256"/>
      <c r="H12" s="256"/>
    </row>
    <row r="13" spans="1:8" x14ac:dyDescent="0.25">
      <c r="A13" s="256"/>
      <c r="B13" s="256"/>
      <c r="C13" s="256"/>
      <c r="D13" s="256"/>
      <c r="E13" s="256"/>
      <c r="F13" s="256"/>
      <c r="G13" s="256"/>
      <c r="H13" s="256"/>
    </row>
    <row r="14" spans="1:8" x14ac:dyDescent="0.25">
      <c r="A14" s="256"/>
      <c r="B14" s="256"/>
      <c r="C14" s="256"/>
      <c r="D14" s="256"/>
      <c r="E14" s="256"/>
      <c r="F14" s="256"/>
      <c r="G14" s="256"/>
      <c r="H14" s="256"/>
    </row>
    <row r="15" spans="1:8" ht="19.5" customHeight="1" thickBot="1" x14ac:dyDescent="0.3"/>
    <row r="16" spans="1:8" ht="19.5" customHeight="1" thickBot="1" x14ac:dyDescent="0.35">
      <c r="A16" s="247" t="s">
        <v>33</v>
      </c>
      <c r="B16" s="248"/>
      <c r="C16" s="248"/>
      <c r="D16" s="248"/>
      <c r="E16" s="248"/>
      <c r="F16" s="248"/>
      <c r="G16" s="248"/>
      <c r="H16" s="249"/>
    </row>
    <row r="17" spans="1:14" ht="20.25" customHeight="1" x14ac:dyDescent="0.25">
      <c r="A17" s="257" t="s">
        <v>46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108" t="s">
        <v>35</v>
      </c>
      <c r="B18" s="258" t="s">
        <v>5</v>
      </c>
      <c r="C18" s="258"/>
    </row>
    <row r="19" spans="1:14" ht="26.25" customHeight="1" x14ac:dyDescent="0.4">
      <c r="A19" s="108" t="s">
        <v>36</v>
      </c>
      <c r="B19" s="218" t="s">
        <v>7</v>
      </c>
      <c r="C19" s="217">
        <v>25</v>
      </c>
    </row>
    <row r="20" spans="1:14" ht="26.25" customHeight="1" x14ac:dyDescent="0.4">
      <c r="A20" s="108" t="s">
        <v>37</v>
      </c>
      <c r="B20" s="218" t="s">
        <v>9</v>
      </c>
      <c r="C20" s="200"/>
    </row>
    <row r="21" spans="1:14" ht="26.25" customHeight="1" x14ac:dyDescent="0.4">
      <c r="A21" s="108" t="s">
        <v>38</v>
      </c>
      <c r="B21" s="259" t="s">
        <v>11</v>
      </c>
      <c r="C21" s="259"/>
      <c r="D21" s="259"/>
      <c r="E21" s="259"/>
      <c r="F21" s="259"/>
      <c r="G21" s="259"/>
      <c r="H21" s="259"/>
      <c r="I21" s="259"/>
    </row>
    <row r="22" spans="1:14" ht="26.25" customHeight="1" x14ac:dyDescent="0.4">
      <c r="A22" s="108" t="s">
        <v>39</v>
      </c>
      <c r="B22" s="221" t="s">
        <v>111</v>
      </c>
      <c r="C22" s="200"/>
      <c r="D22" s="200"/>
      <c r="E22" s="200"/>
      <c r="F22" s="200"/>
      <c r="G22" s="200"/>
      <c r="H22" s="200"/>
      <c r="I22" s="200"/>
    </row>
    <row r="23" spans="1:14" ht="26.25" customHeight="1" x14ac:dyDescent="0.4">
      <c r="A23" s="108" t="s">
        <v>40</v>
      </c>
      <c r="B23" s="221" t="s">
        <v>112</v>
      </c>
      <c r="C23" s="200"/>
      <c r="D23" s="200"/>
      <c r="E23" s="200"/>
      <c r="F23" s="200"/>
      <c r="G23" s="200"/>
      <c r="H23" s="200"/>
      <c r="I23" s="200"/>
    </row>
    <row r="24" spans="1:14" ht="18.75" x14ac:dyDescent="0.3">
      <c r="A24" s="108"/>
      <c r="B24" s="110"/>
    </row>
    <row r="25" spans="1:14" ht="18.75" x14ac:dyDescent="0.3">
      <c r="A25" s="106" t="s">
        <v>1</v>
      </c>
      <c r="B25" s="110"/>
    </row>
    <row r="26" spans="1:14" ht="26.25" customHeight="1" x14ac:dyDescent="0.4">
      <c r="A26" s="111" t="s">
        <v>4</v>
      </c>
      <c r="B26" s="260" t="s">
        <v>113</v>
      </c>
      <c r="C26" s="260"/>
    </row>
    <row r="27" spans="1:14" ht="26.25" customHeight="1" x14ac:dyDescent="0.4">
      <c r="A27" s="214" t="s">
        <v>47</v>
      </c>
      <c r="B27" s="260" t="s">
        <v>114</v>
      </c>
      <c r="C27" s="260"/>
    </row>
    <row r="28" spans="1:14" ht="27" customHeight="1" thickBot="1" x14ac:dyDescent="0.45">
      <c r="A28" s="214" t="s">
        <v>6</v>
      </c>
      <c r="B28" s="222">
        <v>99.58</v>
      </c>
      <c r="C28" s="223"/>
    </row>
    <row r="29" spans="1:14" s="9" customFormat="1" ht="27" customHeight="1" thickBot="1" x14ac:dyDescent="0.45">
      <c r="A29" s="214" t="s">
        <v>48</v>
      </c>
      <c r="B29" s="197">
        <v>0</v>
      </c>
      <c r="C29" s="261" t="s">
        <v>49</v>
      </c>
      <c r="D29" s="262"/>
      <c r="E29" s="262"/>
      <c r="F29" s="262"/>
      <c r="G29" s="262"/>
      <c r="H29" s="263"/>
      <c r="I29" s="115"/>
      <c r="J29" s="115"/>
      <c r="K29" s="115"/>
      <c r="L29" s="115"/>
    </row>
    <row r="30" spans="1:14" s="9" customFormat="1" ht="19.5" customHeight="1" thickBot="1" x14ac:dyDescent="0.35">
      <c r="A30" s="214" t="s">
        <v>50</v>
      </c>
      <c r="B30" s="219">
        <f>B28-B29</f>
        <v>99.58</v>
      </c>
      <c r="C30" s="116"/>
      <c r="D30" s="116"/>
      <c r="E30" s="116"/>
      <c r="F30" s="116"/>
      <c r="G30" s="116"/>
      <c r="H30" s="117"/>
      <c r="I30" s="115"/>
      <c r="J30" s="115"/>
      <c r="K30" s="115"/>
      <c r="L30" s="115"/>
    </row>
    <row r="31" spans="1:14" s="9" customFormat="1" ht="27" customHeight="1" thickBot="1" x14ac:dyDescent="0.45">
      <c r="A31" s="214" t="s">
        <v>51</v>
      </c>
      <c r="B31" s="213">
        <v>1</v>
      </c>
      <c r="C31" s="264" t="s">
        <v>52</v>
      </c>
      <c r="D31" s="265"/>
      <c r="E31" s="265"/>
      <c r="F31" s="265"/>
      <c r="G31" s="265"/>
      <c r="H31" s="266"/>
      <c r="I31" s="115"/>
      <c r="J31" s="115"/>
      <c r="K31" s="115"/>
      <c r="L31" s="115"/>
    </row>
    <row r="32" spans="1:14" s="9" customFormat="1" ht="27" customHeight="1" thickBot="1" x14ac:dyDescent="0.45">
      <c r="A32" s="214" t="s">
        <v>53</v>
      </c>
      <c r="B32" s="213">
        <v>1</v>
      </c>
      <c r="C32" s="264" t="s">
        <v>54</v>
      </c>
      <c r="D32" s="265"/>
      <c r="E32" s="265"/>
      <c r="F32" s="265"/>
      <c r="G32" s="265"/>
      <c r="H32" s="266"/>
      <c r="I32" s="115"/>
      <c r="J32" s="115"/>
      <c r="K32" s="115"/>
      <c r="L32" s="119"/>
      <c r="M32" s="119"/>
      <c r="N32" s="120"/>
    </row>
    <row r="33" spans="1:14" s="9" customFormat="1" ht="17.25" customHeight="1" x14ac:dyDescent="0.3">
      <c r="A33" s="214"/>
      <c r="B33" s="118"/>
      <c r="C33" s="121"/>
      <c r="D33" s="121"/>
      <c r="E33" s="121"/>
      <c r="F33" s="121"/>
      <c r="G33" s="121"/>
      <c r="H33" s="121"/>
      <c r="I33" s="115"/>
      <c r="J33" s="115"/>
      <c r="K33" s="115"/>
      <c r="L33" s="119"/>
      <c r="M33" s="119"/>
      <c r="N33" s="120"/>
    </row>
    <row r="34" spans="1:14" s="9" customFormat="1" ht="18.75" x14ac:dyDescent="0.3">
      <c r="A34" s="214" t="s">
        <v>55</v>
      </c>
      <c r="B34" s="122">
        <f>B31/B32</f>
        <v>1</v>
      </c>
      <c r="C34" s="167" t="s">
        <v>56</v>
      </c>
      <c r="D34" s="167"/>
      <c r="E34" s="167"/>
      <c r="F34" s="167"/>
      <c r="G34" s="167"/>
      <c r="H34" s="167"/>
      <c r="I34" s="115"/>
      <c r="J34" s="115"/>
      <c r="K34" s="115"/>
      <c r="L34" s="119"/>
      <c r="M34" s="119"/>
      <c r="N34" s="120"/>
    </row>
    <row r="35" spans="1:14" s="9" customFormat="1" ht="19.5" customHeight="1" thickBot="1" x14ac:dyDescent="0.35">
      <c r="A35" s="214"/>
      <c r="B35" s="219"/>
      <c r="H35" s="167"/>
      <c r="I35" s="115"/>
      <c r="J35" s="115"/>
      <c r="K35" s="115"/>
      <c r="L35" s="119"/>
      <c r="M35" s="119"/>
      <c r="N35" s="120"/>
    </row>
    <row r="36" spans="1:14" s="9" customFormat="1" ht="27" customHeight="1" thickBot="1" x14ac:dyDescent="0.45">
      <c r="A36" s="123" t="s">
        <v>57</v>
      </c>
      <c r="B36" s="201">
        <v>50</v>
      </c>
      <c r="C36" s="167"/>
      <c r="D36" s="253" t="s">
        <v>58</v>
      </c>
      <c r="E36" s="254"/>
      <c r="F36" s="163" t="s">
        <v>59</v>
      </c>
      <c r="G36" s="164"/>
      <c r="J36" s="115"/>
      <c r="K36" s="115"/>
      <c r="L36" s="119"/>
      <c r="M36" s="119"/>
      <c r="N36" s="120"/>
    </row>
    <row r="37" spans="1:14" s="9" customFormat="1" ht="26.25" customHeight="1" x14ac:dyDescent="0.4">
      <c r="A37" s="124" t="s">
        <v>60</v>
      </c>
      <c r="B37" s="202">
        <v>10</v>
      </c>
      <c r="C37" s="126" t="s">
        <v>61</v>
      </c>
      <c r="D37" s="127" t="s">
        <v>62</v>
      </c>
      <c r="E37" s="156" t="s">
        <v>63</v>
      </c>
      <c r="F37" s="127" t="s">
        <v>62</v>
      </c>
      <c r="G37" s="128" t="s">
        <v>63</v>
      </c>
      <c r="J37" s="115"/>
      <c r="K37" s="115"/>
      <c r="L37" s="119"/>
      <c r="M37" s="119"/>
      <c r="N37" s="120"/>
    </row>
    <row r="38" spans="1:14" s="9" customFormat="1" ht="26.25" customHeight="1" x14ac:dyDescent="0.4">
      <c r="A38" s="124" t="s">
        <v>64</v>
      </c>
      <c r="B38" s="202">
        <v>20</v>
      </c>
      <c r="C38" s="129">
        <v>1</v>
      </c>
      <c r="D38" s="224">
        <v>62504017</v>
      </c>
      <c r="E38" s="225">
        <f>IF(ISBLANK(D38),"-",$D$48/$D$45*D38)</f>
        <v>49989161.646661125</v>
      </c>
      <c r="F38" s="224">
        <v>51503611</v>
      </c>
      <c r="G38" s="226">
        <f>IF(ISBLANK(F38),"-",$D$48/$F$45*F38)</f>
        <v>50305982.756757714</v>
      </c>
      <c r="J38" s="115"/>
      <c r="K38" s="115"/>
      <c r="L38" s="119"/>
      <c r="M38" s="119"/>
      <c r="N38" s="120"/>
    </row>
    <row r="39" spans="1:14" s="9" customFormat="1" ht="26.25" customHeight="1" x14ac:dyDescent="0.4">
      <c r="A39" s="124" t="s">
        <v>65</v>
      </c>
      <c r="B39" s="202">
        <v>1</v>
      </c>
      <c r="C39" s="182">
        <v>2</v>
      </c>
      <c r="D39" s="227">
        <v>62616890</v>
      </c>
      <c r="E39" s="228">
        <f>IF(ISBLANK(D39),"-",$D$48/$D$45*D39)</f>
        <v>50079434.670914009</v>
      </c>
      <c r="F39" s="227">
        <v>51527413</v>
      </c>
      <c r="G39" s="229">
        <f>IF(ISBLANK(F39),"-",$D$48/$F$45*F39)</f>
        <v>50329231.282022789</v>
      </c>
      <c r="J39" s="115"/>
      <c r="K39" s="115"/>
      <c r="L39" s="119"/>
      <c r="M39" s="119"/>
      <c r="N39" s="120"/>
    </row>
    <row r="40" spans="1:14" ht="26.25" customHeight="1" x14ac:dyDescent="0.4">
      <c r="A40" s="124" t="s">
        <v>66</v>
      </c>
      <c r="B40" s="202">
        <v>1</v>
      </c>
      <c r="C40" s="182">
        <v>3</v>
      </c>
      <c r="D40" s="227">
        <v>62532180</v>
      </c>
      <c r="E40" s="228">
        <f>IF(ISBLANK(D40),"-",$D$48/$D$45*D40)</f>
        <v>50011685.715145476</v>
      </c>
      <c r="F40" s="227">
        <v>51691807</v>
      </c>
      <c r="G40" s="229">
        <f>IF(ISBLANK(F40),"-",$D$48/$F$45*F40)</f>
        <v>50489802.581175283</v>
      </c>
      <c r="L40" s="119"/>
      <c r="M40" s="119"/>
      <c r="N40" s="167"/>
    </row>
    <row r="41" spans="1:14" ht="26.25" customHeight="1" x14ac:dyDescent="0.4">
      <c r="A41" s="124" t="s">
        <v>67</v>
      </c>
      <c r="B41" s="202">
        <v>1</v>
      </c>
      <c r="C41" s="131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L41" s="119"/>
      <c r="M41" s="119"/>
      <c r="N41" s="167"/>
    </row>
    <row r="42" spans="1:14" ht="27" customHeight="1" thickBot="1" x14ac:dyDescent="0.45">
      <c r="A42" s="124" t="s">
        <v>68</v>
      </c>
      <c r="B42" s="202">
        <v>1</v>
      </c>
      <c r="C42" s="132" t="s">
        <v>69</v>
      </c>
      <c r="D42" s="233">
        <f>AVERAGE(D38:D41)</f>
        <v>62551029</v>
      </c>
      <c r="E42" s="234">
        <f>AVERAGE(E38:E41)</f>
        <v>50026760.677573532</v>
      </c>
      <c r="F42" s="235">
        <f>AVERAGE(F38:F41)</f>
        <v>51574277</v>
      </c>
      <c r="G42" s="236">
        <f>AVERAGE(G38:G41)</f>
        <v>50375005.539985262</v>
      </c>
    </row>
    <row r="43" spans="1:14" ht="26.25" customHeight="1" x14ac:dyDescent="0.4">
      <c r="A43" s="124" t="s">
        <v>70</v>
      </c>
      <c r="B43" s="198">
        <v>1</v>
      </c>
      <c r="C43" s="184" t="s">
        <v>71</v>
      </c>
      <c r="D43" s="237">
        <v>20.09</v>
      </c>
      <c r="E43" s="238"/>
      <c r="F43" s="239">
        <v>16.45</v>
      </c>
      <c r="G43" s="240"/>
    </row>
    <row r="44" spans="1:14" ht="26.25" customHeight="1" x14ac:dyDescent="0.4">
      <c r="A44" s="124" t="s">
        <v>72</v>
      </c>
      <c r="B44" s="198">
        <v>1</v>
      </c>
      <c r="C44" s="185" t="s">
        <v>73</v>
      </c>
      <c r="D44" s="186">
        <f>D43*$B$34</f>
        <v>20.09</v>
      </c>
      <c r="E44" s="183"/>
      <c r="F44" s="133">
        <f>F43*$B$34</f>
        <v>16.45</v>
      </c>
      <c r="G44" s="151"/>
    </row>
    <row r="45" spans="1:14" ht="19.5" customHeight="1" thickBot="1" x14ac:dyDescent="0.35">
      <c r="A45" s="124" t="s">
        <v>74</v>
      </c>
      <c r="B45" s="183">
        <f>(B44/B43)*(B42/B41)*(B40/B39)*(B38/B37)*B36</f>
        <v>100</v>
      </c>
      <c r="C45" s="185" t="s">
        <v>75</v>
      </c>
      <c r="D45" s="187">
        <f>D44*$B$30/100</f>
        <v>20.005621999999999</v>
      </c>
      <c r="E45" s="151"/>
      <c r="F45" s="135">
        <f>F44*$B$30/100</f>
        <v>16.38091</v>
      </c>
      <c r="G45" s="151"/>
    </row>
    <row r="46" spans="1:14" ht="19.5" customHeight="1" thickBot="1" x14ac:dyDescent="0.35">
      <c r="A46" s="268" t="s">
        <v>76</v>
      </c>
      <c r="B46" s="269"/>
      <c r="C46" s="185" t="s">
        <v>77</v>
      </c>
      <c r="D46" s="186">
        <f>D45/$B$45</f>
        <v>0.20005621999999998</v>
      </c>
      <c r="E46" s="151"/>
      <c r="F46" s="137">
        <f>F45/$B$45</f>
        <v>0.16380910000000001</v>
      </c>
      <c r="G46" s="151"/>
    </row>
    <row r="47" spans="1:14" ht="27" customHeight="1" thickBot="1" x14ac:dyDescent="0.45">
      <c r="A47" s="270"/>
      <c r="B47" s="271"/>
      <c r="C47" s="185" t="s">
        <v>78</v>
      </c>
      <c r="D47" s="204">
        <v>0.16</v>
      </c>
      <c r="E47" s="165"/>
      <c r="F47" s="165"/>
      <c r="G47" s="165"/>
    </row>
    <row r="48" spans="1:14" ht="18.75" x14ac:dyDescent="0.3">
      <c r="C48" s="185" t="s">
        <v>79</v>
      </c>
      <c r="D48" s="187">
        <f>D47*$B$45</f>
        <v>16</v>
      </c>
      <c r="E48" s="151"/>
      <c r="F48" s="151"/>
      <c r="G48" s="151"/>
    </row>
    <row r="49" spans="1:12" ht="19.5" customHeight="1" thickBot="1" x14ac:dyDescent="0.35">
      <c r="C49" s="188" t="s">
        <v>80</v>
      </c>
      <c r="D49" s="189">
        <f>D48/B34</f>
        <v>16</v>
      </c>
      <c r="E49" s="154"/>
      <c r="F49" s="154"/>
      <c r="G49" s="154"/>
    </row>
    <row r="50" spans="1:12" ht="18.75" x14ac:dyDescent="0.3">
      <c r="C50" s="190" t="s">
        <v>81</v>
      </c>
      <c r="D50" s="191">
        <f>AVERAGE(E38:E41,G38:G41)</f>
        <v>50200883.108779393</v>
      </c>
      <c r="E50" s="153"/>
      <c r="F50" s="153"/>
      <c r="G50" s="153"/>
    </row>
    <row r="51" spans="1:12" ht="18.75" x14ac:dyDescent="0.3">
      <c r="C51" s="138" t="s">
        <v>82</v>
      </c>
      <c r="D51" s="141">
        <f>STDEV(E38:E41,G38:G41)/D50</f>
        <v>4.0468924929680005E-3</v>
      </c>
      <c r="E51" s="183"/>
      <c r="F51" s="183"/>
      <c r="G51" s="183"/>
    </row>
    <row r="52" spans="1:12" ht="19.5" customHeight="1" thickBot="1" x14ac:dyDescent="0.35">
      <c r="C52" s="139" t="s">
        <v>20</v>
      </c>
      <c r="D52" s="142">
        <f>COUNT(E38:E41,G38:G41)</f>
        <v>6</v>
      </c>
      <c r="E52" s="183"/>
      <c r="F52" s="183"/>
      <c r="G52" s="183"/>
    </row>
    <row r="54" spans="1:12" ht="18.75" x14ac:dyDescent="0.3">
      <c r="A54" s="106" t="s">
        <v>1</v>
      </c>
      <c r="B54" s="143" t="s">
        <v>83</v>
      </c>
    </row>
    <row r="55" spans="1:12" ht="18.75" x14ac:dyDescent="0.3">
      <c r="A55" s="167" t="s">
        <v>84</v>
      </c>
      <c r="B55" s="109" t="str">
        <f>B21</f>
        <v>Each 5mL contains Trimethoprim BP 40mg, Sulphamethoxazole BP 200mg</v>
      </c>
    </row>
    <row r="56" spans="1:12" ht="26.25" customHeight="1" x14ac:dyDescent="0.4">
      <c r="A56" s="214" t="s">
        <v>85</v>
      </c>
      <c r="B56" s="205">
        <v>5</v>
      </c>
      <c r="C56" s="183" t="s">
        <v>86</v>
      </c>
      <c r="D56" s="206">
        <v>200</v>
      </c>
      <c r="E56" s="183" t="str">
        <f>B20</f>
        <v>Sulfamethoxazole BP &amp; Trimethoprim BP</v>
      </c>
    </row>
    <row r="57" spans="1:12" ht="19.5" thickBot="1" x14ac:dyDescent="0.35">
      <c r="A57" s="109" t="s">
        <v>87</v>
      </c>
      <c r="B57" s="216">
        <f>'Relative density'!C39</f>
        <v>0.98979932222514821</v>
      </c>
    </row>
    <row r="58" spans="1:12" s="72" customFormat="1" ht="19.5" thickBot="1" x14ac:dyDescent="0.35">
      <c r="A58" s="214" t="s">
        <v>88</v>
      </c>
      <c r="B58" s="174">
        <f>B56</f>
        <v>5</v>
      </c>
      <c r="C58" s="183" t="s">
        <v>89</v>
      </c>
      <c r="D58" s="194">
        <f>B57*B56</f>
        <v>4.9489966111257413</v>
      </c>
    </row>
    <row r="59" spans="1:12" ht="19.5" customHeight="1" thickBot="1" x14ac:dyDescent="0.3"/>
    <row r="60" spans="1:12" s="9" customFormat="1" ht="27" customHeight="1" thickBot="1" x14ac:dyDescent="0.45">
      <c r="A60" s="123" t="s">
        <v>90</v>
      </c>
      <c r="B60" s="201">
        <v>50</v>
      </c>
      <c r="C60" s="167"/>
      <c r="D60" s="145" t="s">
        <v>91</v>
      </c>
      <c r="E60" s="144" t="s">
        <v>92</v>
      </c>
      <c r="F60" s="144" t="s">
        <v>62</v>
      </c>
      <c r="G60" s="144" t="s">
        <v>93</v>
      </c>
      <c r="H60" s="126" t="s">
        <v>94</v>
      </c>
      <c r="L60" s="115"/>
    </row>
    <row r="61" spans="1:12" s="9" customFormat="1" ht="24" customHeight="1" x14ac:dyDescent="0.4">
      <c r="A61" s="124" t="s">
        <v>95</v>
      </c>
      <c r="B61" s="202">
        <v>2</v>
      </c>
      <c r="C61" s="272" t="s">
        <v>96</v>
      </c>
      <c r="D61" s="275">
        <v>5.5324999999999998</v>
      </c>
      <c r="E61" s="168">
        <v>1</v>
      </c>
      <c r="F61" s="207">
        <v>52600392</v>
      </c>
      <c r="G61" s="179">
        <f>IF(ISBLANK(F61),"-",(F61/$D$50*$D$47*$B$69)*$D$58/$D$61)</f>
        <v>187.45772974807758</v>
      </c>
      <c r="H61" s="176">
        <f t="shared" ref="H61:H72" si="0">IF(ISBLANK(F61),"-",G61/$D$56)</f>
        <v>0.93728864874038786</v>
      </c>
      <c r="L61" s="115"/>
    </row>
    <row r="62" spans="1:12" s="9" customFormat="1" ht="26.25" customHeight="1" x14ac:dyDescent="0.4">
      <c r="A62" s="124" t="s">
        <v>97</v>
      </c>
      <c r="B62" s="202">
        <v>50</v>
      </c>
      <c r="C62" s="273"/>
      <c r="D62" s="276"/>
      <c r="E62" s="169">
        <v>2</v>
      </c>
      <c r="F62" s="203">
        <v>52674260</v>
      </c>
      <c r="G62" s="180">
        <f>IF(ISBLANK(F62),"-",(F62/$D$50*$D$47*$B$69)*$D$58/$D$61)</f>
        <v>187.72098116226917</v>
      </c>
      <c r="H62" s="177">
        <f t="shared" si="0"/>
        <v>0.93860490581134581</v>
      </c>
      <c r="L62" s="115"/>
    </row>
    <row r="63" spans="1:12" s="9" customFormat="1" ht="24.75" customHeight="1" x14ac:dyDescent="0.4">
      <c r="A63" s="124" t="s">
        <v>98</v>
      </c>
      <c r="B63" s="202">
        <v>1</v>
      </c>
      <c r="C63" s="273"/>
      <c r="D63" s="276"/>
      <c r="E63" s="169">
        <v>3</v>
      </c>
      <c r="F63" s="203">
        <v>52535981</v>
      </c>
      <c r="G63" s="180">
        <f>IF(ISBLANK(F63),"-",(F63/$D$50*$D$47*$B$69)*$D$58/$D$61)</f>
        <v>187.22818127188367</v>
      </c>
      <c r="H63" s="177">
        <f t="shared" si="0"/>
        <v>0.93614090635941838</v>
      </c>
      <c r="L63" s="115"/>
    </row>
    <row r="64" spans="1:12" ht="27" customHeight="1" thickBot="1" x14ac:dyDescent="0.45">
      <c r="A64" s="124" t="s">
        <v>99</v>
      </c>
      <c r="B64" s="202">
        <v>1</v>
      </c>
      <c r="C64" s="274"/>
      <c r="D64" s="277"/>
      <c r="E64" s="170">
        <v>4</v>
      </c>
      <c r="F64" s="208"/>
      <c r="G64" s="180" t="str">
        <f>IF(ISBLANK(F64),"-",(F64/$D$50*$D$47*$B$69)*$D$58/$D$61)</f>
        <v>-</v>
      </c>
      <c r="H64" s="177" t="str">
        <f t="shared" si="0"/>
        <v>-</v>
      </c>
    </row>
    <row r="65" spans="1:11" ht="24.75" customHeight="1" x14ac:dyDescent="0.4">
      <c r="A65" s="124" t="s">
        <v>100</v>
      </c>
      <c r="B65" s="202">
        <v>1</v>
      </c>
      <c r="C65" s="272" t="s">
        <v>101</v>
      </c>
      <c r="D65" s="275">
        <v>5.5918999999999999</v>
      </c>
      <c r="E65" s="146">
        <v>1</v>
      </c>
      <c r="F65" s="203">
        <v>53804960</v>
      </c>
      <c r="G65" s="179">
        <f>IF(ISBLANK(F65),"-",(F65/$D$50*$D$47*$B$69)*$D$58/$D$65)</f>
        <v>189.71370757425117</v>
      </c>
      <c r="H65" s="176">
        <f t="shared" si="0"/>
        <v>0.94856853787125583</v>
      </c>
    </row>
    <row r="66" spans="1:11" ht="23.25" customHeight="1" x14ac:dyDescent="0.4">
      <c r="A66" s="124" t="s">
        <v>102</v>
      </c>
      <c r="B66" s="202">
        <v>1</v>
      </c>
      <c r="C66" s="273"/>
      <c r="D66" s="276"/>
      <c r="E66" s="147">
        <v>2</v>
      </c>
      <c r="F66" s="203">
        <v>53751779</v>
      </c>
      <c r="G66" s="180">
        <f>IF(ISBLANK(F66),"-",(F66/$D$50*$D$47*$B$69)*$D$58/$D$65)</f>
        <v>189.52619391970131</v>
      </c>
      <c r="H66" s="177">
        <f t="shared" si="0"/>
        <v>0.94763096959850657</v>
      </c>
    </row>
    <row r="67" spans="1:11" ht="24.75" customHeight="1" x14ac:dyDescent="0.4">
      <c r="A67" s="124" t="s">
        <v>103</v>
      </c>
      <c r="B67" s="202">
        <v>1</v>
      </c>
      <c r="C67" s="273"/>
      <c r="D67" s="276"/>
      <c r="E67" s="147">
        <v>3</v>
      </c>
      <c r="F67" s="203">
        <v>53829527</v>
      </c>
      <c r="G67" s="180">
        <f>IF(ISBLANK(F67),"-",(F67/$D$50*$D$47*$B$69)*$D$58/$D$65)</f>
        <v>189.80032963760695</v>
      </c>
      <c r="H67" s="177">
        <f t="shared" si="0"/>
        <v>0.94900164818803479</v>
      </c>
    </row>
    <row r="68" spans="1:11" ht="27" customHeight="1" thickBot="1" x14ac:dyDescent="0.45">
      <c r="A68" s="124" t="s">
        <v>104</v>
      </c>
      <c r="B68" s="202">
        <v>1</v>
      </c>
      <c r="C68" s="274"/>
      <c r="D68" s="277"/>
      <c r="E68" s="148">
        <v>4</v>
      </c>
      <c r="F68" s="208"/>
      <c r="G68" s="181" t="str">
        <f>IF(ISBLANK(F68),"-",(F68/$D$50*$D$47*$B$69)*$D$58/$D$65)</f>
        <v>-</v>
      </c>
      <c r="H68" s="178" t="str">
        <f t="shared" si="0"/>
        <v>-</v>
      </c>
    </row>
    <row r="69" spans="1:11" ht="23.25" customHeight="1" x14ac:dyDescent="0.4">
      <c r="A69" s="124" t="s">
        <v>105</v>
      </c>
      <c r="B69" s="182">
        <f>(B68/B67)*(B66/B65)*(B64/B63)*(B62/B61)*B60</f>
        <v>1250</v>
      </c>
      <c r="C69" s="272" t="s">
        <v>106</v>
      </c>
      <c r="D69" s="275">
        <v>5.7118000000000002</v>
      </c>
      <c r="E69" s="146">
        <v>1</v>
      </c>
      <c r="F69" s="207">
        <v>55504117</v>
      </c>
      <c r="G69" s="179">
        <f>IF(ISBLANK(F69),"-",(F69/$D$50*$D$47*$B$69)*$D$58/$D$69)</f>
        <v>191.59668949343862</v>
      </c>
      <c r="H69" s="177">
        <f t="shared" si="0"/>
        <v>0.95798344746719311</v>
      </c>
    </row>
    <row r="70" spans="1:11" ht="22.5" customHeight="1" thickBot="1" x14ac:dyDescent="0.45">
      <c r="A70" s="192" t="s">
        <v>107</v>
      </c>
      <c r="B70" s="209">
        <f>(D47*B69)/D56*D58</f>
        <v>4.9489966111257413</v>
      </c>
      <c r="C70" s="273"/>
      <c r="D70" s="276"/>
      <c r="E70" s="147">
        <v>2</v>
      </c>
      <c r="F70" s="203">
        <v>55703735</v>
      </c>
      <c r="G70" s="180">
        <f>IF(ISBLANK(F70),"-",(F70/$D$50*$D$47*$B$69)*$D$58/$D$69)</f>
        <v>192.28575816132323</v>
      </c>
      <c r="H70" s="177">
        <f t="shared" si="0"/>
        <v>0.96142879080661614</v>
      </c>
    </row>
    <row r="71" spans="1:11" ht="23.25" customHeight="1" x14ac:dyDescent="0.4">
      <c r="A71" s="268" t="s">
        <v>76</v>
      </c>
      <c r="B71" s="279"/>
      <c r="C71" s="273"/>
      <c r="D71" s="276"/>
      <c r="E71" s="147">
        <v>3</v>
      </c>
      <c r="F71" s="203">
        <v>55729812</v>
      </c>
      <c r="G71" s="180">
        <f>IF(ISBLANK(F71),"-",(F71/$D$50*$D$47*$B$69)*$D$58/$D$69)</f>
        <v>192.37577431043013</v>
      </c>
      <c r="H71" s="177">
        <f t="shared" si="0"/>
        <v>0.96187887155215068</v>
      </c>
    </row>
    <row r="72" spans="1:11" ht="23.25" customHeight="1" thickBot="1" x14ac:dyDescent="0.45">
      <c r="A72" s="270"/>
      <c r="B72" s="280"/>
      <c r="C72" s="278"/>
      <c r="D72" s="277"/>
      <c r="E72" s="148">
        <v>4</v>
      </c>
      <c r="F72" s="208"/>
      <c r="G72" s="181" t="str">
        <f>IF(ISBLANK(F72),"-",(F72/$D$50*$D$47*$B$69)*$D$58/$D$69)</f>
        <v>-</v>
      </c>
      <c r="H72" s="178" t="str">
        <f t="shared" si="0"/>
        <v>-</v>
      </c>
    </row>
    <row r="73" spans="1:11" ht="26.25" customHeight="1" x14ac:dyDescent="0.4">
      <c r="A73" s="183"/>
      <c r="B73" s="183"/>
      <c r="C73" s="183"/>
      <c r="D73" s="183"/>
      <c r="E73" s="183"/>
      <c r="F73" s="183"/>
      <c r="G73" s="140" t="s">
        <v>69</v>
      </c>
      <c r="H73" s="210">
        <f>AVERAGE(H61:H72)</f>
        <v>0.9487251918216566</v>
      </c>
    </row>
    <row r="74" spans="1:11" ht="26.25" customHeight="1" x14ac:dyDescent="0.4">
      <c r="C74" s="183"/>
      <c r="D74" s="183"/>
      <c r="E74" s="183"/>
      <c r="F74" s="183"/>
      <c r="G74" s="138" t="s">
        <v>82</v>
      </c>
      <c r="H74" s="211">
        <f>STDEV(H61:H72)/H73</f>
        <v>1.0625712097623719E-2</v>
      </c>
    </row>
    <row r="75" spans="1:11" ht="27" customHeight="1" thickBot="1" x14ac:dyDescent="0.45">
      <c r="A75" s="183"/>
      <c r="B75" s="183"/>
      <c r="C75" s="183"/>
      <c r="D75" s="151"/>
      <c r="E75" s="151"/>
      <c r="F75" s="183"/>
      <c r="G75" s="139" t="s">
        <v>20</v>
      </c>
      <c r="H75" s="212">
        <f>COUNT(H61:H72)</f>
        <v>9</v>
      </c>
    </row>
    <row r="76" spans="1:11" ht="18.75" x14ac:dyDescent="0.3">
      <c r="A76" s="183"/>
      <c r="B76" s="183"/>
      <c r="C76" s="183"/>
      <c r="D76" s="151"/>
      <c r="E76" s="151"/>
      <c r="F76" s="151"/>
      <c r="G76" s="151"/>
      <c r="H76" s="183"/>
      <c r="I76" s="167"/>
      <c r="J76" s="214"/>
      <c r="K76" s="219"/>
    </row>
    <row r="77" spans="1:11" ht="26.25" customHeight="1" x14ac:dyDescent="0.4">
      <c r="A77" s="111" t="s">
        <v>108</v>
      </c>
      <c r="B77" s="214" t="s">
        <v>109</v>
      </c>
      <c r="C77" s="267" t="str">
        <f>B20</f>
        <v>Sulfamethoxazole BP &amp; Trimethoprim BP</v>
      </c>
      <c r="D77" s="267"/>
      <c r="E77" s="167" t="s">
        <v>110</v>
      </c>
      <c r="F77" s="167"/>
      <c r="G77" s="215">
        <f>H73</f>
        <v>0.9487251918216566</v>
      </c>
      <c r="H77" s="183"/>
      <c r="I77" s="167"/>
      <c r="J77" s="214"/>
      <c r="K77" s="219"/>
    </row>
    <row r="78" spans="1:11" ht="19.5" customHeight="1" thickBot="1" x14ac:dyDescent="0.35">
      <c r="A78" s="220"/>
      <c r="B78" s="160"/>
      <c r="C78" s="161"/>
      <c r="D78" s="161"/>
      <c r="E78" s="160"/>
      <c r="F78" s="160"/>
      <c r="G78" s="160"/>
      <c r="H78" s="160"/>
    </row>
    <row r="79" spans="1:11" ht="18.75" x14ac:dyDescent="0.3">
      <c r="B79" s="183" t="s">
        <v>26</v>
      </c>
      <c r="E79" s="183" t="s">
        <v>27</v>
      </c>
      <c r="F79" s="183"/>
      <c r="G79" s="183" t="s">
        <v>28</v>
      </c>
    </row>
    <row r="80" spans="1:11" ht="48.75" customHeight="1" x14ac:dyDescent="0.3">
      <c r="A80" s="214" t="s">
        <v>29</v>
      </c>
      <c r="B80" s="195"/>
      <c r="C80" s="195"/>
      <c r="D80" s="183"/>
      <c r="E80" s="171"/>
      <c r="F80" s="167"/>
      <c r="G80" s="171"/>
      <c r="H80" s="171"/>
      <c r="I80" s="167"/>
    </row>
    <row r="81" spans="1:9" ht="51" customHeight="1" x14ac:dyDescent="0.3">
      <c r="A81" s="214" t="s">
        <v>30</v>
      </c>
      <c r="B81" s="196"/>
      <c r="C81" s="196"/>
      <c r="D81" s="219"/>
      <c r="E81" s="172"/>
      <c r="F81" s="167"/>
      <c r="G81" s="172"/>
      <c r="H81" s="172"/>
      <c r="I81" s="167"/>
    </row>
    <row r="82" spans="1:9" ht="18.75" x14ac:dyDescent="0.3">
      <c r="A82" s="183"/>
      <c r="B82" s="183"/>
      <c r="C82" s="151"/>
      <c r="D82" s="151"/>
      <c r="E82" s="151"/>
      <c r="F82" s="151"/>
      <c r="G82" s="183"/>
      <c r="H82" s="183"/>
      <c r="I82" s="167"/>
    </row>
    <row r="83" spans="1:9" ht="18.75" x14ac:dyDescent="0.3">
      <c r="A83" s="183"/>
      <c r="B83" s="183"/>
      <c r="C83" s="183"/>
      <c r="D83" s="151"/>
      <c r="E83" s="151"/>
      <c r="F83" s="151"/>
      <c r="G83" s="151"/>
      <c r="H83" s="183"/>
      <c r="I83" s="167"/>
    </row>
    <row r="84" spans="1:9" ht="18.75" x14ac:dyDescent="0.3">
      <c r="A84" s="183"/>
      <c r="B84" s="183"/>
      <c r="C84" s="183"/>
      <c r="D84" s="151"/>
      <c r="E84" s="151"/>
      <c r="F84" s="151"/>
      <c r="G84" s="151"/>
      <c r="H84" s="183"/>
      <c r="I84" s="167"/>
    </row>
    <row r="85" spans="1:9" ht="18.75" x14ac:dyDescent="0.3">
      <c r="A85" s="183"/>
      <c r="B85" s="183"/>
      <c r="C85" s="183"/>
      <c r="D85" s="151"/>
      <c r="E85" s="151"/>
      <c r="F85" s="151"/>
      <c r="G85" s="151"/>
      <c r="H85" s="183"/>
      <c r="I85" s="167"/>
    </row>
    <row r="86" spans="1:9" ht="18.75" x14ac:dyDescent="0.3">
      <c r="A86" s="183"/>
      <c r="B86" s="183"/>
      <c r="C86" s="183"/>
      <c r="D86" s="151"/>
      <c r="E86" s="151"/>
      <c r="F86" s="151"/>
      <c r="G86" s="151"/>
      <c r="H86" s="183"/>
      <c r="I86" s="167"/>
    </row>
    <row r="87" spans="1:9" ht="18.75" x14ac:dyDescent="0.3">
      <c r="A87" s="183"/>
      <c r="B87" s="183"/>
      <c r="C87" s="183"/>
      <c r="D87" s="151"/>
      <c r="E87" s="151"/>
      <c r="F87" s="151"/>
      <c r="G87" s="151"/>
      <c r="H87" s="183"/>
      <c r="I87" s="167"/>
    </row>
    <row r="88" spans="1:9" ht="18.75" x14ac:dyDescent="0.3">
      <c r="A88" s="183"/>
      <c r="B88" s="183"/>
      <c r="C88" s="183"/>
      <c r="D88" s="151"/>
      <c r="E88" s="151"/>
      <c r="F88" s="151"/>
      <c r="G88" s="151"/>
      <c r="H88" s="183"/>
      <c r="I88" s="167"/>
    </row>
    <row r="89" spans="1:9" ht="18.75" x14ac:dyDescent="0.3">
      <c r="A89" s="183"/>
      <c r="B89" s="183"/>
      <c r="C89" s="183"/>
      <c r="D89" s="151"/>
      <c r="E89" s="151"/>
      <c r="F89" s="151"/>
      <c r="G89" s="151"/>
      <c r="H89" s="183"/>
      <c r="I89" s="167"/>
    </row>
    <row r="90" spans="1:9" ht="18.75" x14ac:dyDescent="0.3">
      <c r="A90" s="183"/>
      <c r="B90" s="183"/>
      <c r="C90" s="183"/>
      <c r="D90" s="151"/>
      <c r="E90" s="151"/>
      <c r="F90" s="151"/>
      <c r="G90" s="151"/>
      <c r="H90" s="183"/>
      <c r="I90" s="167"/>
    </row>
    <row r="250" spans="1:1" x14ac:dyDescent="0.25">
      <c r="A250" s="79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5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5" t="s">
        <v>31</v>
      </c>
      <c r="B1" s="255"/>
      <c r="C1" s="255"/>
      <c r="D1" s="255"/>
      <c r="E1" s="255"/>
      <c r="F1" s="255"/>
      <c r="G1" s="255"/>
      <c r="H1" s="255"/>
    </row>
    <row r="2" spans="1:8" x14ac:dyDescent="0.25">
      <c r="A2" s="255"/>
      <c r="B2" s="255"/>
      <c r="C2" s="255"/>
      <c r="D2" s="255"/>
      <c r="E2" s="255"/>
      <c r="F2" s="255"/>
      <c r="G2" s="255"/>
      <c r="H2" s="255"/>
    </row>
    <row r="3" spans="1:8" x14ac:dyDescent="0.25">
      <c r="A3" s="255"/>
      <c r="B3" s="255"/>
      <c r="C3" s="255"/>
      <c r="D3" s="255"/>
      <c r="E3" s="255"/>
      <c r="F3" s="255"/>
      <c r="G3" s="255"/>
      <c r="H3" s="255"/>
    </row>
    <row r="4" spans="1:8" x14ac:dyDescent="0.25">
      <c r="A4" s="255"/>
      <c r="B4" s="255"/>
      <c r="C4" s="255"/>
      <c r="D4" s="255"/>
      <c r="E4" s="255"/>
      <c r="F4" s="255"/>
      <c r="G4" s="255"/>
      <c r="H4" s="255"/>
    </row>
    <row r="5" spans="1:8" x14ac:dyDescent="0.25">
      <c r="A5" s="255"/>
      <c r="B5" s="255"/>
      <c r="C5" s="255"/>
      <c r="D5" s="255"/>
      <c r="E5" s="255"/>
      <c r="F5" s="255"/>
      <c r="G5" s="255"/>
      <c r="H5" s="255"/>
    </row>
    <row r="6" spans="1:8" x14ac:dyDescent="0.25">
      <c r="A6" s="255"/>
      <c r="B6" s="255"/>
      <c r="C6" s="255"/>
      <c r="D6" s="255"/>
      <c r="E6" s="255"/>
      <c r="F6" s="255"/>
      <c r="G6" s="255"/>
      <c r="H6" s="255"/>
    </row>
    <row r="7" spans="1:8" x14ac:dyDescent="0.25">
      <c r="A7" s="255"/>
      <c r="B7" s="255"/>
      <c r="C7" s="255"/>
      <c r="D7" s="255"/>
      <c r="E7" s="255"/>
      <c r="F7" s="255"/>
      <c r="G7" s="255"/>
      <c r="H7" s="255"/>
    </row>
    <row r="8" spans="1:8" x14ac:dyDescent="0.25">
      <c r="A8" s="256" t="s">
        <v>32</v>
      </c>
      <c r="B8" s="256"/>
      <c r="C8" s="256"/>
      <c r="D8" s="256"/>
      <c r="E8" s="256"/>
      <c r="F8" s="256"/>
      <c r="G8" s="256"/>
      <c r="H8" s="256"/>
    </row>
    <row r="9" spans="1:8" x14ac:dyDescent="0.25">
      <c r="A9" s="256"/>
      <c r="B9" s="256"/>
      <c r="C9" s="256"/>
      <c r="D9" s="256"/>
      <c r="E9" s="256"/>
      <c r="F9" s="256"/>
      <c r="G9" s="256"/>
      <c r="H9" s="256"/>
    </row>
    <row r="10" spans="1:8" x14ac:dyDescent="0.25">
      <c r="A10" s="256"/>
      <c r="B10" s="256"/>
      <c r="C10" s="256"/>
      <c r="D10" s="256"/>
      <c r="E10" s="256"/>
      <c r="F10" s="256"/>
      <c r="G10" s="256"/>
      <c r="H10" s="256"/>
    </row>
    <row r="11" spans="1:8" x14ac:dyDescent="0.25">
      <c r="A11" s="256"/>
      <c r="B11" s="256"/>
      <c r="C11" s="256"/>
      <c r="D11" s="256"/>
      <c r="E11" s="256"/>
      <c r="F11" s="256"/>
      <c r="G11" s="256"/>
      <c r="H11" s="256"/>
    </row>
    <row r="12" spans="1:8" x14ac:dyDescent="0.25">
      <c r="A12" s="256"/>
      <c r="B12" s="256"/>
      <c r="C12" s="256"/>
      <c r="D12" s="256"/>
      <c r="E12" s="256"/>
      <c r="F12" s="256"/>
      <c r="G12" s="256"/>
      <c r="H12" s="256"/>
    </row>
    <row r="13" spans="1:8" x14ac:dyDescent="0.25">
      <c r="A13" s="256"/>
      <c r="B13" s="256"/>
      <c r="C13" s="256"/>
      <c r="D13" s="256"/>
      <c r="E13" s="256"/>
      <c r="F13" s="256"/>
      <c r="G13" s="256"/>
      <c r="H13" s="256"/>
    </row>
    <row r="14" spans="1:8" x14ac:dyDescent="0.25">
      <c r="A14" s="256"/>
      <c r="B14" s="256"/>
      <c r="C14" s="256"/>
      <c r="D14" s="256"/>
      <c r="E14" s="256"/>
      <c r="F14" s="256"/>
      <c r="G14" s="256"/>
      <c r="H14" s="256"/>
    </row>
    <row r="15" spans="1:8" ht="19.5" customHeight="1" x14ac:dyDescent="0.25"/>
    <row r="16" spans="1:8" ht="19.5" customHeight="1" x14ac:dyDescent="0.3">
      <c r="A16" s="247" t="s">
        <v>33</v>
      </c>
      <c r="B16" s="248"/>
      <c r="C16" s="248"/>
      <c r="D16" s="248"/>
      <c r="E16" s="248"/>
      <c r="F16" s="248"/>
      <c r="G16" s="248"/>
      <c r="H16" s="249"/>
    </row>
    <row r="17" spans="1:14" ht="20.25" customHeight="1" x14ac:dyDescent="0.25">
      <c r="A17" s="257" t="s">
        <v>46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108" t="s">
        <v>35</v>
      </c>
      <c r="B18" s="258" t="s">
        <v>5</v>
      </c>
      <c r="C18" s="258"/>
    </row>
    <row r="19" spans="1:14" ht="26.25" customHeight="1" x14ac:dyDescent="0.4">
      <c r="A19" s="108" t="s">
        <v>36</v>
      </c>
      <c r="B19" s="199" t="s">
        <v>7</v>
      </c>
      <c r="C19" s="217">
        <v>25</v>
      </c>
    </row>
    <row r="20" spans="1:14" ht="26.25" customHeight="1" x14ac:dyDescent="0.4">
      <c r="A20" s="108" t="s">
        <v>37</v>
      </c>
      <c r="B20" s="199" t="s">
        <v>9</v>
      </c>
      <c r="C20" s="200"/>
    </row>
    <row r="21" spans="1:14" ht="26.25" customHeight="1" x14ac:dyDescent="0.4">
      <c r="A21" s="108" t="s">
        <v>38</v>
      </c>
      <c r="B21" s="259" t="s">
        <v>11</v>
      </c>
      <c r="C21" s="259"/>
      <c r="D21" s="259"/>
      <c r="E21" s="259"/>
      <c r="F21" s="259"/>
      <c r="G21" s="259"/>
      <c r="H21" s="259"/>
      <c r="I21" s="259"/>
    </row>
    <row r="22" spans="1:14" ht="26.25" customHeight="1" x14ac:dyDescent="0.4">
      <c r="A22" s="108" t="s">
        <v>39</v>
      </c>
      <c r="B22" s="221" t="s">
        <v>111</v>
      </c>
      <c r="C22" s="200"/>
      <c r="D22" s="200"/>
      <c r="E22" s="200"/>
      <c r="F22" s="200"/>
      <c r="G22" s="200"/>
      <c r="H22" s="200"/>
      <c r="I22" s="200"/>
    </row>
    <row r="23" spans="1:14" ht="26.25" customHeight="1" x14ac:dyDescent="0.4">
      <c r="A23" s="108" t="s">
        <v>40</v>
      </c>
      <c r="B23" s="221" t="s">
        <v>112</v>
      </c>
      <c r="C23" s="200"/>
      <c r="D23" s="200"/>
      <c r="E23" s="200"/>
      <c r="F23" s="200"/>
      <c r="G23" s="200"/>
      <c r="H23" s="200"/>
      <c r="I23" s="200"/>
    </row>
    <row r="24" spans="1:14" ht="18.75" x14ac:dyDescent="0.3">
      <c r="A24" s="108"/>
      <c r="B24" s="110"/>
    </row>
    <row r="25" spans="1:14" ht="18.75" x14ac:dyDescent="0.3">
      <c r="A25" s="106" t="s">
        <v>1</v>
      </c>
      <c r="B25" s="110"/>
    </row>
    <row r="26" spans="1:14" ht="26.25" customHeight="1" x14ac:dyDescent="0.4">
      <c r="A26" s="111" t="s">
        <v>4</v>
      </c>
      <c r="B26" s="260" t="s">
        <v>115</v>
      </c>
      <c r="C26" s="260"/>
    </row>
    <row r="27" spans="1:14" ht="26.25" customHeight="1" x14ac:dyDescent="0.4">
      <c r="A27" s="113" t="s">
        <v>47</v>
      </c>
      <c r="B27" s="260" t="s">
        <v>116</v>
      </c>
      <c r="C27" s="260"/>
    </row>
    <row r="28" spans="1:14" ht="27" customHeight="1" x14ac:dyDescent="0.4">
      <c r="A28" s="113" t="s">
        <v>6</v>
      </c>
      <c r="B28" s="222">
        <v>99.66</v>
      </c>
      <c r="C28" s="223"/>
    </row>
    <row r="29" spans="1:14" s="9" customFormat="1" ht="27" customHeight="1" x14ac:dyDescent="0.4">
      <c r="A29" s="113" t="s">
        <v>48</v>
      </c>
      <c r="B29" s="197">
        <v>0</v>
      </c>
      <c r="C29" s="261" t="s">
        <v>49</v>
      </c>
      <c r="D29" s="262"/>
      <c r="E29" s="262"/>
      <c r="F29" s="262"/>
      <c r="G29" s="262"/>
      <c r="H29" s="263"/>
      <c r="I29" s="115"/>
      <c r="J29" s="115"/>
      <c r="K29" s="115"/>
      <c r="L29" s="115"/>
    </row>
    <row r="30" spans="1:14" s="9" customFormat="1" ht="19.5" customHeight="1" x14ac:dyDescent="0.3">
      <c r="A30" s="113" t="s">
        <v>50</v>
      </c>
      <c r="B30" s="112">
        <f>B28-B29</f>
        <v>99.66</v>
      </c>
      <c r="C30" s="116"/>
      <c r="D30" s="116"/>
      <c r="E30" s="116"/>
      <c r="F30" s="116"/>
      <c r="G30" s="116"/>
      <c r="H30" s="117"/>
      <c r="I30" s="115"/>
      <c r="J30" s="115"/>
      <c r="K30" s="115"/>
      <c r="L30" s="115"/>
    </row>
    <row r="31" spans="1:14" s="9" customFormat="1" ht="27" customHeight="1" x14ac:dyDescent="0.4">
      <c r="A31" s="113" t="s">
        <v>51</v>
      </c>
      <c r="B31" s="213">
        <v>1</v>
      </c>
      <c r="C31" s="264" t="s">
        <v>52</v>
      </c>
      <c r="D31" s="265"/>
      <c r="E31" s="265"/>
      <c r="F31" s="265"/>
      <c r="G31" s="265"/>
      <c r="H31" s="266"/>
      <c r="I31" s="115"/>
      <c r="J31" s="115"/>
      <c r="K31" s="115"/>
      <c r="L31" s="115"/>
    </row>
    <row r="32" spans="1:14" s="9" customFormat="1" ht="27" customHeight="1" x14ac:dyDescent="0.4">
      <c r="A32" s="113" t="s">
        <v>53</v>
      </c>
      <c r="B32" s="213">
        <v>1</v>
      </c>
      <c r="C32" s="264" t="s">
        <v>54</v>
      </c>
      <c r="D32" s="265"/>
      <c r="E32" s="265"/>
      <c r="F32" s="265"/>
      <c r="G32" s="265"/>
      <c r="H32" s="266"/>
      <c r="I32" s="115"/>
      <c r="J32" s="115"/>
      <c r="K32" s="115"/>
      <c r="L32" s="119"/>
      <c r="M32" s="119"/>
      <c r="N32" s="120"/>
    </row>
    <row r="33" spans="1:14" s="9" customFormat="1" ht="17.25" customHeight="1" x14ac:dyDescent="0.3">
      <c r="A33" s="113"/>
      <c r="B33" s="118"/>
      <c r="C33" s="121"/>
      <c r="D33" s="121"/>
      <c r="E33" s="121"/>
      <c r="F33" s="121"/>
      <c r="G33" s="121"/>
      <c r="H33" s="121"/>
      <c r="I33" s="115"/>
      <c r="J33" s="115"/>
      <c r="K33" s="115"/>
      <c r="L33" s="119"/>
      <c r="M33" s="119"/>
      <c r="N33" s="120"/>
    </row>
    <row r="34" spans="1:14" s="9" customFormat="1" ht="18.75" x14ac:dyDescent="0.3">
      <c r="A34" s="113" t="s">
        <v>55</v>
      </c>
      <c r="B34" s="122">
        <f>B31/B32</f>
        <v>1</v>
      </c>
      <c r="C34" s="107" t="s">
        <v>56</v>
      </c>
      <c r="D34" s="107"/>
      <c r="E34" s="107"/>
      <c r="F34" s="107"/>
      <c r="G34" s="107"/>
      <c r="H34" s="107"/>
      <c r="I34" s="115"/>
      <c r="J34" s="115"/>
      <c r="K34" s="115"/>
      <c r="L34" s="119"/>
      <c r="M34" s="119"/>
      <c r="N34" s="120"/>
    </row>
    <row r="35" spans="1:14" s="9" customFormat="1" ht="19.5" customHeight="1" x14ac:dyDescent="0.3">
      <c r="A35" s="113"/>
      <c r="B35" s="112"/>
      <c r="H35" s="107"/>
      <c r="I35" s="115"/>
      <c r="J35" s="115"/>
      <c r="K35" s="115"/>
      <c r="L35" s="119"/>
      <c r="M35" s="119"/>
      <c r="N35" s="120"/>
    </row>
    <row r="36" spans="1:14" s="9" customFormat="1" ht="27" customHeight="1" x14ac:dyDescent="0.4">
      <c r="A36" s="123" t="s">
        <v>57</v>
      </c>
      <c r="B36" s="201">
        <v>50</v>
      </c>
      <c r="C36" s="107"/>
      <c r="D36" s="253" t="s">
        <v>58</v>
      </c>
      <c r="E36" s="254"/>
      <c r="F36" s="163" t="s">
        <v>59</v>
      </c>
      <c r="G36" s="164"/>
      <c r="J36" s="115"/>
      <c r="K36" s="115"/>
      <c r="L36" s="119"/>
      <c r="M36" s="119"/>
      <c r="N36" s="120"/>
    </row>
    <row r="37" spans="1:14" s="9" customFormat="1" ht="26.25" customHeight="1" x14ac:dyDescent="0.4">
      <c r="A37" s="124" t="s">
        <v>60</v>
      </c>
      <c r="B37" s="202">
        <v>2</v>
      </c>
      <c r="C37" s="126" t="s">
        <v>61</v>
      </c>
      <c r="D37" s="127" t="s">
        <v>62</v>
      </c>
      <c r="E37" s="156" t="s">
        <v>63</v>
      </c>
      <c r="F37" s="127" t="s">
        <v>62</v>
      </c>
      <c r="G37" s="128" t="s">
        <v>63</v>
      </c>
      <c r="J37" s="115"/>
      <c r="K37" s="115"/>
      <c r="L37" s="119"/>
      <c r="M37" s="119"/>
      <c r="N37" s="120"/>
    </row>
    <row r="38" spans="1:14" s="9" customFormat="1" ht="26.25" customHeight="1" x14ac:dyDescent="0.4">
      <c r="A38" s="124" t="s">
        <v>64</v>
      </c>
      <c r="B38" s="202">
        <v>20</v>
      </c>
      <c r="C38" s="129">
        <v>1</v>
      </c>
      <c r="D38" s="224">
        <v>3625786</v>
      </c>
      <c r="E38" s="225">
        <f>IF(ISBLANK(D38),"-",$D$48/$D$45*D38)</f>
        <v>3862673.6344846538</v>
      </c>
      <c r="F38" s="224">
        <v>4085017</v>
      </c>
      <c r="G38" s="226">
        <f>IF(ISBLANK(F38),"-",$D$48/$F$45*F38)</f>
        <v>3913082.0445840438</v>
      </c>
      <c r="J38" s="115"/>
      <c r="K38" s="115"/>
      <c r="L38" s="119"/>
      <c r="M38" s="119"/>
      <c r="N38" s="120"/>
    </row>
    <row r="39" spans="1:14" s="9" customFormat="1" ht="26.25" customHeight="1" x14ac:dyDescent="0.4">
      <c r="A39" s="124" t="s">
        <v>65</v>
      </c>
      <c r="B39" s="202">
        <v>1</v>
      </c>
      <c r="C39" s="125">
        <v>2</v>
      </c>
      <c r="D39" s="227">
        <v>3643177</v>
      </c>
      <c r="E39" s="228">
        <f>IF(ISBLANK(D39),"-",$D$48/$D$45*D39)</f>
        <v>3881200.8606301909</v>
      </c>
      <c r="F39" s="227">
        <v>4095491</v>
      </c>
      <c r="G39" s="229">
        <f>IF(ISBLANK(F39),"-",$D$48/$F$45*F39)</f>
        <v>3923115.2026675898</v>
      </c>
      <c r="J39" s="115"/>
      <c r="K39" s="115"/>
      <c r="L39" s="119"/>
      <c r="M39" s="119"/>
      <c r="N39" s="120"/>
    </row>
    <row r="40" spans="1:14" ht="26.25" customHeight="1" x14ac:dyDescent="0.4">
      <c r="A40" s="124" t="s">
        <v>66</v>
      </c>
      <c r="B40" s="202">
        <v>1</v>
      </c>
      <c r="C40" s="125">
        <v>3</v>
      </c>
      <c r="D40" s="227">
        <v>3647607</v>
      </c>
      <c r="E40" s="228">
        <f>IF(ISBLANK(D40),"-",$D$48/$D$45*D40)</f>
        <v>3885920.2909001429</v>
      </c>
      <c r="F40" s="227">
        <v>4128235</v>
      </c>
      <c r="G40" s="229">
        <f>IF(ISBLANK(F40),"-",$D$48/$F$45*F40)</f>
        <v>3954481.0350418147</v>
      </c>
      <c r="L40" s="119"/>
      <c r="M40" s="119"/>
      <c r="N40" s="130"/>
    </row>
    <row r="41" spans="1:14" ht="26.25" customHeight="1" x14ac:dyDescent="0.4">
      <c r="A41" s="124" t="s">
        <v>67</v>
      </c>
      <c r="B41" s="202">
        <v>1</v>
      </c>
      <c r="C41" s="131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L41" s="119"/>
      <c r="M41" s="119"/>
      <c r="N41" s="130"/>
    </row>
    <row r="42" spans="1:14" ht="27" customHeight="1" x14ac:dyDescent="0.4">
      <c r="A42" s="124" t="s">
        <v>68</v>
      </c>
      <c r="B42" s="202">
        <v>1</v>
      </c>
      <c r="C42" s="132" t="s">
        <v>69</v>
      </c>
      <c r="D42" s="233">
        <f>AVERAGE(D38:D41)</f>
        <v>3638856.6666666665</v>
      </c>
      <c r="E42" s="234">
        <f>AVERAGE(E38:E41)</f>
        <v>3876598.2620049957</v>
      </c>
      <c r="F42" s="235">
        <f>AVERAGE(F38:F41)</f>
        <v>4102914.3333333335</v>
      </c>
      <c r="G42" s="236">
        <f>AVERAGE(G38:G41)</f>
        <v>3930226.0940978159</v>
      </c>
    </row>
    <row r="43" spans="1:14" ht="26.25" customHeight="1" x14ac:dyDescent="0.4">
      <c r="A43" s="124" t="s">
        <v>70</v>
      </c>
      <c r="B43" s="198">
        <v>1</v>
      </c>
      <c r="C43" s="184" t="s">
        <v>71</v>
      </c>
      <c r="D43" s="237">
        <v>15.07</v>
      </c>
      <c r="E43" s="238"/>
      <c r="F43" s="239">
        <v>16.760000000000002</v>
      </c>
      <c r="G43" s="240"/>
    </row>
    <row r="44" spans="1:14" ht="26.25" customHeight="1" x14ac:dyDescent="0.4">
      <c r="A44" s="124" t="s">
        <v>72</v>
      </c>
      <c r="B44" s="198">
        <v>1</v>
      </c>
      <c r="C44" s="185" t="s">
        <v>73</v>
      </c>
      <c r="D44" s="186">
        <f>D43*$B$34</f>
        <v>15.07</v>
      </c>
      <c r="E44" s="134"/>
      <c r="F44" s="133">
        <f>F43*$B$34</f>
        <v>16.760000000000002</v>
      </c>
      <c r="G44" s="136"/>
    </row>
    <row r="45" spans="1:14" ht="19.5" customHeight="1" x14ac:dyDescent="0.3">
      <c r="A45" s="124" t="s">
        <v>74</v>
      </c>
      <c r="B45" s="183">
        <f>(B44/B43)*(B42/B41)*(B40/B39)*(B38/B37)*B36</f>
        <v>500</v>
      </c>
      <c r="C45" s="185" t="s">
        <v>75</v>
      </c>
      <c r="D45" s="187">
        <f>D44*$B$30/100</f>
        <v>15.018761999999999</v>
      </c>
      <c r="E45" s="136"/>
      <c r="F45" s="135">
        <f>F44*$B$30/100</f>
        <v>16.703016000000002</v>
      </c>
      <c r="G45" s="136"/>
    </row>
    <row r="46" spans="1:14" ht="19.5" customHeight="1" x14ac:dyDescent="0.3">
      <c r="A46" s="268" t="s">
        <v>76</v>
      </c>
      <c r="B46" s="269"/>
      <c r="C46" s="185" t="s">
        <v>77</v>
      </c>
      <c r="D46" s="186">
        <f>D45/$B$45</f>
        <v>3.0037523999999996E-2</v>
      </c>
      <c r="E46" s="136"/>
      <c r="F46" s="137">
        <f>F45/$B$45</f>
        <v>3.3406032000000002E-2</v>
      </c>
      <c r="G46" s="136"/>
    </row>
    <row r="47" spans="1:14" ht="27" customHeight="1" x14ac:dyDescent="0.4">
      <c r="A47" s="270"/>
      <c r="B47" s="271"/>
      <c r="C47" s="185" t="s">
        <v>78</v>
      </c>
      <c r="D47" s="204">
        <v>3.2000000000000001E-2</v>
      </c>
      <c r="E47" s="165"/>
      <c r="F47" s="165"/>
      <c r="G47" s="165"/>
    </row>
    <row r="48" spans="1:14" ht="18.75" x14ac:dyDescent="0.3">
      <c r="C48" s="185" t="s">
        <v>79</v>
      </c>
      <c r="D48" s="187">
        <f>D47*$B$45</f>
        <v>16</v>
      </c>
      <c r="E48" s="136"/>
      <c r="F48" s="136"/>
      <c r="G48" s="136"/>
    </row>
    <row r="49" spans="1:12" ht="19.5" customHeight="1" x14ac:dyDescent="0.3">
      <c r="C49" s="188" t="s">
        <v>80</v>
      </c>
      <c r="D49" s="189">
        <f>D48/B34</f>
        <v>16</v>
      </c>
      <c r="E49" s="154"/>
      <c r="F49" s="154"/>
      <c r="G49" s="154"/>
    </row>
    <row r="50" spans="1:12" ht="18.75" x14ac:dyDescent="0.3">
      <c r="C50" s="190" t="s">
        <v>81</v>
      </c>
      <c r="D50" s="191">
        <f>AVERAGE(E38:E41,G38:G41)</f>
        <v>3903412.1780514061</v>
      </c>
      <c r="E50" s="153"/>
      <c r="F50" s="153"/>
      <c r="G50" s="153"/>
    </row>
    <row r="51" spans="1:12" ht="18.75" x14ac:dyDescent="0.3">
      <c r="C51" s="138" t="s">
        <v>82</v>
      </c>
      <c r="D51" s="141">
        <f>STDEV(E38:E41,G38:G41)/D50</f>
        <v>8.5342522718419821E-3</v>
      </c>
      <c r="E51" s="134"/>
      <c r="F51" s="134"/>
      <c r="G51" s="134"/>
    </row>
    <row r="52" spans="1:12" ht="19.5" customHeight="1" x14ac:dyDescent="0.3">
      <c r="C52" s="139" t="s">
        <v>20</v>
      </c>
      <c r="D52" s="142">
        <f>COUNT(E38:E41,G38:G41)</f>
        <v>6</v>
      </c>
      <c r="E52" s="134"/>
      <c r="F52" s="134"/>
      <c r="G52" s="134"/>
    </row>
    <row r="54" spans="1:12" ht="18.75" x14ac:dyDescent="0.3">
      <c r="A54" s="106" t="s">
        <v>1</v>
      </c>
      <c r="B54" s="143" t="s">
        <v>83</v>
      </c>
    </row>
    <row r="55" spans="1:12" ht="18.75" x14ac:dyDescent="0.3">
      <c r="A55" s="107" t="s">
        <v>84</v>
      </c>
      <c r="B55" s="109" t="str">
        <f>B21</f>
        <v>Each 5mL contains Trimethoprim BP 40mg, Sulphamethoxazole BP 200mg</v>
      </c>
    </row>
    <row r="56" spans="1:12" ht="26.25" customHeight="1" x14ac:dyDescent="0.4">
      <c r="A56" s="193" t="s">
        <v>85</v>
      </c>
      <c r="B56" s="205">
        <v>5</v>
      </c>
      <c r="C56" s="175" t="s">
        <v>86</v>
      </c>
      <c r="D56" s="206">
        <v>40</v>
      </c>
      <c r="E56" s="175" t="str">
        <f>B20</f>
        <v>Sulfamethoxazole BP &amp; Trimethoprim BP</v>
      </c>
    </row>
    <row r="57" spans="1:12" ht="18.75" x14ac:dyDescent="0.3">
      <c r="A57" s="109" t="s">
        <v>87</v>
      </c>
      <c r="B57" s="216">
        <f>'Relative density'!C39</f>
        <v>0.98979932222514821</v>
      </c>
    </row>
    <row r="58" spans="1:12" s="72" customFormat="1" ht="18.75" x14ac:dyDescent="0.3">
      <c r="A58" s="173" t="s">
        <v>88</v>
      </c>
      <c r="B58" s="174">
        <f>B56</f>
        <v>5</v>
      </c>
      <c r="C58" s="175" t="s">
        <v>89</v>
      </c>
      <c r="D58" s="194">
        <f>B57*B56</f>
        <v>4.9489966111257413</v>
      </c>
    </row>
    <row r="59" spans="1:12" ht="19.5" customHeight="1" x14ac:dyDescent="0.25"/>
    <row r="60" spans="1:12" s="9" customFormat="1" ht="27" customHeight="1" x14ac:dyDescent="0.4">
      <c r="A60" s="123" t="s">
        <v>90</v>
      </c>
      <c r="B60" s="201">
        <v>50</v>
      </c>
      <c r="C60" s="107"/>
      <c r="D60" s="145" t="s">
        <v>91</v>
      </c>
      <c r="E60" s="144" t="s">
        <v>92</v>
      </c>
      <c r="F60" s="144" t="s">
        <v>62</v>
      </c>
      <c r="G60" s="144" t="s">
        <v>93</v>
      </c>
      <c r="H60" s="126" t="s">
        <v>94</v>
      </c>
      <c r="L60" s="115"/>
    </row>
    <row r="61" spans="1:12" s="9" customFormat="1" ht="24" customHeight="1" x14ac:dyDescent="0.4">
      <c r="A61" s="124" t="s">
        <v>95</v>
      </c>
      <c r="B61" s="202">
        <v>2</v>
      </c>
      <c r="C61" s="272" t="s">
        <v>96</v>
      </c>
      <c r="D61" s="275">
        <v>5.5324999999999998</v>
      </c>
      <c r="E61" s="168">
        <v>1</v>
      </c>
      <c r="F61" s="207">
        <v>4048877</v>
      </c>
      <c r="G61" s="179">
        <f>IF(ISBLANK(F61),"-",(F61/$D$50*$D$47*$B$69)*$D$58/$D$61)</f>
        <v>37.114695007311632</v>
      </c>
      <c r="H61" s="176">
        <f t="shared" ref="H61:H72" si="0">IF(ISBLANK(F61),"-",G61/$D$56)</f>
        <v>0.92786737518279083</v>
      </c>
      <c r="L61" s="115"/>
    </row>
    <row r="62" spans="1:12" s="9" customFormat="1" ht="26.25" customHeight="1" x14ac:dyDescent="0.4">
      <c r="A62" s="124" t="s">
        <v>97</v>
      </c>
      <c r="B62" s="202">
        <v>50</v>
      </c>
      <c r="C62" s="273"/>
      <c r="D62" s="276"/>
      <c r="E62" s="169">
        <v>2</v>
      </c>
      <c r="F62" s="203">
        <v>4049433</v>
      </c>
      <c r="G62" s="180">
        <f>IF(ISBLANK(F62),"-",(F62/$D$50*$D$47*$B$69)*$D$58/$D$61)</f>
        <v>37.119791672491651</v>
      </c>
      <c r="H62" s="177">
        <f t="shared" si="0"/>
        <v>0.92799479181229128</v>
      </c>
      <c r="L62" s="115"/>
    </row>
    <row r="63" spans="1:12" s="9" customFormat="1" ht="24.75" customHeight="1" x14ac:dyDescent="0.4">
      <c r="A63" s="124" t="s">
        <v>98</v>
      </c>
      <c r="B63" s="202">
        <v>1</v>
      </c>
      <c r="C63" s="273"/>
      <c r="D63" s="276"/>
      <c r="E63" s="169">
        <v>3</v>
      </c>
      <c r="F63" s="203">
        <v>4032515</v>
      </c>
      <c r="G63" s="180">
        <f>IF(ISBLANK(F63),"-",(F63/$D$50*$D$47*$B$69)*$D$58/$D$61)</f>
        <v>36.964710051060898</v>
      </c>
      <c r="H63" s="177">
        <f t="shared" si="0"/>
        <v>0.9241177512765224</v>
      </c>
      <c r="L63" s="115"/>
    </row>
    <row r="64" spans="1:12" ht="27" customHeight="1" x14ac:dyDescent="0.4">
      <c r="A64" s="124" t="s">
        <v>99</v>
      </c>
      <c r="B64" s="202">
        <v>1</v>
      </c>
      <c r="C64" s="274"/>
      <c r="D64" s="277"/>
      <c r="E64" s="170">
        <v>4</v>
      </c>
      <c r="F64" s="208"/>
      <c r="G64" s="180" t="str">
        <f>IF(ISBLANK(F64),"-",(F64/$D$50*$D$47*$B$69)*$D$58/$D$61)</f>
        <v>-</v>
      </c>
      <c r="H64" s="177" t="str">
        <f t="shared" si="0"/>
        <v>-</v>
      </c>
    </row>
    <row r="65" spans="1:11" ht="24.75" customHeight="1" x14ac:dyDescent="0.4">
      <c r="A65" s="124" t="s">
        <v>100</v>
      </c>
      <c r="B65" s="202">
        <v>1</v>
      </c>
      <c r="C65" s="272" t="s">
        <v>101</v>
      </c>
      <c r="D65" s="275">
        <v>5.5918999999999999</v>
      </c>
      <c r="E65" s="146">
        <v>1</v>
      </c>
      <c r="F65" s="203">
        <v>4136716</v>
      </c>
      <c r="G65" s="179">
        <f>IF(ISBLANK(F65),"-",(F65/$D$50*$D$47*$B$69)*$D$58/$D$65)</f>
        <v>37.517081334424347</v>
      </c>
      <c r="H65" s="176">
        <f t="shared" si="0"/>
        <v>0.93792703336060868</v>
      </c>
    </row>
    <row r="66" spans="1:11" ht="23.25" customHeight="1" x14ac:dyDescent="0.4">
      <c r="A66" s="124" t="s">
        <v>102</v>
      </c>
      <c r="B66" s="202">
        <v>1</v>
      </c>
      <c r="C66" s="273"/>
      <c r="D66" s="276"/>
      <c r="E66" s="147">
        <v>2</v>
      </c>
      <c r="F66" s="203">
        <v>4127892</v>
      </c>
      <c r="G66" s="180">
        <f>IF(ISBLANK(F66),"-",(F66/$D$50*$D$47*$B$69)*$D$58/$D$65)</f>
        <v>37.437053910328771</v>
      </c>
      <c r="H66" s="177">
        <f t="shared" si="0"/>
        <v>0.93592634775821926</v>
      </c>
    </row>
    <row r="67" spans="1:11" ht="24.75" customHeight="1" x14ac:dyDescent="0.4">
      <c r="A67" s="124" t="s">
        <v>103</v>
      </c>
      <c r="B67" s="202">
        <v>1</v>
      </c>
      <c r="C67" s="273"/>
      <c r="D67" s="276"/>
      <c r="E67" s="147">
        <v>3</v>
      </c>
      <c r="F67" s="203">
        <v>4123558</v>
      </c>
      <c r="G67" s="180">
        <f>IF(ISBLANK(F67),"-",(F67/$D$50*$D$47*$B$69)*$D$58/$D$65)</f>
        <v>37.397747602981738</v>
      </c>
      <c r="H67" s="177">
        <f t="shared" si="0"/>
        <v>0.93494369007454348</v>
      </c>
    </row>
    <row r="68" spans="1:11" ht="27" customHeight="1" x14ac:dyDescent="0.4">
      <c r="A68" s="124" t="s">
        <v>104</v>
      </c>
      <c r="B68" s="202">
        <v>1</v>
      </c>
      <c r="C68" s="274"/>
      <c r="D68" s="277"/>
      <c r="E68" s="148">
        <v>4</v>
      </c>
      <c r="F68" s="208"/>
      <c r="G68" s="181" t="str">
        <f>IF(ISBLANK(F68),"-",(F68/$D$50*$D$47*$B$69)*$D$58/$D$65)</f>
        <v>-</v>
      </c>
      <c r="H68" s="178" t="str">
        <f t="shared" si="0"/>
        <v>-</v>
      </c>
    </row>
    <row r="69" spans="1:11" ht="23.25" customHeight="1" x14ac:dyDescent="0.4">
      <c r="A69" s="124" t="s">
        <v>105</v>
      </c>
      <c r="B69" s="182">
        <f>(B68/B67)*(B66/B65)*(B64/B63)*(B62/B61)*B60</f>
        <v>1250</v>
      </c>
      <c r="C69" s="272" t="s">
        <v>106</v>
      </c>
      <c r="D69" s="275">
        <v>5.7118000000000002</v>
      </c>
      <c r="E69" s="146">
        <v>1</v>
      </c>
      <c r="F69" s="207">
        <v>4267401</v>
      </c>
      <c r="G69" s="179">
        <f>IF(ISBLANK(F69),"-",(F69/$D$50*$D$47*$B$69)*$D$58/$D$69)</f>
        <v>37.889877184716433</v>
      </c>
      <c r="H69" s="177">
        <f t="shared" si="0"/>
        <v>0.94724692961791079</v>
      </c>
    </row>
    <row r="70" spans="1:11" ht="22.5" customHeight="1" x14ac:dyDescent="0.4">
      <c r="A70" s="192" t="s">
        <v>107</v>
      </c>
      <c r="B70" s="209">
        <f>(D47*B69)/D56*D58</f>
        <v>4.9489966111257413</v>
      </c>
      <c r="C70" s="273"/>
      <c r="D70" s="276"/>
      <c r="E70" s="147">
        <v>2</v>
      </c>
      <c r="F70" s="203">
        <v>4277752</v>
      </c>
      <c r="G70" s="180">
        <f>IF(ISBLANK(F70),"-",(F70/$D$50*$D$47*$B$69)*$D$58/$D$69)</f>
        <v>37.981782800977712</v>
      </c>
      <c r="H70" s="177">
        <f t="shared" si="0"/>
        <v>0.94954457002444281</v>
      </c>
    </row>
    <row r="71" spans="1:11" ht="23.25" customHeight="1" x14ac:dyDescent="0.4">
      <c r="A71" s="268" t="s">
        <v>76</v>
      </c>
      <c r="B71" s="279"/>
      <c r="C71" s="273"/>
      <c r="D71" s="276"/>
      <c r="E71" s="147">
        <v>3</v>
      </c>
      <c r="F71" s="203">
        <v>4270178</v>
      </c>
      <c r="G71" s="180">
        <f>IF(ISBLANK(F71),"-",(F71/$D$50*$D$47*$B$69)*$D$58/$D$69)</f>
        <v>37.914533922843916</v>
      </c>
      <c r="H71" s="177">
        <f t="shared" si="0"/>
        <v>0.94786334807109784</v>
      </c>
    </row>
    <row r="72" spans="1:11" ht="23.25" customHeight="1" x14ac:dyDescent="0.4">
      <c r="A72" s="270"/>
      <c r="B72" s="280"/>
      <c r="C72" s="278"/>
      <c r="D72" s="277"/>
      <c r="E72" s="148">
        <v>4</v>
      </c>
      <c r="F72" s="208"/>
      <c r="G72" s="181" t="str">
        <f>IF(ISBLANK(F72),"-",(F72/$D$50*$D$47*$B$69)*$D$58/$D$69)</f>
        <v>-</v>
      </c>
      <c r="H72" s="178" t="str">
        <f t="shared" si="0"/>
        <v>-</v>
      </c>
    </row>
    <row r="73" spans="1:11" ht="26.25" customHeight="1" x14ac:dyDescent="0.4">
      <c r="A73" s="149"/>
      <c r="B73" s="149"/>
      <c r="C73" s="149"/>
      <c r="D73" s="149"/>
      <c r="E73" s="149"/>
      <c r="F73" s="150"/>
      <c r="G73" s="140" t="s">
        <v>69</v>
      </c>
      <c r="H73" s="210">
        <f>AVERAGE(H61:H72)</f>
        <v>0.93704798190871408</v>
      </c>
    </row>
    <row r="74" spans="1:11" ht="26.25" customHeight="1" x14ac:dyDescent="0.4">
      <c r="C74" s="149"/>
      <c r="D74" s="149"/>
      <c r="E74" s="149"/>
      <c r="F74" s="150"/>
      <c r="G74" s="138" t="s">
        <v>82</v>
      </c>
      <c r="H74" s="211">
        <f>STDEV(H61:H72)/H73</f>
        <v>1.0103400297344814E-2</v>
      </c>
    </row>
    <row r="75" spans="1:11" ht="27" customHeight="1" x14ac:dyDescent="0.4">
      <c r="A75" s="149"/>
      <c r="B75" s="149"/>
      <c r="C75" s="150"/>
      <c r="D75" s="151"/>
      <c r="E75" s="151"/>
      <c r="F75" s="150"/>
      <c r="G75" s="139" t="s">
        <v>20</v>
      </c>
      <c r="H75" s="212">
        <f>COUNT(H61:H72)</f>
        <v>9</v>
      </c>
    </row>
    <row r="76" spans="1:11" ht="18.75" x14ac:dyDescent="0.3">
      <c r="A76" s="149"/>
      <c r="B76" s="149"/>
      <c r="C76" s="150"/>
      <c r="D76" s="151"/>
      <c r="E76" s="151"/>
      <c r="F76" s="151"/>
      <c r="G76" s="151"/>
      <c r="H76" s="150"/>
      <c r="I76" s="152"/>
      <c r="J76" s="155"/>
      <c r="K76" s="166"/>
    </row>
    <row r="77" spans="1:11" ht="26.25" customHeight="1" x14ac:dyDescent="0.4">
      <c r="A77" s="111" t="s">
        <v>108</v>
      </c>
      <c r="B77" s="214" t="s">
        <v>109</v>
      </c>
      <c r="C77" s="267" t="str">
        <f>B20</f>
        <v>Sulfamethoxazole BP &amp; Trimethoprim BP</v>
      </c>
      <c r="D77" s="267"/>
      <c r="E77" s="167" t="s">
        <v>110</v>
      </c>
      <c r="F77" s="167"/>
      <c r="G77" s="215">
        <f>H73</f>
        <v>0.93704798190871408</v>
      </c>
      <c r="H77" s="150"/>
      <c r="I77" s="152"/>
      <c r="J77" s="155"/>
      <c r="K77" s="166"/>
    </row>
    <row r="78" spans="1:11" ht="19.5" customHeight="1" x14ac:dyDescent="0.3">
      <c r="A78" s="159"/>
      <c r="B78" s="160"/>
      <c r="C78" s="161"/>
      <c r="D78" s="161"/>
      <c r="E78" s="160"/>
      <c r="F78" s="160"/>
      <c r="G78" s="160"/>
      <c r="H78" s="160"/>
    </row>
    <row r="79" spans="1:11" ht="18.75" x14ac:dyDescent="0.3">
      <c r="B79" s="114" t="s">
        <v>26</v>
      </c>
      <c r="E79" s="150" t="s">
        <v>27</v>
      </c>
      <c r="F79" s="150"/>
      <c r="G79" s="150" t="s">
        <v>28</v>
      </c>
    </row>
    <row r="80" spans="1:11" ht="49.5" customHeight="1" x14ac:dyDescent="0.3">
      <c r="A80" s="155" t="s">
        <v>29</v>
      </c>
      <c r="B80" s="195"/>
      <c r="C80" s="195"/>
      <c r="D80" s="149"/>
      <c r="E80" s="157"/>
      <c r="F80" s="152"/>
      <c r="G80" s="171"/>
      <c r="H80" s="171"/>
      <c r="I80" s="152"/>
    </row>
    <row r="81" spans="1:9" ht="44.25" customHeight="1" x14ac:dyDescent="0.3">
      <c r="A81" s="155" t="s">
        <v>30</v>
      </c>
      <c r="B81" s="196"/>
      <c r="C81" s="196"/>
      <c r="D81" s="162"/>
      <c r="E81" s="158"/>
      <c r="F81" s="152"/>
      <c r="G81" s="172"/>
      <c r="H81" s="172"/>
      <c r="I81" s="167"/>
    </row>
    <row r="82" spans="1:9" ht="18.75" x14ac:dyDescent="0.3">
      <c r="A82" s="149"/>
      <c r="B82" s="150"/>
      <c r="C82" s="151"/>
      <c r="D82" s="151"/>
      <c r="E82" s="151"/>
      <c r="F82" s="151"/>
      <c r="G82" s="150"/>
      <c r="H82" s="150"/>
      <c r="I82" s="152"/>
    </row>
    <row r="83" spans="1:9" ht="18.75" x14ac:dyDescent="0.3">
      <c r="A83" s="149"/>
      <c r="B83" s="149"/>
      <c r="C83" s="150"/>
      <c r="D83" s="151"/>
      <c r="E83" s="151"/>
      <c r="F83" s="151"/>
      <c r="G83" s="151"/>
      <c r="H83" s="150"/>
      <c r="I83" s="152"/>
    </row>
    <row r="84" spans="1:9" ht="18.75" x14ac:dyDescent="0.3">
      <c r="A84" s="149"/>
      <c r="B84" s="149"/>
      <c r="C84" s="150"/>
      <c r="D84" s="151"/>
      <c r="E84" s="151"/>
      <c r="F84" s="151"/>
      <c r="G84" s="151"/>
      <c r="H84" s="150"/>
      <c r="I84" s="152"/>
    </row>
    <row r="85" spans="1:9" ht="18.75" x14ac:dyDescent="0.3">
      <c r="A85" s="149"/>
      <c r="B85" s="149"/>
      <c r="C85" s="150"/>
      <c r="D85" s="151"/>
      <c r="E85" s="151"/>
      <c r="F85" s="151"/>
      <c r="G85" s="151"/>
      <c r="H85" s="150"/>
      <c r="I85" s="152"/>
    </row>
    <row r="86" spans="1:9" ht="18.75" x14ac:dyDescent="0.3">
      <c r="A86" s="149"/>
      <c r="B86" s="149"/>
      <c r="C86" s="150"/>
      <c r="D86" s="151"/>
      <c r="E86" s="151"/>
      <c r="F86" s="151"/>
      <c r="G86" s="151"/>
      <c r="H86" s="150"/>
      <c r="I86" s="152"/>
    </row>
    <row r="87" spans="1:9" ht="18.75" x14ac:dyDescent="0.3">
      <c r="A87" s="149"/>
      <c r="B87" s="149"/>
      <c r="C87" s="150"/>
      <c r="D87" s="151"/>
      <c r="E87" s="151"/>
      <c r="F87" s="151"/>
      <c r="G87" s="151"/>
      <c r="H87" s="150"/>
      <c r="I87" s="152"/>
    </row>
    <row r="88" spans="1:9" ht="18.75" x14ac:dyDescent="0.3">
      <c r="A88" s="149"/>
      <c r="B88" s="149"/>
      <c r="C88" s="150"/>
      <c r="D88" s="151"/>
      <c r="E88" s="151"/>
      <c r="F88" s="151"/>
      <c r="G88" s="151"/>
      <c r="H88" s="150"/>
      <c r="I88" s="152"/>
    </row>
    <row r="89" spans="1:9" ht="18.75" x14ac:dyDescent="0.3">
      <c r="A89" s="149"/>
      <c r="B89" s="149"/>
      <c r="C89" s="150"/>
      <c r="D89" s="151"/>
      <c r="E89" s="151"/>
      <c r="F89" s="151"/>
      <c r="G89" s="151"/>
      <c r="H89" s="150"/>
      <c r="I89" s="152"/>
    </row>
    <row r="90" spans="1:9" ht="18.75" x14ac:dyDescent="0.3">
      <c r="A90" s="149"/>
      <c r="B90" s="149"/>
      <c r="C90" s="150"/>
      <c r="D90" s="151"/>
      <c r="E90" s="151"/>
      <c r="F90" s="151"/>
      <c r="G90" s="151"/>
      <c r="H90" s="150"/>
      <c r="I90" s="1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Relative density</vt:lpstr>
      <vt:lpstr>Sulphamethoxazole </vt:lpstr>
      <vt:lpstr>Trimethoprim</vt:lpstr>
      <vt:lpstr>'Sulphamethoxazole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2016-01-22T07:42:50Z</dcterms:modified>
</cp:coreProperties>
</file>