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Density" sheetId="2" r:id="rId2"/>
    <sheet name="SULPHAMETHOXAZOLE" sheetId="3" r:id="rId3"/>
    <sheet name="TRIMETHOPRIM" sheetId="5" r:id="rId4"/>
  </sheets>
  <definedNames>
    <definedName name="_xlnm.Print_Area" localSheetId="2">SULPHAMETHOXAZOLE!$A$1:$I$86</definedName>
    <definedName name="_xlnm.Print_Area" localSheetId="3">TRIMETHOPRIM!$A$1:$I$88</definedName>
  </definedNames>
  <calcPr calcId="144525"/>
</workbook>
</file>

<file path=xl/calcChain.xml><?xml version="1.0" encoding="utf-8"?>
<calcChain xmlns="http://schemas.openxmlformats.org/spreadsheetml/2006/main">
  <c r="H74" i="3" l="1"/>
  <c r="H73" i="3"/>
  <c r="H61" i="3"/>
  <c r="G61" i="3"/>
  <c r="B25" i="2" l="1"/>
  <c r="B24" i="2"/>
  <c r="B23" i="5"/>
  <c r="B22" i="5"/>
  <c r="B18" i="1"/>
  <c r="B42" i="1"/>
  <c r="B41" i="1"/>
  <c r="B40" i="1"/>
  <c r="B39" i="1"/>
  <c r="B21" i="1"/>
  <c r="B20" i="1"/>
  <c r="B19" i="1"/>
  <c r="F42" i="5"/>
  <c r="D42" i="5"/>
  <c r="G41" i="5"/>
  <c r="E41" i="5"/>
  <c r="F42" i="3"/>
  <c r="D42" i="3"/>
  <c r="G41" i="3"/>
  <c r="E41" i="3"/>
  <c r="B57" i="5"/>
  <c r="D58" i="5" s="1"/>
  <c r="B57" i="3"/>
  <c r="C37" i="2"/>
  <c r="C35" i="2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F44" i="5"/>
  <c r="F45" i="5" s="1"/>
  <c r="F46" i="5" s="1"/>
  <c r="D44" i="5"/>
  <c r="B34" i="5"/>
  <c r="B30" i="5"/>
  <c r="G38" i="5" l="1"/>
  <c r="G40" i="5"/>
  <c r="G39" i="5"/>
  <c r="D45" i="5"/>
  <c r="B70" i="5"/>
  <c r="D46" i="5" l="1"/>
  <c r="E39" i="5"/>
  <c r="E40" i="5"/>
  <c r="E38" i="5"/>
  <c r="G42" i="5"/>
  <c r="E42" i="5" l="1"/>
  <c r="D50" i="5"/>
  <c r="D52" i="5"/>
  <c r="D51" i="5" l="1"/>
  <c r="G71" i="5"/>
  <c r="H71" i="5" s="1"/>
  <c r="G66" i="5"/>
  <c r="H66" i="5" s="1"/>
  <c r="G63" i="5"/>
  <c r="H63" i="5" s="1"/>
  <c r="G62" i="5"/>
  <c r="H62" i="5" s="1"/>
  <c r="G65" i="5"/>
  <c r="H65" i="5" s="1"/>
  <c r="G70" i="5"/>
  <c r="H70" i="5" s="1"/>
  <c r="G69" i="5"/>
  <c r="H69" i="5" s="1"/>
  <c r="G67" i="5"/>
  <c r="H67" i="5" s="1"/>
  <c r="G61" i="5"/>
  <c r="H61" i="5" s="1"/>
  <c r="H75" i="5" l="1"/>
  <c r="H73" i="5"/>
  <c r="H74" i="5" l="1"/>
  <c r="G77" i="5"/>
  <c r="C77" i="3"/>
  <c r="H72" i="3"/>
  <c r="G72" i="3"/>
  <c r="B69" i="3"/>
  <c r="H68" i="3"/>
  <c r="G68" i="3"/>
  <c r="H64" i="3"/>
  <c r="G64" i="3"/>
  <c r="B58" i="3"/>
  <c r="D58" i="3"/>
  <c r="E56" i="3"/>
  <c r="B55" i="3"/>
  <c r="B45" i="3"/>
  <c r="D48" i="3" s="1"/>
  <c r="D49" i="3" s="1"/>
  <c r="F44" i="3"/>
  <c r="D44" i="3"/>
  <c r="B34" i="3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3" l="1"/>
  <c r="F45" i="3"/>
  <c r="B70" i="3"/>
  <c r="C39" i="2"/>
  <c r="D46" i="3" l="1"/>
  <c r="E40" i="3"/>
  <c r="E38" i="3"/>
  <c r="E39" i="3"/>
  <c r="F46" i="3"/>
  <c r="G39" i="3"/>
  <c r="G40" i="3"/>
  <c r="G38" i="3"/>
  <c r="G42" i="3" s="1"/>
  <c r="E42" i="3" l="1"/>
  <c r="D50" i="3"/>
  <c r="D52" i="3"/>
  <c r="D51" i="3" l="1"/>
  <c r="G71" i="3"/>
  <c r="H71" i="3" s="1"/>
  <c r="G65" i="3"/>
  <c r="H65" i="3" s="1"/>
  <c r="G62" i="3"/>
  <c r="H62" i="3" s="1"/>
  <c r="G70" i="3"/>
  <c r="H70" i="3" s="1"/>
  <c r="G69" i="3"/>
  <c r="H69" i="3" s="1"/>
  <c r="G67" i="3"/>
  <c r="H67" i="3" s="1"/>
  <c r="G66" i="3"/>
  <c r="H66" i="3" s="1"/>
  <c r="G63" i="3"/>
  <c r="H63" i="3" s="1"/>
  <c r="H75" i="3" l="1"/>
  <c r="G77" i="3" l="1"/>
</calcChain>
</file>

<file path=xl/sharedStrings.xml><?xml version="1.0" encoding="utf-8"?>
<sst xmlns="http://schemas.openxmlformats.org/spreadsheetml/2006/main" count="268" uniqueCount="117">
  <si>
    <t>HPLC System Suitability Report</t>
  </si>
  <si>
    <t>Analysis Data</t>
  </si>
  <si>
    <t>Assay</t>
  </si>
  <si>
    <t>Sample(s)</t>
  </si>
  <si>
    <t>Reference Substance:</t>
  </si>
  <si>
    <t>SEPTRIMED</t>
  </si>
  <si>
    <t>% age Purity:</t>
  </si>
  <si>
    <t>NDQA201509380</t>
  </si>
  <si>
    <t>Weight (mg):</t>
  </si>
  <si>
    <t>Sulfamethoxazole BP &amp; Trimethoprim BP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</si>
  <si>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</si>
  <si>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</si>
  <si>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</si>
  <si>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</si>
  <si>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</si>
  <si>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</si>
  <si>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</si>
  <si>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</si>
  <si>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</si>
  <si>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</si>
  <si>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</si>
  <si>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</si>
  <si>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</si>
  <si>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</si>
  <si>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</si>
  <si>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</si>
  <si>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</si>
  <si>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</si>
  <si>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</si>
  <si>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</si>
  <si>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</si>
  <si>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</si>
  <si>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</si>
  <si>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</si>
  <si>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</si>
  <si>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</si>
  <si>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</si>
  <si>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</si>
  <si>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</si>
  <si>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</si>
  <si>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</si>
  <si>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</si>
  <si>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</si>
  <si>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</si>
  <si>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</si>
  <si>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</si>
  <si>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</si>
  <si>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</si>
  <si>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</si>
  <si>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</si>
  <si>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</si>
  <si>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</si>
  <si>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</si>
  <si>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</si>
  <si>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</si>
  <si>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</si>
  <si>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</si>
  <si>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</si>
  <si>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</si>
  <si>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</si>
  <si>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</si>
  <si>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</si>
  <si>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</si>
  <si>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</si>
  <si>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</si>
  <si>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</si>
  <si>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</si>
  <si>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</si>
  <si>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</si>
  <si>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</si>
  <si>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</si>
  <si>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</si>
  <si>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</si>
  <si>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</si>
  <si>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</si>
  <si>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</si>
  <si>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</si>
  <si>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</si>
  <si>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</si>
  <si>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</si>
  <si>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</si>
  <si>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</si>
  <si>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</si>
  <si>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</si>
  <si>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</si>
  <si>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</si>
  <si>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</si>
  <si>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</si>
  <si>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</si>
  <si>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</si>
  <si>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</si>
  <si>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</si>
  <si>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</si>
  <si>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</si>
  <si>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</si>
  <si>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</si>
  <si>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</si>
  <si>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</si>
  <si>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</si>
  <si>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</si>
  <si>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</si>
  <si>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</si>
  <si>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</si>
  <si>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</si>
  <si>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</si>
  <si>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</si>
  <si>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</si>
  <si>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</si>
  <si>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</si>
  <si>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</si>
  <si>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Sulphamethoxazole</t>
  </si>
  <si>
    <t xml:space="preserve">         S12-2</t>
  </si>
  <si>
    <t>Trimethoprim</t>
  </si>
  <si>
    <t xml:space="preserve">            T7-2</t>
  </si>
  <si>
    <t>JOYFRIDA</t>
  </si>
  <si>
    <t>7th Jan 2016</t>
  </si>
  <si>
    <t>11th Jan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</si>
</sst>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000000000000000%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69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69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1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69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164" fontId="23" fillId="3" borderId="16" xfId="0" applyNumberFormat="1" applyFont="1" applyFill="1" applyBorder="1" applyAlignment="1" applyProtection="1">
      <alignment horizontal="center"/>
      <protection locked="0"/>
    </xf>
    <xf numFmtId="164" fontId="23" fillId="3" borderId="17" xfId="0" applyNumberFormat="1" applyFont="1" applyFill="1" applyBorder="1" applyAlignment="1" applyProtection="1">
      <alignment horizontal="center"/>
      <protection locked="0"/>
    </xf>
    <xf numFmtId="164" fontId="23" fillId="2" borderId="18" xfId="0" applyNumberFormat="1" applyFont="1" applyFill="1" applyBorder="1" applyAlignment="1">
      <alignment horizontal="center"/>
    </xf>
    <xf numFmtId="164" fontId="23" fillId="3" borderId="19" xfId="0" applyNumberFormat="1" applyFont="1" applyFill="1" applyBorder="1" applyAlignment="1" applyProtection="1">
      <alignment horizontal="center"/>
      <protection locked="0"/>
    </xf>
    <xf numFmtId="0" fontId="24" fillId="3" borderId="0" xfId="0" applyFont="1" applyFill="1" applyAlignment="1" applyProtection="1">
      <alignment horizontal="center"/>
      <protection locked="0"/>
    </xf>
    <xf numFmtId="0" fontId="25" fillId="2" borderId="0" xfId="0" applyFont="1" applyFill="1"/>
    <xf numFmtId="0" fontId="24" fillId="3" borderId="46" xfId="0" applyFont="1" applyFill="1" applyBorder="1" applyAlignment="1" applyProtection="1">
      <alignment horizontal="center"/>
      <protection locked="0"/>
    </xf>
    <xf numFmtId="168" fontId="26" fillId="2" borderId="34" xfId="0" applyNumberFormat="1" applyFont="1" applyFill="1" applyBorder="1" applyAlignment="1">
      <alignment horizontal="center"/>
    </xf>
    <xf numFmtId="168" fontId="26" fillId="2" borderId="24" xfId="0" applyNumberFormat="1" applyFont="1" applyFill="1" applyBorder="1" applyAlignment="1">
      <alignment horizontal="center"/>
    </xf>
    <xf numFmtId="0" fontId="24" fillId="3" borderId="18" xfId="0" applyFont="1" applyFill="1" applyBorder="1" applyAlignment="1" applyProtection="1">
      <alignment horizontal="center"/>
      <protection locked="0"/>
    </xf>
    <xf numFmtId="168" fontId="26" fillId="2" borderId="39" xfId="0" applyNumberFormat="1" applyFont="1" applyFill="1" applyBorder="1" applyAlignment="1">
      <alignment horizontal="center"/>
    </xf>
    <xf numFmtId="168" fontId="26" fillId="2" borderId="35" xfId="0" applyNumberFormat="1" applyFont="1" applyFill="1" applyBorder="1" applyAlignment="1">
      <alignment horizontal="center"/>
    </xf>
    <xf numFmtId="0" fontId="24" fillId="3" borderId="47" xfId="0" applyFont="1" applyFill="1" applyBorder="1" applyAlignment="1" applyProtection="1">
      <alignment horizontal="center"/>
      <protection locked="0"/>
    </xf>
    <xf numFmtId="168" fontId="26" fillId="2" borderId="40" xfId="0" applyNumberFormat="1" applyFont="1" applyFill="1" applyBorder="1" applyAlignment="1">
      <alignment horizontal="center"/>
    </xf>
    <xf numFmtId="168" fontId="26" fillId="2" borderId="36" xfId="0" applyNumberFormat="1" applyFont="1" applyFill="1" applyBorder="1" applyAlignment="1">
      <alignment horizontal="center"/>
    </xf>
    <xf numFmtId="1" fontId="27" fillId="6" borderId="43" xfId="0" applyNumberFormat="1" applyFont="1" applyFill="1" applyBorder="1" applyAlignment="1">
      <alignment horizontal="center"/>
    </xf>
    <xf numFmtId="168" fontId="27" fillId="6" borderId="33" xfId="0" applyNumberFormat="1" applyFont="1" applyFill="1" applyBorder="1" applyAlignment="1">
      <alignment horizontal="center"/>
    </xf>
    <xf numFmtId="1" fontId="27" fillId="6" borderId="27" xfId="0" applyNumberFormat="1" applyFont="1" applyFill="1" applyBorder="1" applyAlignment="1">
      <alignment horizontal="center"/>
    </xf>
    <xf numFmtId="168" fontId="27" fillId="6" borderId="28" xfId="0" applyNumberFormat="1" applyFont="1" applyFill="1" applyBorder="1" applyAlignment="1">
      <alignment horizontal="center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0" xfId="0" applyFont="1" applyFill="1"/>
    <xf numFmtId="0" fontId="24" fillId="3" borderId="15" xfId="0" applyFont="1" applyFill="1" applyBorder="1" applyAlignment="1" applyProtection="1">
      <alignment horizontal="center"/>
      <protection locked="0"/>
    </xf>
    <xf numFmtId="0" fontId="26" fillId="2" borderId="0" xfId="0" applyFont="1" applyFill="1" applyAlignment="1" applyProtection="1">
      <alignment horizontal="center"/>
      <protection locked="0"/>
    </xf>
    <xf numFmtId="2" fontId="28" fillId="2" borderId="0" xfId="0" applyNumberFormat="1" applyFont="1" applyFill="1" applyAlignment="1">
      <alignment horizontal="center"/>
    </xf>
    <xf numFmtId="0" fontId="25" fillId="2" borderId="7" xfId="0" applyFont="1" applyFill="1" applyBorder="1"/>
    <xf numFmtId="0" fontId="23" fillId="2" borderId="7" xfId="0" applyFont="1" applyFill="1" applyBorder="1"/>
    <xf numFmtId="0" fontId="26" fillId="2" borderId="7" xfId="0" applyFont="1" applyFill="1" applyBorder="1" applyProtection="1">
      <protection locked="0"/>
    </xf>
    <xf numFmtId="169" fontId="29" fillId="3" borderId="0" xfId="0" applyNumberFormat="1" applyFont="1" applyFill="1" applyAlignment="1" applyProtection="1">
      <alignment horizontal="left"/>
      <protection locked="0"/>
    </xf>
    <xf numFmtId="174" fontId="20" fillId="6" borderId="4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40" t="s">
        <v>0</v>
      </c>
      <c r="B15" s="340"/>
      <c r="C15" s="340"/>
      <c r="D15" s="340"/>
      <c r="E15" s="3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12" t="str">
        <f>SULPHAMETHOXAZOLE!B26</f>
        <v>Sulphamethoxazole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3">
        <f>SULPHAMETHOXAZOLE!D43</f>
        <v>20.09</v>
      </c>
      <c r="C20" s="10"/>
      <c r="D20" s="10"/>
      <c r="E20" s="10"/>
    </row>
    <row r="21" spans="1:6" ht="16.5" customHeight="1" x14ac:dyDescent="0.3">
      <c r="A21" s="7" t="s">
        <v>10</v>
      </c>
      <c r="B21" s="334">
        <f>SULPHAMETHOXAZOLE!D46</f>
        <v>0.20005621999999998</v>
      </c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62576105</v>
      </c>
      <c r="C24" s="18">
        <v>14930.18</v>
      </c>
      <c r="D24" s="19">
        <v>1.08</v>
      </c>
      <c r="E24" s="20">
        <v>9.06</v>
      </c>
    </row>
    <row r="25" spans="1:6" ht="16.5" customHeight="1" x14ac:dyDescent="0.3">
      <c r="A25" s="17">
        <v>2</v>
      </c>
      <c r="B25" s="18">
        <v>62662439</v>
      </c>
      <c r="C25" s="18">
        <v>14987.79</v>
      </c>
      <c r="D25" s="19">
        <v>1.08</v>
      </c>
      <c r="E25" s="19">
        <v>9.07</v>
      </c>
    </row>
    <row r="26" spans="1:6" ht="16.5" customHeight="1" x14ac:dyDescent="0.3">
      <c r="A26" s="17">
        <v>3</v>
      </c>
      <c r="B26" s="18">
        <v>62252385</v>
      </c>
      <c r="C26" s="18">
        <v>14928.22</v>
      </c>
      <c r="D26" s="19">
        <v>1.08</v>
      </c>
      <c r="E26" s="19">
        <v>9.06</v>
      </c>
    </row>
    <row r="27" spans="1:6" ht="16.5" customHeight="1" x14ac:dyDescent="0.3">
      <c r="A27" s="17">
        <v>4</v>
      </c>
      <c r="B27" s="18">
        <v>62512635</v>
      </c>
      <c r="C27" s="18">
        <v>14893.76</v>
      </c>
      <c r="D27" s="19">
        <v>1.08</v>
      </c>
      <c r="E27" s="19">
        <v>9.06</v>
      </c>
    </row>
    <row r="28" spans="1:6" ht="16.5" customHeight="1" x14ac:dyDescent="0.3">
      <c r="A28" s="17">
        <v>5</v>
      </c>
      <c r="B28" s="18">
        <v>62436627</v>
      </c>
      <c r="C28" s="18">
        <v>14887.61</v>
      </c>
      <c r="D28" s="19">
        <v>1.08</v>
      </c>
      <c r="E28" s="19">
        <v>9.07</v>
      </c>
    </row>
    <row r="29" spans="1:6" ht="16.5" customHeight="1" x14ac:dyDescent="0.3">
      <c r="A29" s="17">
        <v>6</v>
      </c>
      <c r="B29" s="21">
        <v>62560240</v>
      </c>
      <c r="C29" s="21">
        <v>14779.77</v>
      </c>
      <c r="D29" s="22">
        <v>1.08</v>
      </c>
      <c r="E29" s="22">
        <v>9.07</v>
      </c>
    </row>
    <row r="30" spans="1:6" ht="16.5" customHeight="1" x14ac:dyDescent="0.3">
      <c r="A30" s="23" t="s">
        <v>17</v>
      </c>
      <c r="B30" s="24">
        <f>AVERAGE(B24:B29)</f>
        <v>62500071.833333336</v>
      </c>
      <c r="C30" s="25">
        <f>AVERAGE(C24:C29)</f>
        <v>14901.221666666666</v>
      </c>
      <c r="D30" s="26">
        <f>AVERAGE(D24:D29)</f>
        <v>1.08</v>
      </c>
      <c r="E30" s="26">
        <f>AVERAGE(E24:E29)</f>
        <v>9.0650000000000013</v>
      </c>
    </row>
    <row r="31" spans="1:6" ht="16.5" customHeight="1" x14ac:dyDescent="0.3">
      <c r="A31" s="27" t="s">
        <v>18</v>
      </c>
      <c r="B31" s="28">
        <f>(STDEV(B24:B29)/B30)</f>
        <v>2.2773566388458472E-3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TRIMETHOPRIM!B26</f>
        <v>Trimethoprim</v>
      </c>
      <c r="C39" s="10"/>
      <c r="D39" s="10"/>
      <c r="E39" s="10"/>
    </row>
    <row r="40" spans="1:6" ht="16.5" customHeight="1" x14ac:dyDescent="0.3">
      <c r="A40" s="11" t="s">
        <v>6</v>
      </c>
      <c r="B40" s="12">
        <f>TRIMETHOPRIM!B28</f>
        <v>99.66</v>
      </c>
      <c r="C40" s="10"/>
      <c r="D40" s="10"/>
      <c r="E40" s="10"/>
    </row>
    <row r="41" spans="1:6" ht="16.5" customHeight="1" x14ac:dyDescent="0.3">
      <c r="A41" s="7" t="s">
        <v>8</v>
      </c>
      <c r="B41" s="12">
        <f>TRIMETHOPRIM!D43</f>
        <v>15.07</v>
      </c>
      <c r="C41" s="10"/>
      <c r="D41" s="10"/>
      <c r="E41" s="10"/>
    </row>
    <row r="42" spans="1:6" ht="16.5" customHeight="1" x14ac:dyDescent="0.3">
      <c r="A42" s="7" t="s">
        <v>10</v>
      </c>
      <c r="B42" s="13">
        <f>TRIMETHOPRIM!D46</f>
        <v>3.0037523999999996E-2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3690453</v>
      </c>
      <c r="C45" s="18">
        <v>11035.29</v>
      </c>
      <c r="D45" s="19">
        <v>1.1299999999999999</v>
      </c>
      <c r="E45" s="20">
        <v>3.7</v>
      </c>
    </row>
    <row r="46" spans="1:6" ht="16.5" customHeight="1" x14ac:dyDescent="0.3">
      <c r="A46" s="17">
        <v>2</v>
      </c>
      <c r="B46" s="18">
        <v>3694462</v>
      </c>
      <c r="C46" s="18">
        <v>10963.08</v>
      </c>
      <c r="D46" s="19">
        <v>1.1000000000000001</v>
      </c>
      <c r="E46" s="19">
        <v>3.71</v>
      </c>
    </row>
    <row r="47" spans="1:6" ht="16.5" customHeight="1" x14ac:dyDescent="0.3">
      <c r="A47" s="17">
        <v>3</v>
      </c>
      <c r="B47" s="18">
        <v>3670364</v>
      </c>
      <c r="C47" s="18">
        <v>10925.27</v>
      </c>
      <c r="D47" s="19">
        <v>1.0900000000000001</v>
      </c>
      <c r="E47" s="19">
        <v>3.71</v>
      </c>
    </row>
    <row r="48" spans="1:6" ht="16.5" customHeight="1" x14ac:dyDescent="0.3">
      <c r="A48" s="17">
        <v>4</v>
      </c>
      <c r="B48" s="18">
        <v>3685265</v>
      </c>
      <c r="C48" s="18">
        <v>10955.7</v>
      </c>
      <c r="D48" s="19">
        <v>1.1200000000000001</v>
      </c>
      <c r="E48" s="19">
        <v>3.71</v>
      </c>
    </row>
    <row r="49" spans="1:7" ht="16.5" customHeight="1" x14ac:dyDescent="0.3">
      <c r="A49" s="17">
        <v>5</v>
      </c>
      <c r="B49" s="18">
        <v>3687522</v>
      </c>
      <c r="C49" s="18">
        <v>10924.23</v>
      </c>
      <c r="D49" s="19">
        <v>1.1100000000000001</v>
      </c>
      <c r="E49" s="19">
        <v>3.72</v>
      </c>
    </row>
    <row r="50" spans="1:7" ht="16.5" customHeight="1" x14ac:dyDescent="0.3">
      <c r="A50" s="17">
        <v>6</v>
      </c>
      <c r="B50" s="21">
        <v>3681322</v>
      </c>
      <c r="C50" s="21">
        <v>10909.3</v>
      </c>
      <c r="D50" s="22">
        <v>1.1100000000000001</v>
      </c>
      <c r="E50" s="22">
        <v>3.72</v>
      </c>
    </row>
    <row r="51" spans="1:7" ht="16.5" customHeight="1" x14ac:dyDescent="0.3">
      <c r="A51" s="23" t="s">
        <v>17</v>
      </c>
      <c r="B51" s="24">
        <f>AVERAGE(B45:B50)</f>
        <v>3684898</v>
      </c>
      <c r="C51" s="25">
        <f>AVERAGE(C45:C50)</f>
        <v>10952.144999999999</v>
      </c>
      <c r="D51" s="26">
        <f>AVERAGE(D45:D50)</f>
        <v>1.1100000000000001</v>
      </c>
      <c r="E51" s="26">
        <f>AVERAGE(E45:E50)</f>
        <v>3.7116666666666664</v>
      </c>
    </row>
    <row r="52" spans="1:7" ht="16.5" customHeight="1" x14ac:dyDescent="0.3">
      <c r="A52" s="27" t="s">
        <v>18</v>
      </c>
      <c r="B52" s="28">
        <f>(STDEV(B45:B50)/B51)</f>
        <v>2.2814254464263535E-3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41" t="s">
        <v>25</v>
      </c>
      <c r="C59" s="3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335" t="s">
        <v>114</v>
      </c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zoomScale="75" zoomScaleNormal="75" workbookViewId="0">
      <selection activeCell="B26" sqref="B2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47" t="s">
        <v>30</v>
      </c>
      <c r="B1" s="347"/>
      <c r="C1" s="347"/>
      <c r="D1" s="347"/>
      <c r="E1" s="347"/>
      <c r="F1" s="347"/>
      <c r="G1" s="102"/>
    </row>
    <row r="2" spans="1:7" ht="12.75" customHeight="1" x14ac:dyDescent="0.3">
      <c r="A2" s="347"/>
      <c r="B2" s="347"/>
      <c r="C2" s="347"/>
      <c r="D2" s="347"/>
      <c r="E2" s="347"/>
      <c r="F2" s="347"/>
      <c r="G2" s="102"/>
    </row>
    <row r="3" spans="1:7" ht="12.75" customHeight="1" x14ac:dyDescent="0.3">
      <c r="A3" s="347"/>
      <c r="B3" s="347"/>
      <c r="C3" s="347"/>
      <c r="D3" s="347"/>
      <c r="E3" s="347"/>
      <c r="F3" s="347"/>
      <c r="G3" s="102"/>
    </row>
    <row r="4" spans="1:7" ht="12.75" customHeight="1" x14ac:dyDescent="0.3">
      <c r="A4" s="347"/>
      <c r="B4" s="347"/>
      <c r="C4" s="347"/>
      <c r="D4" s="347"/>
      <c r="E4" s="347"/>
      <c r="F4" s="347"/>
      <c r="G4" s="102"/>
    </row>
    <row r="5" spans="1:7" ht="12.75" customHeight="1" x14ac:dyDescent="0.3">
      <c r="A5" s="347"/>
      <c r="B5" s="347"/>
      <c r="C5" s="347"/>
      <c r="D5" s="347"/>
      <c r="E5" s="347"/>
      <c r="F5" s="347"/>
      <c r="G5" s="102"/>
    </row>
    <row r="6" spans="1:7" ht="12.75" customHeight="1" x14ac:dyDescent="0.3">
      <c r="A6" s="347"/>
      <c r="B6" s="347"/>
      <c r="C6" s="347"/>
      <c r="D6" s="347"/>
      <c r="E6" s="347"/>
      <c r="F6" s="347"/>
      <c r="G6" s="102"/>
    </row>
    <row r="7" spans="1:7" ht="12.75" customHeight="1" x14ac:dyDescent="0.3">
      <c r="A7" s="347"/>
      <c r="B7" s="347"/>
      <c r="C7" s="347"/>
      <c r="D7" s="347"/>
      <c r="E7" s="347"/>
      <c r="F7" s="347"/>
      <c r="G7" s="102"/>
    </row>
    <row r="8" spans="1:7" ht="15" customHeight="1" x14ac:dyDescent="0.3">
      <c r="A8" s="346" t="s">
        <v>31</v>
      </c>
      <c r="B8" s="346"/>
      <c r="C8" s="346"/>
      <c r="D8" s="346"/>
      <c r="E8" s="346"/>
      <c r="F8" s="346"/>
      <c r="G8" s="103"/>
    </row>
    <row r="9" spans="1:7" ht="12.75" customHeight="1" x14ac:dyDescent="0.3">
      <c r="A9" s="346"/>
      <c r="B9" s="346"/>
      <c r="C9" s="346"/>
      <c r="D9" s="346"/>
      <c r="E9" s="346"/>
      <c r="F9" s="346"/>
      <c r="G9" s="103"/>
    </row>
    <row r="10" spans="1:7" ht="12.75" customHeight="1" x14ac:dyDescent="0.3">
      <c r="A10" s="346"/>
      <c r="B10" s="346"/>
      <c r="C10" s="346"/>
      <c r="D10" s="346"/>
      <c r="E10" s="346"/>
      <c r="F10" s="346"/>
      <c r="G10" s="103"/>
    </row>
    <row r="11" spans="1:7" ht="12.75" customHeight="1" x14ac:dyDescent="0.3">
      <c r="A11" s="346"/>
      <c r="B11" s="346"/>
      <c r="C11" s="346"/>
      <c r="D11" s="346"/>
      <c r="E11" s="346"/>
      <c r="F11" s="346"/>
      <c r="G11" s="103"/>
    </row>
    <row r="12" spans="1:7" ht="12.75" customHeight="1" x14ac:dyDescent="0.3">
      <c r="A12" s="346"/>
      <c r="B12" s="346"/>
      <c r="C12" s="346"/>
      <c r="D12" s="346"/>
      <c r="E12" s="346"/>
      <c r="F12" s="346"/>
      <c r="G12" s="103"/>
    </row>
    <row r="13" spans="1:7" ht="12.75" customHeight="1" x14ac:dyDescent="0.3">
      <c r="A13" s="346"/>
      <c r="B13" s="346"/>
      <c r="C13" s="346"/>
      <c r="D13" s="346"/>
      <c r="E13" s="346"/>
      <c r="F13" s="346"/>
      <c r="G13" s="103"/>
    </row>
    <row r="14" spans="1:7" ht="12.75" customHeight="1" x14ac:dyDescent="0.3">
      <c r="A14" s="346"/>
      <c r="B14" s="346"/>
      <c r="C14" s="346"/>
      <c r="D14" s="346"/>
      <c r="E14" s="346"/>
      <c r="F14" s="346"/>
      <c r="G14" s="103"/>
    </row>
    <row r="15" spans="1:7" ht="13.5" customHeight="1" x14ac:dyDescent="0.3"/>
    <row r="16" spans="1:7" ht="19.5" customHeight="1" x14ac:dyDescent="0.3">
      <c r="A16" s="342" t="s">
        <v>32</v>
      </c>
      <c r="B16" s="343"/>
      <c r="C16" s="343"/>
      <c r="D16" s="343"/>
      <c r="E16" s="343"/>
      <c r="F16" s="344"/>
    </row>
    <row r="17" spans="1:13" ht="18.75" customHeight="1" x14ac:dyDescent="0.3">
      <c r="A17" s="345" t="s">
        <v>33</v>
      </c>
      <c r="B17" s="345"/>
      <c r="C17" s="345"/>
      <c r="D17" s="345"/>
      <c r="E17" s="345"/>
      <c r="F17" s="345"/>
    </row>
    <row r="20" spans="1:13" ht="16.5" customHeight="1" x14ac:dyDescent="0.3">
      <c r="A20" s="52" t="s">
        <v>34</v>
      </c>
      <c r="B20" s="1" t="s">
        <v>5</v>
      </c>
    </row>
    <row r="21" spans="1:13" ht="16.5" customHeight="1" x14ac:dyDescent="0.3">
      <c r="A21" s="52" t="s">
        <v>35</v>
      </c>
      <c r="B21" s="1" t="s">
        <v>7</v>
      </c>
    </row>
    <row r="22" spans="1:13" ht="16.5" customHeight="1" x14ac:dyDescent="0.3">
      <c r="A22" s="52" t="s">
        <v>36</v>
      </c>
      <c r="B22" s="104" t="s">
        <v>9</v>
      </c>
    </row>
    <row r="23" spans="1:13" ht="16.5" customHeight="1" x14ac:dyDescent="0.3">
      <c r="A23" s="52" t="s">
        <v>37</v>
      </c>
      <c r="B23" s="104" t="s">
        <v>11</v>
      </c>
    </row>
    <row r="24" spans="1:13" ht="16.5" customHeight="1" x14ac:dyDescent="0.3">
      <c r="A24" s="52" t="s">
        <v>38</v>
      </c>
      <c r="B24" s="104" t="str">
        <f>SULPHAMETHOXAZOLE!B22</f>
        <v>7th Jan 2016</v>
      </c>
    </row>
    <row r="25" spans="1:13" ht="16.5" customHeight="1" x14ac:dyDescent="0.3">
      <c r="A25" s="52" t="s">
        <v>39</v>
      </c>
      <c r="B25" s="104" t="str">
        <f>SULPHAMETHOXAZOLE!B23</f>
        <v>11th Jan 2015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311">
        <v>23.256150000000002</v>
      </c>
      <c r="C29" s="312">
        <v>48.117350000000002</v>
      </c>
      <c r="D29" s="312">
        <v>47.979819999999997</v>
      </c>
      <c r="E29" s="59"/>
      <c r="F29" s="59"/>
      <c r="G29" s="59"/>
      <c r="H29" s="57"/>
      <c r="I29" s="59"/>
      <c r="J29" s="59"/>
      <c r="K29" s="59"/>
      <c r="L29" s="58"/>
      <c r="M29" s="58"/>
    </row>
    <row r="30" spans="1:13" ht="15.75" customHeight="1" x14ac:dyDescent="0.3">
      <c r="B30" s="313"/>
      <c r="C30" s="312">
        <v>48.127490000000002</v>
      </c>
      <c r="D30" s="312">
        <v>47.878529999999998</v>
      </c>
      <c r="E30" s="59"/>
      <c r="F30" s="59"/>
      <c r="G30" s="59"/>
      <c r="H30" s="57"/>
      <c r="I30" s="59"/>
      <c r="J30" s="59"/>
      <c r="K30" s="59"/>
      <c r="L30" s="58"/>
      <c r="M30" s="58"/>
    </row>
    <row r="31" spans="1:13" ht="16.5" customHeight="1" x14ac:dyDescent="0.3">
      <c r="B31" s="313"/>
      <c r="C31" s="314">
        <v>48.108849999999997</v>
      </c>
      <c r="D31" s="314">
        <v>47.96378</v>
      </c>
      <c r="E31" s="59"/>
      <c r="F31" s="59"/>
      <c r="G31" s="59"/>
      <c r="H31" s="57"/>
      <c r="I31" s="59"/>
      <c r="J31" s="59"/>
      <c r="K31" s="59"/>
      <c r="L31" s="58"/>
      <c r="M31" s="58"/>
    </row>
    <row r="32" spans="1:13" ht="16.5" customHeight="1" x14ac:dyDescent="0.3">
      <c r="B32" s="60"/>
      <c r="C32" s="61"/>
      <c r="D32" s="62"/>
      <c r="E32" s="59"/>
      <c r="F32" s="59"/>
      <c r="G32" s="59"/>
      <c r="H32" s="57"/>
      <c r="I32" s="59"/>
      <c r="J32" s="59"/>
      <c r="K32" s="59"/>
      <c r="L32" s="58"/>
      <c r="M32" s="58"/>
    </row>
    <row r="33" spans="1:13" ht="17.25" customHeight="1" x14ac:dyDescent="0.3">
      <c r="B33" s="63">
        <f>AVERAGE(B29:B32)</f>
        <v>23.256150000000002</v>
      </c>
      <c r="C33" s="63">
        <f>AVERAGE(C29:C32)</f>
        <v>48.117896666666667</v>
      </c>
      <c r="D33" s="63">
        <f>AVERAGE(D29:D32)</f>
        <v>47.940710000000003</v>
      </c>
      <c r="E33" s="64"/>
      <c r="F33" s="64"/>
      <c r="G33" s="64"/>
      <c r="H33" s="57"/>
      <c r="I33" s="64"/>
      <c r="J33" s="64"/>
      <c r="K33" s="64"/>
      <c r="L33" s="58"/>
      <c r="M33" s="58"/>
    </row>
    <row r="34" spans="1:13" ht="16.5" customHeight="1" x14ac:dyDescent="0.3">
      <c r="B34" s="65"/>
      <c r="C34" s="65"/>
      <c r="D34" s="65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6" t="s">
        <v>42</v>
      </c>
      <c r="C35" s="67">
        <f>C33-B33</f>
        <v>24.861746666666665</v>
      </c>
      <c r="D35" s="65"/>
      <c r="E35" s="57"/>
      <c r="F35" s="68"/>
      <c r="G35" s="57"/>
      <c r="H35" s="57"/>
      <c r="I35" s="57"/>
      <c r="J35" s="68"/>
      <c r="K35" s="57"/>
      <c r="L35" s="58"/>
      <c r="M35" s="58"/>
    </row>
    <row r="36" spans="1:13" ht="16.5" customHeight="1" x14ac:dyDescent="0.3">
      <c r="B36" s="65"/>
      <c r="C36" s="69"/>
      <c r="D36" s="65"/>
      <c r="E36" s="57"/>
      <c r="F36" s="68"/>
      <c r="G36" s="57"/>
      <c r="H36" s="57"/>
      <c r="I36" s="57"/>
      <c r="J36" s="68"/>
      <c r="K36" s="57"/>
      <c r="L36" s="58"/>
      <c r="M36" s="58"/>
    </row>
    <row r="37" spans="1:13" ht="16.5" customHeight="1" x14ac:dyDescent="0.3">
      <c r="B37" s="66" t="s">
        <v>43</v>
      </c>
      <c r="C37" s="67">
        <f>D33-B33</f>
        <v>24.684560000000001</v>
      </c>
      <c r="D37" s="65"/>
      <c r="E37" s="57"/>
      <c r="F37" s="68"/>
      <c r="G37" s="57"/>
      <c r="H37" s="57"/>
      <c r="I37" s="57"/>
      <c r="J37" s="68"/>
      <c r="K37" s="57"/>
      <c r="L37" s="58"/>
      <c r="M37" s="58"/>
    </row>
    <row r="38" spans="1:13" ht="16.5" customHeight="1" x14ac:dyDescent="0.3">
      <c r="B38" s="65"/>
      <c r="C38" s="69"/>
      <c r="D38" s="65"/>
      <c r="E38" s="57"/>
      <c r="F38" s="70"/>
      <c r="G38" s="71"/>
      <c r="H38" s="71"/>
      <c r="I38" s="71"/>
      <c r="J38" s="70"/>
      <c r="K38" s="57"/>
      <c r="L38" s="58"/>
      <c r="M38" s="58"/>
    </row>
    <row r="39" spans="1:13" ht="32.25" customHeight="1" x14ac:dyDescent="0.3">
      <c r="B39" s="72" t="s">
        <v>44</v>
      </c>
      <c r="C39" s="73">
        <f>C37/C35</f>
        <v>0.99287312074077938</v>
      </c>
      <c r="D39" s="65"/>
      <c r="E39" s="74"/>
      <c r="F39" s="75"/>
      <c r="G39" s="71"/>
      <c r="H39" s="71"/>
      <c r="I39" s="76"/>
      <c r="J39" s="75"/>
      <c r="K39" s="57"/>
      <c r="L39" s="58"/>
      <c r="M39" s="58"/>
    </row>
    <row r="40" spans="1:13" ht="14.25" customHeight="1" x14ac:dyDescent="0.3">
      <c r="A40" s="77"/>
      <c r="B40" s="78"/>
      <c r="C40" s="79"/>
      <c r="D40" s="80"/>
      <c r="E40" s="79"/>
      <c r="G40" s="81"/>
      <c r="H40" s="81"/>
      <c r="I40" s="82"/>
      <c r="J40" s="83"/>
    </row>
    <row r="41" spans="1:13" ht="16.5" customHeight="1" x14ac:dyDescent="0.3">
      <c r="A41" s="53"/>
      <c r="B41" s="84" t="s">
        <v>25</v>
      </c>
      <c r="C41" s="84"/>
      <c r="D41" s="85" t="s">
        <v>26</v>
      </c>
      <c r="E41" s="86"/>
      <c r="F41" s="85" t="s">
        <v>27</v>
      </c>
      <c r="G41" s="81"/>
      <c r="H41" s="81"/>
      <c r="I41" s="82"/>
      <c r="J41" s="83"/>
    </row>
    <row r="42" spans="1:13" ht="59.25" customHeight="1" x14ac:dyDescent="0.3">
      <c r="A42" s="87" t="s">
        <v>28</v>
      </c>
      <c r="B42" s="336" t="s">
        <v>114</v>
      </c>
      <c r="C42" s="89"/>
      <c r="D42" s="88"/>
      <c r="E42" s="90"/>
      <c r="F42" s="91"/>
      <c r="G42" s="81"/>
      <c r="H42" s="81"/>
      <c r="I42" s="82"/>
      <c r="J42" s="83"/>
    </row>
    <row r="43" spans="1:13" ht="59.25" customHeight="1" x14ac:dyDescent="0.3">
      <c r="A43" s="87" t="s">
        <v>29</v>
      </c>
      <c r="B43" s="92"/>
      <c r="C43" s="93"/>
      <c r="D43" s="92"/>
      <c r="E43" s="90"/>
      <c r="F43" s="94"/>
      <c r="G43" s="95"/>
      <c r="H43" s="95"/>
      <c r="I43" s="96"/>
    </row>
    <row r="44" spans="1:13" ht="13.5" customHeight="1" x14ac:dyDescent="0.3">
      <c r="A44" s="95"/>
      <c r="B44" s="95"/>
      <c r="C44" s="95"/>
      <c r="D44" s="96"/>
      <c r="F44" s="95"/>
      <c r="G44" s="95"/>
      <c r="H44" s="95"/>
      <c r="I44" s="96"/>
    </row>
    <row r="45" spans="1:13" ht="13.5" customHeight="1" x14ac:dyDescent="0.3">
      <c r="A45" s="95"/>
      <c r="B45" s="95"/>
      <c r="C45" s="95"/>
      <c r="D45" s="96"/>
      <c r="F45" s="95"/>
      <c r="G45" s="95"/>
      <c r="H45" s="95"/>
      <c r="I45" s="96"/>
    </row>
    <row r="47" spans="1:13" ht="13.5" customHeight="1" x14ac:dyDescent="0.3">
      <c r="A47" s="97"/>
      <c r="B47" s="97"/>
      <c r="C47" s="97"/>
      <c r="F47" s="97"/>
      <c r="G47" s="97"/>
      <c r="H47" s="97"/>
    </row>
    <row r="48" spans="1:13" ht="13.5" customHeight="1" x14ac:dyDescent="0.3">
      <c r="A48" s="98"/>
      <c r="B48" s="98"/>
      <c r="C48" s="98"/>
      <c r="F48" s="98"/>
      <c r="G48" s="98"/>
      <c r="H48" s="98"/>
    </row>
    <row r="49" spans="1:8" x14ac:dyDescent="0.3">
      <c r="B49" s="99"/>
      <c r="C49" s="99"/>
      <c r="G49" s="99"/>
      <c r="H49" s="99"/>
    </row>
    <row r="50" spans="1:8" x14ac:dyDescent="0.3">
      <c r="A50" s="100"/>
      <c r="F50" s="100"/>
    </row>
    <row r="51" spans="1:8" x14ac:dyDescent="0.3">
      <c r="C51" s="101"/>
    </row>
    <row r="52" spans="1:8" x14ac:dyDescent="0.3">
      <c r="C52" s="101"/>
    </row>
    <row r="57" spans="1:8" ht="13.5" customHeight="1" x14ac:dyDescent="0.3">
      <c r="C57" s="9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paperSize="9" scale="70" fitToHeight="0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F76" sqref="F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48" t="s">
        <v>30</v>
      </c>
      <c r="B1" s="348"/>
      <c r="C1" s="348"/>
      <c r="D1" s="348"/>
      <c r="E1" s="348"/>
      <c r="F1" s="348"/>
      <c r="G1" s="348"/>
      <c r="H1" s="348"/>
    </row>
    <row r="2" spans="1:8" x14ac:dyDescent="0.25">
      <c r="A2" s="348"/>
      <c r="B2" s="348"/>
      <c r="C2" s="348"/>
      <c r="D2" s="348"/>
      <c r="E2" s="348"/>
      <c r="F2" s="348"/>
      <c r="G2" s="348"/>
      <c r="H2" s="348"/>
    </row>
    <row r="3" spans="1:8" x14ac:dyDescent="0.25">
      <c r="A3" s="348"/>
      <c r="B3" s="348"/>
      <c r="C3" s="348"/>
      <c r="D3" s="348"/>
      <c r="E3" s="348"/>
      <c r="F3" s="348"/>
      <c r="G3" s="348"/>
      <c r="H3" s="348"/>
    </row>
    <row r="4" spans="1:8" x14ac:dyDescent="0.25">
      <c r="A4" s="348"/>
      <c r="B4" s="348"/>
      <c r="C4" s="348"/>
      <c r="D4" s="348"/>
      <c r="E4" s="348"/>
      <c r="F4" s="348"/>
      <c r="G4" s="348"/>
      <c r="H4" s="348"/>
    </row>
    <row r="5" spans="1:8" x14ac:dyDescent="0.25">
      <c r="A5" s="348"/>
      <c r="B5" s="348"/>
      <c r="C5" s="348"/>
      <c r="D5" s="348"/>
      <c r="E5" s="348"/>
      <c r="F5" s="348"/>
      <c r="G5" s="348"/>
      <c r="H5" s="348"/>
    </row>
    <row r="6" spans="1:8" x14ac:dyDescent="0.25">
      <c r="A6" s="348"/>
      <c r="B6" s="348"/>
      <c r="C6" s="348"/>
      <c r="D6" s="348"/>
      <c r="E6" s="348"/>
      <c r="F6" s="348"/>
      <c r="G6" s="348"/>
      <c r="H6" s="348"/>
    </row>
    <row r="7" spans="1:8" x14ac:dyDescent="0.25">
      <c r="A7" s="348"/>
      <c r="B7" s="348"/>
      <c r="C7" s="348"/>
      <c r="D7" s="348"/>
      <c r="E7" s="348"/>
      <c r="F7" s="348"/>
      <c r="G7" s="348"/>
      <c r="H7" s="348"/>
    </row>
    <row r="8" spans="1:8" x14ac:dyDescent="0.25">
      <c r="A8" s="349" t="s">
        <v>31</v>
      </c>
      <c r="B8" s="349"/>
      <c r="C8" s="349"/>
      <c r="D8" s="349"/>
      <c r="E8" s="349"/>
      <c r="F8" s="349"/>
      <c r="G8" s="349"/>
      <c r="H8" s="349"/>
    </row>
    <row r="9" spans="1:8" x14ac:dyDescent="0.25">
      <c r="A9" s="349"/>
      <c r="B9" s="349"/>
      <c r="C9" s="349"/>
      <c r="D9" s="349"/>
      <c r="E9" s="349"/>
      <c r="F9" s="349"/>
      <c r="G9" s="349"/>
      <c r="H9" s="349"/>
    </row>
    <row r="10" spans="1:8" x14ac:dyDescent="0.25">
      <c r="A10" s="349"/>
      <c r="B10" s="349"/>
      <c r="C10" s="349"/>
      <c r="D10" s="349"/>
      <c r="E10" s="349"/>
      <c r="F10" s="349"/>
      <c r="G10" s="349"/>
      <c r="H10" s="349"/>
    </row>
    <row r="11" spans="1:8" x14ac:dyDescent="0.25">
      <c r="A11" s="349"/>
      <c r="B11" s="349"/>
      <c r="C11" s="349"/>
      <c r="D11" s="349"/>
      <c r="E11" s="349"/>
      <c r="F11" s="349"/>
      <c r="G11" s="349"/>
      <c r="H11" s="349"/>
    </row>
    <row r="12" spans="1:8" x14ac:dyDescent="0.25">
      <c r="A12" s="349"/>
      <c r="B12" s="349"/>
      <c r="C12" s="349"/>
      <c r="D12" s="349"/>
      <c r="E12" s="349"/>
      <c r="F12" s="349"/>
      <c r="G12" s="349"/>
      <c r="H12" s="349"/>
    </row>
    <row r="13" spans="1:8" x14ac:dyDescent="0.25">
      <c r="A13" s="349"/>
      <c r="B13" s="349"/>
      <c r="C13" s="349"/>
      <c r="D13" s="349"/>
      <c r="E13" s="349"/>
      <c r="F13" s="349"/>
      <c r="G13" s="349"/>
      <c r="H13" s="349"/>
    </row>
    <row r="14" spans="1:8" x14ac:dyDescent="0.25">
      <c r="A14" s="349"/>
      <c r="B14" s="349"/>
      <c r="C14" s="349"/>
      <c r="D14" s="349"/>
      <c r="E14" s="349"/>
      <c r="F14" s="349"/>
      <c r="G14" s="349"/>
      <c r="H14" s="349"/>
    </row>
    <row r="15" spans="1:8" ht="19.5" customHeight="1" x14ac:dyDescent="0.25"/>
    <row r="16" spans="1:8" ht="19.5" customHeight="1" x14ac:dyDescent="0.3">
      <c r="A16" s="342" t="s">
        <v>32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50" t="s">
        <v>45</v>
      </c>
      <c r="B17" s="350"/>
      <c r="C17" s="350"/>
      <c r="D17" s="350"/>
      <c r="E17" s="350"/>
      <c r="F17" s="350"/>
      <c r="G17" s="350"/>
      <c r="H17" s="350"/>
    </row>
    <row r="18" spans="1:14" ht="26.25" customHeight="1" x14ac:dyDescent="0.4">
      <c r="A18" s="107" t="s">
        <v>34</v>
      </c>
      <c r="B18" s="359" t="s">
        <v>5</v>
      </c>
      <c r="C18" s="359"/>
    </row>
    <row r="19" spans="1:14" ht="26.25" customHeight="1" x14ac:dyDescent="0.4">
      <c r="A19" s="107" t="s">
        <v>35</v>
      </c>
      <c r="B19" s="198" t="s">
        <v>7</v>
      </c>
      <c r="C19" s="215">
        <v>25</v>
      </c>
    </row>
    <row r="20" spans="1:14" ht="26.25" customHeight="1" x14ac:dyDescent="0.4">
      <c r="A20" s="107" t="s">
        <v>36</v>
      </c>
      <c r="B20" s="198" t="s">
        <v>9</v>
      </c>
      <c r="C20" s="199"/>
    </row>
    <row r="21" spans="1:14" ht="26.25" customHeight="1" x14ac:dyDescent="0.4">
      <c r="A21" s="107" t="s">
        <v>37</v>
      </c>
      <c r="B21" s="360" t="s">
        <v>11</v>
      </c>
      <c r="C21" s="360"/>
      <c r="D21" s="360"/>
      <c r="E21" s="360"/>
      <c r="F21" s="360"/>
      <c r="G21" s="360"/>
      <c r="H21" s="360"/>
      <c r="I21" s="360"/>
    </row>
    <row r="22" spans="1:14" ht="26.25" customHeight="1" x14ac:dyDescent="0.4">
      <c r="A22" s="107" t="s">
        <v>38</v>
      </c>
      <c r="B22" s="338" t="s">
        <v>115</v>
      </c>
      <c r="C22" s="199"/>
      <c r="D22" s="199"/>
      <c r="E22" s="199"/>
      <c r="F22" s="199"/>
      <c r="G22" s="199"/>
      <c r="H22" s="199"/>
      <c r="I22" s="199"/>
    </row>
    <row r="23" spans="1:14" ht="26.25" customHeight="1" x14ac:dyDescent="0.4">
      <c r="A23" s="107" t="s">
        <v>39</v>
      </c>
      <c r="B23" s="338" t="s">
        <v>116</v>
      </c>
      <c r="C23" s="199"/>
      <c r="D23" s="199"/>
      <c r="E23" s="199"/>
      <c r="F23" s="199"/>
      <c r="G23" s="199"/>
      <c r="H23" s="199"/>
      <c r="I23" s="199"/>
    </row>
    <row r="24" spans="1:14" ht="18.75" x14ac:dyDescent="0.3">
      <c r="A24" s="107"/>
      <c r="B24" s="109"/>
    </row>
    <row r="25" spans="1:14" ht="18.75" x14ac:dyDescent="0.3">
      <c r="A25" s="105" t="s">
        <v>1</v>
      </c>
      <c r="B25" s="109"/>
    </row>
    <row r="26" spans="1:14" ht="26.25" customHeight="1" x14ac:dyDescent="0.4">
      <c r="A26" s="110" t="s">
        <v>4</v>
      </c>
      <c r="B26" s="351" t="s">
        <v>110</v>
      </c>
      <c r="C26" s="351"/>
    </row>
    <row r="27" spans="1:14" ht="26.25" customHeight="1" x14ac:dyDescent="0.4">
      <c r="A27" s="112" t="s">
        <v>46</v>
      </c>
      <c r="B27" s="351" t="s">
        <v>111</v>
      </c>
      <c r="C27" s="351"/>
    </row>
    <row r="28" spans="1:14" ht="27" customHeight="1" x14ac:dyDescent="0.4">
      <c r="A28" s="112" t="s">
        <v>6</v>
      </c>
      <c r="B28" s="315">
        <v>99.58</v>
      </c>
      <c r="C28" s="316"/>
    </row>
    <row r="29" spans="1:14" s="9" customFormat="1" ht="27" customHeight="1" x14ac:dyDescent="0.4">
      <c r="A29" s="112" t="s">
        <v>47</v>
      </c>
      <c r="B29" s="196">
        <v>0</v>
      </c>
      <c r="C29" s="363" t="s">
        <v>48</v>
      </c>
      <c r="D29" s="364"/>
      <c r="E29" s="364"/>
      <c r="F29" s="364"/>
      <c r="G29" s="364"/>
      <c r="H29" s="365"/>
      <c r="I29" s="114"/>
      <c r="J29" s="114"/>
      <c r="K29" s="114"/>
      <c r="L29" s="114"/>
    </row>
    <row r="30" spans="1:14" s="9" customFormat="1" ht="19.5" customHeight="1" x14ac:dyDescent="0.3">
      <c r="A30" s="112" t="s">
        <v>49</v>
      </c>
      <c r="B30" s="111">
        <f>B28-B29</f>
        <v>99.58</v>
      </c>
      <c r="C30" s="115"/>
      <c r="D30" s="115"/>
      <c r="E30" s="115"/>
      <c r="F30" s="115"/>
      <c r="G30" s="115"/>
      <c r="H30" s="116"/>
      <c r="I30" s="114"/>
      <c r="J30" s="114"/>
      <c r="K30" s="114"/>
      <c r="L30" s="114"/>
    </row>
    <row r="31" spans="1:14" s="9" customFormat="1" ht="27" customHeight="1" x14ac:dyDescent="0.4">
      <c r="A31" s="112" t="s">
        <v>50</v>
      </c>
      <c r="B31" s="211">
        <v>1</v>
      </c>
      <c r="C31" s="366" t="s">
        <v>51</v>
      </c>
      <c r="D31" s="367"/>
      <c r="E31" s="367"/>
      <c r="F31" s="367"/>
      <c r="G31" s="367"/>
      <c r="H31" s="368"/>
      <c r="I31" s="114"/>
      <c r="J31" s="114"/>
      <c r="K31" s="114"/>
      <c r="L31" s="114"/>
    </row>
    <row r="32" spans="1:14" s="9" customFormat="1" ht="27" customHeight="1" x14ac:dyDescent="0.4">
      <c r="A32" s="112" t="s">
        <v>52</v>
      </c>
      <c r="B32" s="211">
        <v>1</v>
      </c>
      <c r="C32" s="366" t="s">
        <v>53</v>
      </c>
      <c r="D32" s="367"/>
      <c r="E32" s="367"/>
      <c r="F32" s="367"/>
      <c r="G32" s="367"/>
      <c r="H32" s="368"/>
      <c r="I32" s="114"/>
      <c r="J32" s="114"/>
      <c r="K32" s="114"/>
      <c r="L32" s="118"/>
      <c r="M32" s="118"/>
      <c r="N32" s="119"/>
    </row>
    <row r="33" spans="1:14" s="9" customFormat="1" ht="17.25" customHeight="1" x14ac:dyDescent="0.3">
      <c r="A33" s="112"/>
      <c r="B33" s="117"/>
      <c r="C33" s="120"/>
      <c r="D33" s="120"/>
      <c r="E33" s="120"/>
      <c r="F33" s="120"/>
      <c r="G33" s="120"/>
      <c r="H33" s="120"/>
      <c r="I33" s="114"/>
      <c r="J33" s="114"/>
      <c r="K33" s="114"/>
      <c r="L33" s="118"/>
      <c r="M33" s="118"/>
      <c r="N33" s="119"/>
    </row>
    <row r="34" spans="1:14" s="9" customFormat="1" ht="18.75" x14ac:dyDescent="0.3">
      <c r="A34" s="112" t="s">
        <v>54</v>
      </c>
      <c r="B34" s="121">
        <f>B31/B32</f>
        <v>1</v>
      </c>
      <c r="C34" s="106" t="s">
        <v>55</v>
      </c>
      <c r="D34" s="106"/>
      <c r="E34" s="106"/>
      <c r="F34" s="106"/>
      <c r="G34" s="106"/>
      <c r="H34" s="106"/>
      <c r="I34" s="114"/>
      <c r="J34" s="114"/>
      <c r="K34" s="114"/>
      <c r="L34" s="118"/>
      <c r="M34" s="118"/>
      <c r="N34" s="119"/>
    </row>
    <row r="35" spans="1:14" s="9" customFormat="1" ht="19.5" customHeight="1" x14ac:dyDescent="0.3">
      <c r="A35" s="112"/>
      <c r="B35" s="111"/>
      <c r="H35" s="106"/>
      <c r="I35" s="114"/>
      <c r="J35" s="114"/>
      <c r="K35" s="114"/>
      <c r="L35" s="118"/>
      <c r="M35" s="118"/>
      <c r="N35" s="119"/>
    </row>
    <row r="36" spans="1:14" s="9" customFormat="1" ht="27" customHeight="1" x14ac:dyDescent="0.4">
      <c r="A36" s="122" t="s">
        <v>56</v>
      </c>
      <c r="B36" s="200">
        <v>50</v>
      </c>
      <c r="C36" s="106"/>
      <c r="D36" s="353" t="s">
        <v>57</v>
      </c>
      <c r="E36" s="354"/>
      <c r="F36" s="162" t="s">
        <v>58</v>
      </c>
      <c r="G36" s="163"/>
      <c r="J36" s="114"/>
      <c r="K36" s="114"/>
      <c r="L36" s="118"/>
      <c r="M36" s="118"/>
      <c r="N36" s="119"/>
    </row>
    <row r="37" spans="1:14" s="9" customFormat="1" ht="26.25" customHeight="1" x14ac:dyDescent="0.4">
      <c r="A37" s="123" t="s">
        <v>59</v>
      </c>
      <c r="B37" s="201">
        <v>10</v>
      </c>
      <c r="C37" s="125" t="s">
        <v>60</v>
      </c>
      <c r="D37" s="126" t="s">
        <v>61</v>
      </c>
      <c r="E37" s="155" t="s">
        <v>62</v>
      </c>
      <c r="F37" s="126" t="s">
        <v>61</v>
      </c>
      <c r="G37" s="127" t="s">
        <v>62</v>
      </c>
      <c r="J37" s="114"/>
      <c r="K37" s="114"/>
      <c r="L37" s="118"/>
      <c r="M37" s="118"/>
      <c r="N37" s="119"/>
    </row>
    <row r="38" spans="1:14" s="9" customFormat="1" ht="26.25" customHeight="1" x14ac:dyDescent="0.4">
      <c r="A38" s="123" t="s">
        <v>63</v>
      </c>
      <c r="B38" s="201">
        <v>20</v>
      </c>
      <c r="C38" s="128">
        <v>1</v>
      </c>
      <c r="D38" s="317">
        <v>62232766</v>
      </c>
      <c r="E38" s="318">
        <f>IF(ISBLANK(D38),"-",$D$48/$D$45*D38)</f>
        <v>49772221.828444026</v>
      </c>
      <c r="F38" s="317">
        <v>51640041</v>
      </c>
      <c r="G38" s="319">
        <f>IF(ISBLANK(F38),"-",$D$48/$F$45*F38)</f>
        <v>50439240.310825221</v>
      </c>
      <c r="J38" s="114"/>
      <c r="K38" s="114"/>
      <c r="L38" s="118"/>
      <c r="M38" s="118"/>
      <c r="N38" s="119"/>
    </row>
    <row r="39" spans="1:14" s="9" customFormat="1" ht="26.25" customHeight="1" x14ac:dyDescent="0.4">
      <c r="A39" s="123" t="s">
        <v>64</v>
      </c>
      <c r="B39" s="201">
        <v>1</v>
      </c>
      <c r="C39" s="124">
        <v>2</v>
      </c>
      <c r="D39" s="320">
        <v>62341186</v>
      </c>
      <c r="E39" s="321">
        <f>IF(ISBLANK(D39),"-",$D$48/$D$45*D39)</f>
        <v>49858933.453806132</v>
      </c>
      <c r="F39" s="320">
        <v>51321987</v>
      </c>
      <c r="G39" s="322">
        <f>IF(ISBLANK(F39),"-",$D$48/$F$45*F39)</f>
        <v>50128582.1117386</v>
      </c>
      <c r="J39" s="114"/>
      <c r="K39" s="114"/>
      <c r="L39" s="118"/>
      <c r="M39" s="118"/>
      <c r="N39" s="119"/>
    </row>
    <row r="40" spans="1:14" ht="26.25" customHeight="1" x14ac:dyDescent="0.4">
      <c r="A40" s="123" t="s">
        <v>65</v>
      </c>
      <c r="B40" s="201">
        <v>1</v>
      </c>
      <c r="C40" s="124">
        <v>3</v>
      </c>
      <c r="D40" s="320">
        <v>62690221</v>
      </c>
      <c r="E40" s="321">
        <f>IF(ISBLANK(D40),"-",$D$48/$D$45*D40)</f>
        <v>50138082.984872952</v>
      </c>
      <c r="F40" s="320">
        <v>51550678</v>
      </c>
      <c r="G40" s="322">
        <f>IF(ISBLANK(F40),"-",$D$48/$F$45*F40)</f>
        <v>50351955.29430294</v>
      </c>
      <c r="L40" s="118"/>
      <c r="M40" s="118"/>
      <c r="N40" s="129"/>
    </row>
    <row r="41" spans="1:14" ht="26.25" customHeight="1" x14ac:dyDescent="0.4">
      <c r="A41" s="123" t="s">
        <v>66</v>
      </c>
      <c r="B41" s="201">
        <v>1</v>
      </c>
      <c r="C41" s="130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L41" s="118"/>
      <c r="M41" s="118"/>
      <c r="N41" s="129"/>
    </row>
    <row r="42" spans="1:14" ht="27" customHeight="1" x14ac:dyDescent="0.4">
      <c r="A42" s="123" t="s">
        <v>67</v>
      </c>
      <c r="B42" s="201">
        <v>1</v>
      </c>
      <c r="C42" s="131" t="s">
        <v>68</v>
      </c>
      <c r="D42" s="326">
        <f>AVERAGE(D38:D41)</f>
        <v>62421391</v>
      </c>
      <c r="E42" s="327">
        <f>AVERAGE(E38:E41)</f>
        <v>49923079.422374368</v>
      </c>
      <c r="F42" s="328">
        <f>AVERAGE(F38:F41)</f>
        <v>51504235.333333336</v>
      </c>
      <c r="G42" s="329">
        <f>AVERAGE(G38:G41)</f>
        <v>50306592.572288923</v>
      </c>
    </row>
    <row r="43" spans="1:14" ht="26.25" customHeight="1" x14ac:dyDescent="0.4">
      <c r="A43" s="123" t="s">
        <v>69</v>
      </c>
      <c r="B43" s="197">
        <v>1</v>
      </c>
      <c r="C43" s="183" t="s">
        <v>70</v>
      </c>
      <c r="D43" s="330">
        <v>20.09</v>
      </c>
      <c r="E43" s="331"/>
      <c r="F43" s="332">
        <v>16.45</v>
      </c>
      <c r="G43" s="333"/>
    </row>
    <row r="44" spans="1:14" ht="26.25" customHeight="1" x14ac:dyDescent="0.4">
      <c r="A44" s="123" t="s">
        <v>71</v>
      </c>
      <c r="B44" s="197">
        <v>1</v>
      </c>
      <c r="C44" s="184" t="s">
        <v>72</v>
      </c>
      <c r="D44" s="185">
        <f>D43*$B$34</f>
        <v>20.09</v>
      </c>
      <c r="E44" s="133"/>
      <c r="F44" s="132">
        <f>F43*$B$34</f>
        <v>16.45</v>
      </c>
      <c r="G44" s="135"/>
    </row>
    <row r="45" spans="1:14" ht="19.5" customHeight="1" x14ac:dyDescent="0.3">
      <c r="A45" s="123" t="s">
        <v>73</v>
      </c>
      <c r="B45" s="182">
        <f>(B44/B43)*(B42/B41)*(B40/B39)*(B38/B37)*B36</f>
        <v>100</v>
      </c>
      <c r="C45" s="184" t="s">
        <v>74</v>
      </c>
      <c r="D45" s="186">
        <f>D44*$B$30/100</f>
        <v>20.005621999999999</v>
      </c>
      <c r="E45" s="135"/>
      <c r="F45" s="134">
        <f>F44*$B$30/100</f>
        <v>16.38091</v>
      </c>
      <c r="G45" s="135"/>
    </row>
    <row r="46" spans="1:14" ht="19.5" customHeight="1" x14ac:dyDescent="0.3">
      <c r="A46" s="355" t="s">
        <v>75</v>
      </c>
      <c r="B46" s="361"/>
      <c r="C46" s="184" t="s">
        <v>76</v>
      </c>
      <c r="D46" s="185">
        <f>D45/$B$45</f>
        <v>0.20005621999999998</v>
      </c>
      <c r="E46" s="135"/>
      <c r="F46" s="136">
        <f>F45/$B$45</f>
        <v>0.16380910000000001</v>
      </c>
      <c r="G46" s="135"/>
    </row>
    <row r="47" spans="1:14" ht="27" customHeight="1" x14ac:dyDescent="0.4">
      <c r="A47" s="357"/>
      <c r="B47" s="362"/>
      <c r="C47" s="184" t="s">
        <v>77</v>
      </c>
      <c r="D47" s="203">
        <v>0.16</v>
      </c>
      <c r="E47" s="164"/>
      <c r="F47" s="164"/>
      <c r="G47" s="164"/>
    </row>
    <row r="48" spans="1:14" ht="18.75" x14ac:dyDescent="0.3">
      <c r="C48" s="184" t="s">
        <v>78</v>
      </c>
      <c r="D48" s="186">
        <f>D47*$B$45</f>
        <v>16</v>
      </c>
      <c r="E48" s="135"/>
      <c r="F48" s="135"/>
      <c r="G48" s="135"/>
    </row>
    <row r="49" spans="1:12" ht="19.5" customHeight="1" x14ac:dyDescent="0.3">
      <c r="C49" s="187" t="s">
        <v>79</v>
      </c>
      <c r="D49" s="188">
        <f>D48/B34</f>
        <v>16</v>
      </c>
      <c r="E49" s="153"/>
      <c r="F49" s="153"/>
      <c r="G49" s="153"/>
    </row>
    <row r="50" spans="1:12" ht="18.75" x14ac:dyDescent="0.3">
      <c r="C50" s="189" t="s">
        <v>80</v>
      </c>
      <c r="D50" s="190">
        <f>AVERAGE(E38:E41,G38:G41)</f>
        <v>50114835.997331642</v>
      </c>
      <c r="E50" s="152"/>
      <c r="F50" s="152"/>
      <c r="G50" s="152"/>
    </row>
    <row r="51" spans="1:12" ht="18.75" x14ac:dyDescent="0.3">
      <c r="C51" s="137" t="s">
        <v>81</v>
      </c>
      <c r="D51" s="140">
        <f>STDEV(E38:E41,G38:G41)/D50</f>
        <v>5.2420155880667377E-3</v>
      </c>
      <c r="E51" s="133"/>
      <c r="F51" s="133"/>
      <c r="G51" s="133"/>
    </row>
    <row r="52" spans="1:12" ht="19.5" customHeight="1" x14ac:dyDescent="0.3">
      <c r="C52" s="138" t="s">
        <v>19</v>
      </c>
      <c r="D52" s="141">
        <f>COUNT(E38:E41,G38:G41)</f>
        <v>6</v>
      </c>
      <c r="E52" s="133"/>
      <c r="F52" s="133"/>
      <c r="G52" s="133"/>
    </row>
    <row r="54" spans="1:12" ht="18.75" x14ac:dyDescent="0.3">
      <c r="A54" s="105" t="s">
        <v>1</v>
      </c>
      <c r="B54" s="142" t="s">
        <v>82</v>
      </c>
    </row>
    <row r="55" spans="1:12" ht="18.75" x14ac:dyDescent="0.3">
      <c r="A55" s="106" t="s">
        <v>83</v>
      </c>
      <c r="B55" s="108" t="str">
        <f>B21</f>
        <v>Each 5mL contains Trimethoprim BP 40mg, Sulphamethoxazole BP 200mg</v>
      </c>
    </row>
    <row r="56" spans="1:12" ht="26.25" customHeight="1" x14ac:dyDescent="0.4">
      <c r="A56" s="192" t="s">
        <v>84</v>
      </c>
      <c r="B56" s="204">
        <v>5</v>
      </c>
      <c r="C56" s="174" t="s">
        <v>85</v>
      </c>
      <c r="D56" s="205">
        <v>200</v>
      </c>
      <c r="E56" s="174" t="str">
        <f>B20</f>
        <v>Sulfamethoxazole BP &amp; Trimethoprim BP</v>
      </c>
    </row>
    <row r="57" spans="1:12" ht="18.75" x14ac:dyDescent="0.3">
      <c r="A57" s="108" t="s">
        <v>86</v>
      </c>
      <c r="B57" s="214">
        <f>Density!C39</f>
        <v>0.99287312074077938</v>
      </c>
    </row>
    <row r="58" spans="1:12" s="72" customFormat="1" ht="18.75" x14ac:dyDescent="0.3">
      <c r="A58" s="172" t="s">
        <v>87</v>
      </c>
      <c r="B58" s="173">
        <f>B56</f>
        <v>5</v>
      </c>
      <c r="C58" s="174" t="s">
        <v>88</v>
      </c>
      <c r="D58" s="193">
        <f>B57*B56</f>
        <v>4.9643656037038966</v>
      </c>
    </row>
    <row r="59" spans="1:12" ht="19.5" customHeight="1" x14ac:dyDescent="0.25"/>
    <row r="60" spans="1:12" s="9" customFormat="1" ht="27" customHeight="1" x14ac:dyDescent="0.4">
      <c r="A60" s="122" t="s">
        <v>89</v>
      </c>
      <c r="B60" s="200">
        <v>50</v>
      </c>
      <c r="C60" s="106"/>
      <c r="D60" s="144" t="s">
        <v>90</v>
      </c>
      <c r="E60" s="143" t="s">
        <v>91</v>
      </c>
      <c r="F60" s="143" t="s">
        <v>61</v>
      </c>
      <c r="G60" s="143" t="s">
        <v>92</v>
      </c>
      <c r="H60" s="125" t="s">
        <v>93</v>
      </c>
      <c r="L60" s="114"/>
    </row>
    <row r="61" spans="1:12" s="9" customFormat="1" ht="24" customHeight="1" x14ac:dyDescent="0.4">
      <c r="A61" s="123" t="s">
        <v>94</v>
      </c>
      <c r="B61" s="201">
        <v>2</v>
      </c>
      <c r="C61" s="372" t="s">
        <v>95</v>
      </c>
      <c r="D61" s="369">
        <v>4.7854000000000001</v>
      </c>
      <c r="E61" s="167">
        <v>1</v>
      </c>
      <c r="F61" s="206">
        <v>44739843</v>
      </c>
      <c r="G61" s="178">
        <f>IF(ISBLANK(F61),"-",(F61/$D$50*$D$47*$B$69)*$D$58/$D$61)</f>
        <v>185.22672609632448</v>
      </c>
      <c r="H61" s="175">
        <f>IF(ISBLANK(F61),"-",G61/$D$56)</f>
        <v>0.92613363048162245</v>
      </c>
      <c r="L61" s="114"/>
    </row>
    <row r="62" spans="1:12" s="9" customFormat="1" ht="26.25" customHeight="1" x14ac:dyDescent="0.4">
      <c r="A62" s="123" t="s">
        <v>96</v>
      </c>
      <c r="B62" s="201">
        <v>50</v>
      </c>
      <c r="C62" s="373"/>
      <c r="D62" s="370"/>
      <c r="E62" s="168">
        <v>2</v>
      </c>
      <c r="F62" s="202">
        <v>44520566</v>
      </c>
      <c r="G62" s="179">
        <f>IF(ISBLANK(F62),"-",(F62/$D$50*$D$47*$B$69)*$D$58/$D$61)</f>
        <v>184.31890080918112</v>
      </c>
      <c r="H62" s="176">
        <f t="shared" ref="H62:H72" si="0">IF(ISBLANK(F62),"-",G62/$D$56)</f>
        <v>0.92159450404590559</v>
      </c>
      <c r="L62" s="114"/>
    </row>
    <row r="63" spans="1:12" s="9" customFormat="1" ht="24.75" customHeight="1" x14ac:dyDescent="0.4">
      <c r="A63" s="123" t="s">
        <v>97</v>
      </c>
      <c r="B63" s="201">
        <v>1</v>
      </c>
      <c r="C63" s="373"/>
      <c r="D63" s="370"/>
      <c r="E63" s="168">
        <v>3</v>
      </c>
      <c r="F63" s="202">
        <v>44503860</v>
      </c>
      <c r="G63" s="179">
        <f>IF(ISBLANK(F63),"-",(F63/$D$50*$D$47*$B$69)*$D$58/$D$61)</f>
        <v>184.2497365591822</v>
      </c>
      <c r="H63" s="176">
        <f t="shared" si="0"/>
        <v>0.92124868279591099</v>
      </c>
      <c r="L63" s="114"/>
    </row>
    <row r="64" spans="1:12" ht="27" customHeight="1" x14ac:dyDescent="0.4">
      <c r="A64" s="123" t="s">
        <v>98</v>
      </c>
      <c r="B64" s="201">
        <v>1</v>
      </c>
      <c r="C64" s="374"/>
      <c r="D64" s="371"/>
      <c r="E64" s="169">
        <v>4</v>
      </c>
      <c r="F64" s="207"/>
      <c r="G64" s="179" t="str">
        <f>IF(ISBLANK(F64),"-",(F64/$D$50*$D$47*$B$69)*$D$58/$D$61)</f>
        <v>-</v>
      </c>
      <c r="H64" s="176" t="str">
        <f t="shared" si="0"/>
        <v>-</v>
      </c>
    </row>
    <row r="65" spans="1:11" ht="24.75" customHeight="1" x14ac:dyDescent="0.4">
      <c r="A65" s="123" t="s">
        <v>99</v>
      </c>
      <c r="B65" s="201">
        <v>1</v>
      </c>
      <c r="C65" s="372" t="s">
        <v>100</v>
      </c>
      <c r="D65" s="369">
        <v>5.1818999999999997</v>
      </c>
      <c r="E65" s="145">
        <v>1</v>
      </c>
      <c r="F65" s="202">
        <v>49444517</v>
      </c>
      <c r="G65" s="178">
        <f>IF(ISBLANK(F65),"-",(F65/$D$50*$D$47*$B$69)*$D$58/$D$65)</f>
        <v>189.0412373166665</v>
      </c>
      <c r="H65" s="175">
        <f t="shared" si="0"/>
        <v>0.94520618658333244</v>
      </c>
    </row>
    <row r="66" spans="1:11" ht="23.25" customHeight="1" x14ac:dyDescent="0.4">
      <c r="A66" s="123" t="s">
        <v>101</v>
      </c>
      <c r="B66" s="201">
        <v>1</v>
      </c>
      <c r="C66" s="373"/>
      <c r="D66" s="370"/>
      <c r="E66" s="146">
        <v>2</v>
      </c>
      <c r="F66" s="202">
        <v>49787497</v>
      </c>
      <c r="G66" s="179">
        <f>IF(ISBLANK(F66),"-",(F66/$D$50*$D$47*$B$69)*$D$58/$D$65)</f>
        <v>190.35255285798061</v>
      </c>
      <c r="H66" s="176">
        <f t="shared" si="0"/>
        <v>0.95176276428990303</v>
      </c>
    </row>
    <row r="67" spans="1:11" ht="24.75" customHeight="1" x14ac:dyDescent="0.4">
      <c r="A67" s="123" t="s">
        <v>102</v>
      </c>
      <c r="B67" s="201">
        <v>1</v>
      </c>
      <c r="C67" s="373"/>
      <c r="D67" s="370"/>
      <c r="E67" s="146">
        <v>3</v>
      </c>
      <c r="F67" s="202">
        <v>49475688</v>
      </c>
      <c r="G67" s="179">
        <f>IF(ISBLANK(F67),"-",(F67/$D$50*$D$47*$B$69)*$D$58/$D$65)</f>
        <v>189.16041341071951</v>
      </c>
      <c r="H67" s="176">
        <f t="shared" si="0"/>
        <v>0.94580206705359759</v>
      </c>
    </row>
    <row r="68" spans="1:11" ht="27" customHeight="1" x14ac:dyDescent="0.4">
      <c r="A68" s="123" t="s">
        <v>103</v>
      </c>
      <c r="B68" s="201">
        <v>1</v>
      </c>
      <c r="C68" s="374"/>
      <c r="D68" s="371"/>
      <c r="E68" s="147">
        <v>4</v>
      </c>
      <c r="F68" s="207"/>
      <c r="G68" s="180" t="str">
        <f>IF(ISBLANK(F68),"-",(F68/$D$50*$D$47*$B$69)*$D$58/$D$65)</f>
        <v>-</v>
      </c>
      <c r="H68" s="177" t="str">
        <f t="shared" si="0"/>
        <v>-</v>
      </c>
    </row>
    <row r="69" spans="1:11" ht="23.25" customHeight="1" x14ac:dyDescent="0.4">
      <c r="A69" s="123" t="s">
        <v>104</v>
      </c>
      <c r="B69" s="181">
        <f>(B68/B67)*(B66/B65)*(B64/B63)*(B62/B61)*B60</f>
        <v>1250</v>
      </c>
      <c r="C69" s="372" t="s">
        <v>105</v>
      </c>
      <c r="D69" s="369">
        <v>5.0270999999999999</v>
      </c>
      <c r="E69" s="145">
        <v>1</v>
      </c>
      <c r="F69" s="206">
        <v>48168528</v>
      </c>
      <c r="G69" s="178">
        <f>IF(ISBLANK(F69),"-",(F69/$D$50*$D$47*$B$69)*$D$58/$D$69)</f>
        <v>189.83369035058558</v>
      </c>
      <c r="H69" s="176">
        <f t="shared" si="0"/>
        <v>0.94916845175292797</v>
      </c>
    </row>
    <row r="70" spans="1:11" ht="22.5" customHeight="1" x14ac:dyDescent="0.4">
      <c r="A70" s="191" t="s">
        <v>106</v>
      </c>
      <c r="B70" s="208">
        <f>(D47*B69)/D56*D58</f>
        <v>4.9643656037038966</v>
      </c>
      <c r="C70" s="373"/>
      <c r="D70" s="370"/>
      <c r="E70" s="146">
        <v>2</v>
      </c>
      <c r="F70" s="202">
        <v>48127972</v>
      </c>
      <c r="G70" s="179">
        <f>IF(ISBLANK(F70),"-",(F70/$D$50*$D$47*$B$69)*$D$58/$D$69)</f>
        <v>189.67385787354047</v>
      </c>
      <c r="H70" s="176">
        <f t="shared" si="0"/>
        <v>0.94836928936770237</v>
      </c>
    </row>
    <row r="71" spans="1:11" ht="23.25" customHeight="1" x14ac:dyDescent="0.4">
      <c r="A71" s="355" t="s">
        <v>75</v>
      </c>
      <c r="B71" s="356"/>
      <c r="C71" s="373"/>
      <c r="D71" s="370"/>
      <c r="E71" s="146">
        <v>3</v>
      </c>
      <c r="F71" s="202">
        <v>48122123</v>
      </c>
      <c r="G71" s="179">
        <f>IF(ISBLANK(F71),"-",(F71/$D$50*$D$47*$B$69)*$D$58/$D$69)</f>
        <v>189.65080677978767</v>
      </c>
      <c r="H71" s="176">
        <f t="shared" si="0"/>
        <v>0.94825403389893836</v>
      </c>
    </row>
    <row r="72" spans="1:11" ht="23.25" customHeight="1" x14ac:dyDescent="0.4">
      <c r="A72" s="357"/>
      <c r="B72" s="358"/>
      <c r="C72" s="375"/>
      <c r="D72" s="371"/>
      <c r="E72" s="147">
        <v>4</v>
      </c>
      <c r="F72" s="207"/>
      <c r="G72" s="180" t="str">
        <f>IF(ISBLANK(F72),"-",(F72/$D$50*$D$47*$B$69)*$D$58/$D$69)</f>
        <v>-</v>
      </c>
      <c r="H72" s="177" t="str">
        <f t="shared" si="0"/>
        <v>-</v>
      </c>
    </row>
    <row r="73" spans="1:11" ht="26.25" customHeight="1" x14ac:dyDescent="0.4">
      <c r="A73" s="148"/>
      <c r="B73" s="148"/>
      <c r="C73" s="148"/>
      <c r="D73" s="148"/>
      <c r="E73" s="148"/>
      <c r="F73" s="149"/>
      <c r="G73" s="139" t="s">
        <v>68</v>
      </c>
      <c r="H73" s="209">
        <f>AVERAGE(H61:H72)</f>
        <v>0.93972662336331581</v>
      </c>
    </row>
    <row r="74" spans="1:11" ht="26.25" customHeight="1" x14ac:dyDescent="0.4">
      <c r="C74" s="148"/>
      <c r="D74" s="148"/>
      <c r="E74" s="148"/>
      <c r="F74" s="149"/>
      <c r="G74" s="137" t="s">
        <v>81</v>
      </c>
      <c r="H74" s="339">
        <f>STDEV(H61:H72)/H73</f>
        <v>1.3582599469651919E-2</v>
      </c>
    </row>
    <row r="75" spans="1:11" ht="27" customHeight="1" x14ac:dyDescent="0.4">
      <c r="A75" s="148"/>
      <c r="B75" s="148"/>
      <c r="C75" s="149"/>
      <c r="D75" s="150"/>
      <c r="E75" s="150"/>
      <c r="F75" s="149"/>
      <c r="G75" s="138" t="s">
        <v>19</v>
      </c>
      <c r="H75" s="210">
        <f>COUNT(H61:H72)</f>
        <v>9</v>
      </c>
    </row>
    <row r="76" spans="1:11" ht="18.75" x14ac:dyDescent="0.3">
      <c r="A76" s="148"/>
      <c r="B76" s="148"/>
      <c r="C76" s="149"/>
      <c r="D76" s="150"/>
      <c r="E76" s="150"/>
      <c r="F76" s="150"/>
      <c r="G76" s="150"/>
      <c r="H76" s="149"/>
      <c r="I76" s="151"/>
      <c r="J76" s="154"/>
      <c r="K76" s="165"/>
    </row>
    <row r="77" spans="1:11" ht="26.25" customHeight="1" x14ac:dyDescent="0.4">
      <c r="A77" s="110" t="s">
        <v>107</v>
      </c>
      <c r="B77" s="212" t="s">
        <v>108</v>
      </c>
      <c r="C77" s="352" t="str">
        <f>B20</f>
        <v>Sulfamethoxazole BP &amp; Trimethoprim BP</v>
      </c>
      <c r="D77" s="352"/>
      <c r="E77" s="166" t="s">
        <v>109</v>
      </c>
      <c r="F77" s="166"/>
      <c r="G77" s="213">
        <f>H73</f>
        <v>0.93972662336331581</v>
      </c>
      <c r="H77" s="149"/>
      <c r="I77" s="151"/>
      <c r="J77" s="154"/>
      <c r="K77" s="165"/>
    </row>
    <row r="78" spans="1:11" ht="19.5" customHeight="1" x14ac:dyDescent="0.3">
      <c r="A78" s="158"/>
      <c r="B78" s="159"/>
      <c r="C78" s="160"/>
      <c r="D78" s="160"/>
      <c r="E78" s="159"/>
      <c r="F78" s="159"/>
      <c r="G78" s="159"/>
      <c r="H78" s="159"/>
    </row>
    <row r="79" spans="1:11" ht="18.75" x14ac:dyDescent="0.3">
      <c r="B79" s="113" t="s">
        <v>25</v>
      </c>
      <c r="E79" s="149" t="s">
        <v>26</v>
      </c>
      <c r="F79" s="149"/>
      <c r="G79" s="149" t="s">
        <v>27</v>
      </c>
    </row>
    <row r="80" spans="1:11" ht="44.25" customHeight="1" x14ac:dyDescent="0.3">
      <c r="A80" s="154" t="s">
        <v>28</v>
      </c>
      <c r="B80" s="337" t="s">
        <v>114</v>
      </c>
      <c r="C80" s="194"/>
      <c r="D80" s="148"/>
      <c r="E80" s="156"/>
      <c r="F80" s="151"/>
      <c r="G80" s="170"/>
      <c r="H80" s="170"/>
      <c r="I80" s="151"/>
    </row>
    <row r="81" spans="1:9" ht="47.25" customHeight="1" x14ac:dyDescent="0.3">
      <c r="A81" s="154" t="s">
        <v>29</v>
      </c>
      <c r="B81" s="195"/>
      <c r="C81" s="195"/>
      <c r="D81" s="161"/>
      <c r="E81" s="157"/>
      <c r="F81" s="151"/>
      <c r="G81" s="171"/>
      <c r="H81" s="171"/>
      <c r="I81" s="166"/>
    </row>
    <row r="82" spans="1:9" ht="18.75" x14ac:dyDescent="0.3">
      <c r="A82" s="148"/>
      <c r="B82" s="149"/>
      <c r="C82" s="150"/>
      <c r="D82" s="150"/>
      <c r="E82" s="150"/>
      <c r="F82" s="150"/>
      <c r="G82" s="149"/>
      <c r="H82" s="149"/>
      <c r="I82" s="151"/>
    </row>
    <row r="83" spans="1:9" ht="18.75" x14ac:dyDescent="0.3">
      <c r="A83" s="148"/>
      <c r="B83" s="148"/>
      <c r="C83" s="149"/>
      <c r="D83" s="150"/>
      <c r="E83" s="150"/>
      <c r="F83" s="150"/>
      <c r="G83" s="150"/>
      <c r="H83" s="149"/>
      <c r="I83" s="151"/>
    </row>
    <row r="84" spans="1:9" ht="18.75" x14ac:dyDescent="0.3">
      <c r="A84" s="148"/>
      <c r="B84" s="148"/>
      <c r="C84" s="149"/>
      <c r="D84" s="150"/>
      <c r="E84" s="150"/>
      <c r="F84" s="150"/>
      <c r="G84" s="150"/>
      <c r="H84" s="149"/>
      <c r="I84" s="151"/>
    </row>
    <row r="85" spans="1:9" ht="18.75" x14ac:dyDescent="0.3">
      <c r="A85" s="148"/>
      <c r="B85" s="148"/>
      <c r="C85" s="149"/>
      <c r="D85" s="150"/>
      <c r="E85" s="150"/>
      <c r="F85" s="150"/>
      <c r="G85" s="150"/>
      <c r="H85" s="149"/>
      <c r="I85" s="151"/>
    </row>
    <row r="86" spans="1:9" ht="18.75" x14ac:dyDescent="0.3">
      <c r="A86" s="148"/>
      <c r="B86" s="148"/>
      <c r="C86" s="149"/>
      <c r="D86" s="150"/>
      <c r="E86" s="150"/>
      <c r="F86" s="150"/>
      <c r="G86" s="150"/>
      <c r="H86" s="149"/>
      <c r="I86" s="151"/>
    </row>
    <row r="87" spans="1:9" ht="18.75" x14ac:dyDescent="0.3">
      <c r="A87" s="148"/>
      <c r="B87" s="148"/>
      <c r="C87" s="149"/>
      <c r="D87" s="150"/>
      <c r="E87" s="150"/>
      <c r="F87" s="150"/>
      <c r="G87" s="150"/>
      <c r="H87" s="149"/>
      <c r="I87" s="151"/>
    </row>
    <row r="88" spans="1:9" ht="18.75" x14ac:dyDescent="0.3">
      <c r="A88" s="148"/>
      <c r="B88" s="148"/>
      <c r="C88" s="149"/>
      <c r="D88" s="150"/>
      <c r="E88" s="150"/>
      <c r="F88" s="150"/>
      <c r="G88" s="150"/>
      <c r="H88" s="149"/>
      <c r="I88" s="151"/>
    </row>
    <row r="89" spans="1:9" ht="18.75" x14ac:dyDescent="0.3">
      <c r="A89" s="148"/>
      <c r="B89" s="148"/>
      <c r="C89" s="149"/>
      <c r="D89" s="150"/>
      <c r="E89" s="150"/>
      <c r="F89" s="150"/>
      <c r="G89" s="150"/>
      <c r="H89" s="149"/>
      <c r="I89" s="151"/>
    </row>
    <row r="90" spans="1:9" ht="18.75" x14ac:dyDescent="0.3">
      <c r="A90" s="148"/>
      <c r="B90" s="148"/>
      <c r="C90" s="149"/>
      <c r="D90" s="150"/>
      <c r="E90" s="150"/>
      <c r="F90" s="150"/>
      <c r="G90" s="150"/>
      <c r="H90" s="149"/>
      <c r="I90" s="15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55" zoomScaleNormal="75" workbookViewId="0">
      <selection activeCell="B24" sqref="B24"/>
    </sheetView>
  </sheetViews>
  <sheetFormatPr defaultRowHeight="13.5" x14ac:dyDescent="0.25"/>
  <cols>
    <col min="1" max="1" width="55.42578125" style="79" customWidth="1"/>
    <col min="2" max="2" width="33.7109375" style="79" customWidth="1"/>
    <col min="3" max="3" width="42.28515625" style="79" customWidth="1"/>
    <col min="4" max="4" width="30.5703125" style="79" customWidth="1"/>
    <col min="5" max="5" width="35.42578125" style="79" customWidth="1"/>
    <col min="6" max="6" width="30.7109375" style="79" customWidth="1"/>
    <col min="7" max="7" width="35.42578125" style="79" customWidth="1"/>
    <col min="8" max="9" width="30.28515625" style="79" customWidth="1"/>
    <col min="10" max="10" width="30.42578125" style="79" customWidth="1"/>
    <col min="11" max="11" width="21.28515625" style="79" customWidth="1"/>
    <col min="12" max="12" width="9.140625" style="79" customWidth="1"/>
    <col min="13" max="16384" width="9.140625" style="83"/>
  </cols>
  <sheetData>
    <row r="1" spans="1:8" x14ac:dyDescent="0.25">
      <c r="A1" s="348" t="s">
        <v>30</v>
      </c>
      <c r="B1" s="348"/>
      <c r="C1" s="348"/>
      <c r="D1" s="348"/>
      <c r="E1" s="348"/>
      <c r="F1" s="348"/>
      <c r="G1" s="348"/>
      <c r="H1" s="348"/>
    </row>
    <row r="2" spans="1:8" x14ac:dyDescent="0.25">
      <c r="A2" s="348"/>
      <c r="B2" s="348"/>
      <c r="C2" s="348"/>
      <c r="D2" s="348"/>
      <c r="E2" s="348"/>
      <c r="F2" s="348"/>
      <c r="G2" s="348"/>
      <c r="H2" s="348"/>
    </row>
    <row r="3" spans="1:8" x14ac:dyDescent="0.25">
      <c r="A3" s="348"/>
      <c r="B3" s="348"/>
      <c r="C3" s="348"/>
      <c r="D3" s="348"/>
      <c r="E3" s="348"/>
      <c r="F3" s="348"/>
      <c r="G3" s="348"/>
      <c r="H3" s="348"/>
    </row>
    <row r="4" spans="1:8" x14ac:dyDescent="0.25">
      <c r="A4" s="348"/>
      <c r="B4" s="348"/>
      <c r="C4" s="348"/>
      <c r="D4" s="348"/>
      <c r="E4" s="348"/>
      <c r="F4" s="348"/>
      <c r="G4" s="348"/>
      <c r="H4" s="348"/>
    </row>
    <row r="5" spans="1:8" x14ac:dyDescent="0.25">
      <c r="A5" s="348"/>
      <c r="B5" s="348"/>
      <c r="C5" s="348"/>
      <c r="D5" s="348"/>
      <c r="E5" s="348"/>
      <c r="F5" s="348"/>
      <c r="G5" s="348"/>
      <c r="H5" s="348"/>
    </row>
    <row r="6" spans="1:8" x14ac:dyDescent="0.25">
      <c r="A6" s="348"/>
      <c r="B6" s="348"/>
      <c r="C6" s="348"/>
      <c r="D6" s="348"/>
      <c r="E6" s="348"/>
      <c r="F6" s="348"/>
      <c r="G6" s="348"/>
      <c r="H6" s="348"/>
    </row>
    <row r="7" spans="1:8" x14ac:dyDescent="0.25">
      <c r="A7" s="348"/>
      <c r="B7" s="348"/>
      <c r="C7" s="348"/>
      <c r="D7" s="348"/>
      <c r="E7" s="348"/>
      <c r="F7" s="348"/>
      <c r="G7" s="348"/>
      <c r="H7" s="348"/>
    </row>
    <row r="8" spans="1:8" x14ac:dyDescent="0.25">
      <c r="A8" s="349" t="s">
        <v>31</v>
      </c>
      <c r="B8" s="349"/>
      <c r="C8" s="349"/>
      <c r="D8" s="349"/>
      <c r="E8" s="349"/>
      <c r="F8" s="349"/>
      <c r="G8" s="349"/>
      <c r="H8" s="349"/>
    </row>
    <row r="9" spans="1:8" x14ac:dyDescent="0.25">
      <c r="A9" s="349"/>
      <c r="B9" s="349"/>
      <c r="C9" s="349"/>
      <c r="D9" s="349"/>
      <c r="E9" s="349"/>
      <c r="F9" s="349"/>
      <c r="G9" s="349"/>
      <c r="H9" s="349"/>
    </row>
    <row r="10" spans="1:8" x14ac:dyDescent="0.25">
      <c r="A10" s="349"/>
      <c r="B10" s="349"/>
      <c r="C10" s="349"/>
      <c r="D10" s="349"/>
      <c r="E10" s="349"/>
      <c r="F10" s="349"/>
      <c r="G10" s="349"/>
      <c r="H10" s="349"/>
    </row>
    <row r="11" spans="1:8" x14ac:dyDescent="0.25">
      <c r="A11" s="349"/>
      <c r="B11" s="349"/>
      <c r="C11" s="349"/>
      <c r="D11" s="349"/>
      <c r="E11" s="349"/>
      <c r="F11" s="349"/>
      <c r="G11" s="349"/>
      <c r="H11" s="349"/>
    </row>
    <row r="12" spans="1:8" x14ac:dyDescent="0.25">
      <c r="A12" s="349"/>
      <c r="B12" s="349"/>
      <c r="C12" s="349"/>
      <c r="D12" s="349"/>
      <c r="E12" s="349"/>
      <c r="F12" s="349"/>
      <c r="G12" s="349"/>
      <c r="H12" s="349"/>
    </row>
    <row r="13" spans="1:8" x14ac:dyDescent="0.25">
      <c r="A13" s="349"/>
      <c r="B13" s="349"/>
      <c r="C13" s="349"/>
      <c r="D13" s="349"/>
      <c r="E13" s="349"/>
      <c r="F13" s="349"/>
      <c r="G13" s="349"/>
      <c r="H13" s="349"/>
    </row>
    <row r="14" spans="1:8" x14ac:dyDescent="0.25">
      <c r="A14" s="349"/>
      <c r="B14" s="349"/>
      <c r="C14" s="349"/>
      <c r="D14" s="349"/>
      <c r="E14" s="349"/>
      <c r="F14" s="349"/>
      <c r="G14" s="349"/>
      <c r="H14" s="349"/>
    </row>
    <row r="15" spans="1:8" ht="19.5" customHeight="1" thickBot="1" x14ac:dyDescent="0.3"/>
    <row r="16" spans="1:8" ht="19.5" customHeight="1" thickBot="1" x14ac:dyDescent="0.35">
      <c r="A16" s="342" t="s">
        <v>32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50" t="s">
        <v>45</v>
      </c>
      <c r="B17" s="350"/>
      <c r="C17" s="350"/>
      <c r="D17" s="350"/>
      <c r="E17" s="350"/>
      <c r="F17" s="350"/>
      <c r="G17" s="350"/>
      <c r="H17" s="350"/>
    </row>
    <row r="18" spans="1:14" ht="26.25" customHeight="1" x14ac:dyDescent="0.4">
      <c r="A18" s="217" t="s">
        <v>34</v>
      </c>
      <c r="B18" s="359" t="s">
        <v>5</v>
      </c>
      <c r="C18" s="359"/>
    </row>
    <row r="19" spans="1:14" ht="26.25" customHeight="1" x14ac:dyDescent="0.4">
      <c r="A19" s="217" t="s">
        <v>35</v>
      </c>
      <c r="B19" s="308" t="s">
        <v>7</v>
      </c>
      <c r="C19" s="307">
        <v>25</v>
      </c>
    </row>
    <row r="20" spans="1:14" ht="26.25" customHeight="1" x14ac:dyDescent="0.4">
      <c r="A20" s="217" t="s">
        <v>36</v>
      </c>
      <c r="B20" s="308" t="s">
        <v>9</v>
      </c>
      <c r="C20" s="289"/>
    </row>
    <row r="21" spans="1:14" ht="26.25" customHeight="1" x14ac:dyDescent="0.4">
      <c r="A21" s="217" t="s">
        <v>37</v>
      </c>
      <c r="B21" s="360" t="s">
        <v>11</v>
      </c>
      <c r="C21" s="360"/>
      <c r="D21" s="360"/>
      <c r="E21" s="360"/>
      <c r="F21" s="360"/>
      <c r="G21" s="360"/>
      <c r="H21" s="360"/>
      <c r="I21" s="360"/>
    </row>
    <row r="22" spans="1:14" ht="26.25" customHeight="1" x14ac:dyDescent="0.4">
      <c r="A22" s="217" t="s">
        <v>38</v>
      </c>
      <c r="B22" s="290" t="str">
        <f>SULPHAMETHOXAZOLE!B22</f>
        <v>7th Jan 2016</v>
      </c>
      <c r="C22" s="289"/>
      <c r="D22" s="289"/>
      <c r="E22" s="289"/>
      <c r="F22" s="289"/>
      <c r="G22" s="289"/>
      <c r="H22" s="289"/>
      <c r="I22" s="289"/>
    </row>
    <row r="23" spans="1:14" ht="26.25" customHeight="1" x14ac:dyDescent="0.4">
      <c r="A23" s="217" t="s">
        <v>39</v>
      </c>
      <c r="B23" s="290" t="str">
        <f>SULPHAMETHOXAZOLE!B23</f>
        <v>11th Jan 2015</v>
      </c>
      <c r="C23" s="289"/>
      <c r="D23" s="289"/>
      <c r="E23" s="289"/>
      <c r="F23" s="289"/>
      <c r="G23" s="289"/>
      <c r="H23" s="289"/>
      <c r="I23" s="289"/>
    </row>
    <row r="24" spans="1:14" ht="18.75" x14ac:dyDescent="0.3">
      <c r="A24" s="217"/>
      <c r="B24" s="219"/>
    </row>
    <row r="25" spans="1:14" ht="18.75" x14ac:dyDescent="0.3">
      <c r="A25" s="216" t="s">
        <v>1</v>
      </c>
      <c r="B25" s="219"/>
    </row>
    <row r="26" spans="1:14" ht="26.25" customHeight="1" x14ac:dyDescent="0.4">
      <c r="A26" s="220" t="s">
        <v>4</v>
      </c>
      <c r="B26" s="351" t="s">
        <v>112</v>
      </c>
      <c r="C26" s="351"/>
    </row>
    <row r="27" spans="1:14" ht="26.25" customHeight="1" x14ac:dyDescent="0.4">
      <c r="A27" s="304" t="s">
        <v>46</v>
      </c>
      <c r="B27" s="351" t="s">
        <v>113</v>
      </c>
      <c r="C27" s="351"/>
    </row>
    <row r="28" spans="1:14" ht="27" customHeight="1" thickBot="1" x14ac:dyDescent="0.45">
      <c r="A28" s="304" t="s">
        <v>6</v>
      </c>
      <c r="B28" s="315">
        <v>99.66</v>
      </c>
      <c r="C28" s="316"/>
    </row>
    <row r="29" spans="1:14" s="9" customFormat="1" ht="27" customHeight="1" thickBot="1" x14ac:dyDescent="0.45">
      <c r="A29" s="304" t="s">
        <v>47</v>
      </c>
      <c r="B29" s="287">
        <v>0</v>
      </c>
      <c r="C29" s="363" t="s">
        <v>48</v>
      </c>
      <c r="D29" s="364"/>
      <c r="E29" s="364"/>
      <c r="F29" s="364"/>
      <c r="G29" s="364"/>
      <c r="H29" s="365"/>
      <c r="I29" s="221"/>
      <c r="J29" s="221"/>
      <c r="K29" s="221"/>
      <c r="L29" s="221"/>
    </row>
    <row r="30" spans="1:14" s="9" customFormat="1" ht="19.5" customHeight="1" thickBot="1" x14ac:dyDescent="0.35">
      <c r="A30" s="304" t="s">
        <v>49</v>
      </c>
      <c r="B30" s="309">
        <f>B28-B29</f>
        <v>99.66</v>
      </c>
      <c r="C30" s="222"/>
      <c r="D30" s="222"/>
      <c r="E30" s="222"/>
      <c r="F30" s="222"/>
      <c r="G30" s="222"/>
      <c r="H30" s="223"/>
      <c r="I30" s="221"/>
      <c r="J30" s="221"/>
      <c r="K30" s="221"/>
      <c r="L30" s="221"/>
    </row>
    <row r="31" spans="1:14" s="9" customFormat="1" ht="27" customHeight="1" thickBot="1" x14ac:dyDescent="0.45">
      <c r="A31" s="304" t="s">
        <v>50</v>
      </c>
      <c r="B31" s="303">
        <v>1</v>
      </c>
      <c r="C31" s="366" t="s">
        <v>51</v>
      </c>
      <c r="D31" s="367"/>
      <c r="E31" s="367"/>
      <c r="F31" s="367"/>
      <c r="G31" s="367"/>
      <c r="H31" s="368"/>
      <c r="I31" s="221"/>
      <c r="J31" s="221"/>
      <c r="K31" s="221"/>
      <c r="L31" s="221"/>
    </row>
    <row r="32" spans="1:14" s="9" customFormat="1" ht="27" customHeight="1" thickBot="1" x14ac:dyDescent="0.45">
      <c r="A32" s="304" t="s">
        <v>52</v>
      </c>
      <c r="B32" s="303">
        <v>1</v>
      </c>
      <c r="C32" s="366" t="s">
        <v>53</v>
      </c>
      <c r="D32" s="367"/>
      <c r="E32" s="367"/>
      <c r="F32" s="367"/>
      <c r="G32" s="367"/>
      <c r="H32" s="368"/>
      <c r="I32" s="221"/>
      <c r="J32" s="221"/>
      <c r="K32" s="221"/>
      <c r="L32" s="225"/>
      <c r="M32" s="225"/>
      <c r="N32" s="226"/>
    </row>
    <row r="33" spans="1:14" s="9" customFormat="1" ht="17.25" customHeight="1" x14ac:dyDescent="0.3">
      <c r="A33" s="304"/>
      <c r="B33" s="224"/>
      <c r="C33" s="227"/>
      <c r="D33" s="227"/>
      <c r="E33" s="227"/>
      <c r="F33" s="227"/>
      <c r="G33" s="227"/>
      <c r="H33" s="227"/>
      <c r="I33" s="221"/>
      <c r="J33" s="221"/>
      <c r="K33" s="221"/>
      <c r="L33" s="225"/>
      <c r="M33" s="225"/>
      <c r="N33" s="226"/>
    </row>
    <row r="34" spans="1:14" s="9" customFormat="1" ht="18.75" x14ac:dyDescent="0.3">
      <c r="A34" s="304" t="s">
        <v>54</v>
      </c>
      <c r="B34" s="228">
        <f>B31/B32</f>
        <v>1</v>
      </c>
      <c r="C34" s="260" t="s">
        <v>55</v>
      </c>
      <c r="D34" s="260"/>
      <c r="E34" s="260"/>
      <c r="F34" s="260"/>
      <c r="G34" s="260"/>
      <c r="H34" s="260"/>
      <c r="I34" s="221"/>
      <c r="J34" s="221"/>
      <c r="K34" s="221"/>
      <c r="L34" s="225"/>
      <c r="M34" s="225"/>
      <c r="N34" s="226"/>
    </row>
    <row r="35" spans="1:14" s="9" customFormat="1" ht="19.5" customHeight="1" thickBot="1" x14ac:dyDescent="0.35">
      <c r="A35" s="304"/>
      <c r="B35" s="309"/>
      <c r="H35" s="260"/>
      <c r="I35" s="221"/>
      <c r="J35" s="221"/>
      <c r="K35" s="221"/>
      <c r="L35" s="225"/>
      <c r="M35" s="225"/>
      <c r="N35" s="226"/>
    </row>
    <row r="36" spans="1:14" s="9" customFormat="1" ht="27" customHeight="1" thickBot="1" x14ac:dyDescent="0.45">
      <c r="A36" s="229" t="s">
        <v>56</v>
      </c>
      <c r="B36" s="291">
        <v>50</v>
      </c>
      <c r="C36" s="260"/>
      <c r="D36" s="353" t="s">
        <v>57</v>
      </c>
      <c r="E36" s="354"/>
      <c r="F36" s="257" t="s">
        <v>58</v>
      </c>
      <c r="G36" s="258"/>
      <c r="J36" s="221"/>
      <c r="K36" s="221"/>
      <c r="L36" s="225"/>
      <c r="M36" s="225"/>
      <c r="N36" s="226"/>
    </row>
    <row r="37" spans="1:14" s="9" customFormat="1" ht="26.25" customHeight="1" x14ac:dyDescent="0.4">
      <c r="A37" s="230" t="s">
        <v>59</v>
      </c>
      <c r="B37" s="292">
        <v>2</v>
      </c>
      <c r="C37" s="231" t="s">
        <v>60</v>
      </c>
      <c r="D37" s="232" t="s">
        <v>61</v>
      </c>
      <c r="E37" s="254" t="s">
        <v>62</v>
      </c>
      <c r="F37" s="232" t="s">
        <v>61</v>
      </c>
      <c r="G37" s="233" t="s">
        <v>62</v>
      </c>
      <c r="J37" s="221"/>
      <c r="K37" s="221"/>
      <c r="L37" s="225"/>
      <c r="M37" s="225"/>
      <c r="N37" s="226"/>
    </row>
    <row r="38" spans="1:14" s="9" customFormat="1" ht="26.25" customHeight="1" x14ac:dyDescent="0.4">
      <c r="A38" s="230" t="s">
        <v>63</v>
      </c>
      <c r="B38" s="292">
        <v>20</v>
      </c>
      <c r="C38" s="234">
        <v>1</v>
      </c>
      <c r="D38" s="317">
        <v>3663726</v>
      </c>
      <c r="E38" s="318">
        <f>IF(ISBLANK(D38),"-",$D$48/$D$45*D38)</f>
        <v>3903092.4120110571</v>
      </c>
      <c r="F38" s="317">
        <v>4137307</v>
      </c>
      <c r="G38" s="319">
        <f>IF(ISBLANK(F38),"-",$D$48/$F$45*F38)</f>
        <v>3963171.2021349915</v>
      </c>
      <c r="J38" s="221"/>
      <c r="K38" s="221"/>
      <c r="L38" s="225"/>
      <c r="M38" s="225"/>
      <c r="N38" s="226"/>
    </row>
    <row r="39" spans="1:14" s="9" customFormat="1" ht="26.25" customHeight="1" x14ac:dyDescent="0.4">
      <c r="A39" s="230" t="s">
        <v>64</v>
      </c>
      <c r="B39" s="292">
        <v>1</v>
      </c>
      <c r="C39" s="273">
        <v>2</v>
      </c>
      <c r="D39" s="320">
        <v>3669782</v>
      </c>
      <c r="E39" s="321">
        <f>IF(ISBLANK(D39),"-",$D$48/$D$45*D39)</f>
        <v>3909544.0756035689</v>
      </c>
      <c r="F39" s="320">
        <v>4109929</v>
      </c>
      <c r="G39" s="322">
        <f>IF(ISBLANK(F39),"-",$D$48/$F$45*F39)</f>
        <v>3936945.5193002266</v>
      </c>
      <c r="J39" s="221"/>
      <c r="K39" s="221"/>
      <c r="L39" s="225"/>
      <c r="M39" s="225"/>
      <c r="N39" s="226"/>
    </row>
    <row r="40" spans="1:14" ht="26.25" customHeight="1" x14ac:dyDescent="0.4">
      <c r="A40" s="230" t="s">
        <v>65</v>
      </c>
      <c r="B40" s="292">
        <v>1</v>
      </c>
      <c r="C40" s="273">
        <v>3</v>
      </c>
      <c r="D40" s="320">
        <v>3689658</v>
      </c>
      <c r="E40" s="321">
        <f>IF(ISBLANK(D40),"-",$D$48/$D$45*D40)</f>
        <v>3930718.6571036954</v>
      </c>
      <c r="F40" s="320">
        <v>4127546</v>
      </c>
      <c r="G40" s="322">
        <f>IF(ISBLANK(F40),"-",$D$48/$F$45*F40)</f>
        <v>3953821.0344766476</v>
      </c>
      <c r="L40" s="225"/>
      <c r="M40" s="225"/>
      <c r="N40" s="260"/>
    </row>
    <row r="41" spans="1:14" ht="26.25" customHeight="1" x14ac:dyDescent="0.4">
      <c r="A41" s="230" t="s">
        <v>66</v>
      </c>
      <c r="B41" s="292">
        <v>1</v>
      </c>
      <c r="C41" s="235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L41" s="225"/>
      <c r="M41" s="225"/>
      <c r="N41" s="260"/>
    </row>
    <row r="42" spans="1:14" ht="27" customHeight="1" thickBot="1" x14ac:dyDescent="0.45">
      <c r="A42" s="230" t="s">
        <v>67</v>
      </c>
      <c r="B42" s="292">
        <v>1</v>
      </c>
      <c r="C42" s="236" t="s">
        <v>68</v>
      </c>
      <c r="D42" s="326">
        <f>AVERAGE(D38:D41)</f>
        <v>3674388.6666666665</v>
      </c>
      <c r="E42" s="327">
        <f>AVERAGE(E38:E41)</f>
        <v>3914451.7149061072</v>
      </c>
      <c r="F42" s="328">
        <f>AVERAGE(F38:F41)</f>
        <v>4124927.3333333335</v>
      </c>
      <c r="G42" s="329">
        <f>AVERAGE(G38:G41)</f>
        <v>3951312.5853039552</v>
      </c>
    </row>
    <row r="43" spans="1:14" ht="26.25" customHeight="1" x14ac:dyDescent="0.4">
      <c r="A43" s="230" t="s">
        <v>69</v>
      </c>
      <c r="B43" s="288">
        <v>1</v>
      </c>
      <c r="C43" s="275" t="s">
        <v>70</v>
      </c>
      <c r="D43" s="330">
        <v>15.07</v>
      </c>
      <c r="E43" s="331"/>
      <c r="F43" s="332">
        <v>16.760000000000002</v>
      </c>
      <c r="G43" s="333"/>
    </row>
    <row r="44" spans="1:14" ht="26.25" customHeight="1" x14ac:dyDescent="0.4">
      <c r="A44" s="230" t="s">
        <v>71</v>
      </c>
      <c r="B44" s="288">
        <v>1</v>
      </c>
      <c r="C44" s="276" t="s">
        <v>72</v>
      </c>
      <c r="D44" s="277">
        <f>D43*$B$34</f>
        <v>15.07</v>
      </c>
      <c r="E44" s="274"/>
      <c r="F44" s="237">
        <f>F43*$B$34</f>
        <v>16.760000000000002</v>
      </c>
      <c r="G44" s="251"/>
    </row>
    <row r="45" spans="1:14" ht="19.5" customHeight="1" thickBot="1" x14ac:dyDescent="0.35">
      <c r="A45" s="230" t="s">
        <v>73</v>
      </c>
      <c r="B45" s="274">
        <f>(B44/B43)*(B42/B41)*(B40/B39)*(B38/B37)*B36</f>
        <v>500</v>
      </c>
      <c r="C45" s="276" t="s">
        <v>74</v>
      </c>
      <c r="D45" s="278">
        <f>D44*$B$30/100</f>
        <v>15.018761999999999</v>
      </c>
      <c r="E45" s="251"/>
      <c r="F45" s="238">
        <f>F44*$B$30/100</f>
        <v>16.703016000000002</v>
      </c>
      <c r="G45" s="251"/>
    </row>
    <row r="46" spans="1:14" ht="19.5" customHeight="1" thickBot="1" x14ac:dyDescent="0.35">
      <c r="A46" s="355" t="s">
        <v>75</v>
      </c>
      <c r="B46" s="361"/>
      <c r="C46" s="276" t="s">
        <v>76</v>
      </c>
      <c r="D46" s="277">
        <f>D45/$B$45</f>
        <v>3.0037523999999996E-2</v>
      </c>
      <c r="E46" s="251"/>
      <c r="F46" s="239">
        <f>F45/$B$45</f>
        <v>3.3406032000000002E-2</v>
      </c>
      <c r="G46" s="251"/>
    </row>
    <row r="47" spans="1:14" ht="27" customHeight="1" thickBot="1" x14ac:dyDescent="0.45">
      <c r="A47" s="357"/>
      <c r="B47" s="362"/>
      <c r="C47" s="276" t="s">
        <v>77</v>
      </c>
      <c r="D47" s="294">
        <v>3.2000000000000001E-2</v>
      </c>
      <c r="E47" s="259"/>
      <c r="F47" s="259"/>
      <c r="G47" s="259"/>
    </row>
    <row r="48" spans="1:14" ht="18.75" x14ac:dyDescent="0.3">
      <c r="C48" s="276" t="s">
        <v>78</v>
      </c>
      <c r="D48" s="278">
        <f>D47*$B$45</f>
        <v>16</v>
      </c>
      <c r="E48" s="251"/>
      <c r="F48" s="251"/>
      <c r="G48" s="251"/>
    </row>
    <row r="49" spans="1:12" ht="19.5" customHeight="1" thickBot="1" x14ac:dyDescent="0.35">
      <c r="C49" s="279" t="s">
        <v>79</v>
      </c>
      <c r="D49" s="280">
        <f>D48/B34</f>
        <v>16</v>
      </c>
      <c r="E49" s="253"/>
      <c r="F49" s="253"/>
      <c r="G49" s="253"/>
    </row>
    <row r="50" spans="1:12" ht="18.75" x14ac:dyDescent="0.3">
      <c r="C50" s="281" t="s">
        <v>80</v>
      </c>
      <c r="D50" s="282">
        <f>AVERAGE(E38:E41,G38:G41)</f>
        <v>3932882.1501050312</v>
      </c>
      <c r="E50" s="252"/>
      <c r="F50" s="252"/>
      <c r="G50" s="252"/>
    </row>
    <row r="51" spans="1:12" ht="18.75" x14ac:dyDescent="0.3">
      <c r="C51" s="240" t="s">
        <v>81</v>
      </c>
      <c r="D51" s="243">
        <f>STDEV(E38:E41,G38:G41)/D50</f>
        <v>6.0268653203774201E-3</v>
      </c>
      <c r="E51" s="274"/>
      <c r="F51" s="274"/>
      <c r="G51" s="274"/>
    </row>
    <row r="52" spans="1:12" ht="19.5" customHeight="1" thickBot="1" x14ac:dyDescent="0.35">
      <c r="C52" s="241" t="s">
        <v>19</v>
      </c>
      <c r="D52" s="244">
        <f>COUNT(E38:E41,G38:G41)</f>
        <v>6</v>
      </c>
      <c r="E52" s="274"/>
      <c r="F52" s="274"/>
      <c r="G52" s="274"/>
    </row>
    <row r="54" spans="1:12" ht="18.75" x14ac:dyDescent="0.3">
      <c r="A54" s="216" t="s">
        <v>1</v>
      </c>
      <c r="B54" s="245" t="s">
        <v>82</v>
      </c>
    </row>
    <row r="55" spans="1:12" ht="18.75" x14ac:dyDescent="0.3">
      <c r="A55" s="260" t="s">
        <v>83</v>
      </c>
      <c r="B55" s="218" t="str">
        <f>B21</f>
        <v>Each 5mL contains Trimethoprim BP 40mg, Sulphamethoxazole BP 200mg</v>
      </c>
    </row>
    <row r="56" spans="1:12" ht="26.25" customHeight="1" x14ac:dyDescent="0.4">
      <c r="A56" s="304" t="s">
        <v>84</v>
      </c>
      <c r="B56" s="295">
        <v>5</v>
      </c>
      <c r="C56" s="274" t="s">
        <v>85</v>
      </c>
      <c r="D56" s="296">
        <v>40</v>
      </c>
      <c r="E56" s="274" t="str">
        <f>B20</f>
        <v>Sulfamethoxazole BP &amp; Trimethoprim BP</v>
      </c>
    </row>
    <row r="57" spans="1:12" ht="19.5" thickBot="1" x14ac:dyDescent="0.35">
      <c r="A57" s="218" t="s">
        <v>86</v>
      </c>
      <c r="B57" s="306">
        <f>Density!C39</f>
        <v>0.99287312074077938</v>
      </c>
    </row>
    <row r="58" spans="1:12" s="72" customFormat="1" ht="19.5" thickBot="1" x14ac:dyDescent="0.35">
      <c r="A58" s="304" t="s">
        <v>87</v>
      </c>
      <c r="B58" s="266">
        <f>B56</f>
        <v>5</v>
      </c>
      <c r="C58" s="274" t="s">
        <v>88</v>
      </c>
      <c r="D58" s="284">
        <f>B57*B56</f>
        <v>4.9643656037038966</v>
      </c>
    </row>
    <row r="59" spans="1:12" ht="19.5" customHeight="1" thickBot="1" x14ac:dyDescent="0.3"/>
    <row r="60" spans="1:12" s="9" customFormat="1" ht="27" customHeight="1" thickBot="1" x14ac:dyDescent="0.45">
      <c r="A60" s="229" t="s">
        <v>89</v>
      </c>
      <c r="B60" s="291">
        <v>50</v>
      </c>
      <c r="C60" s="260"/>
      <c r="D60" s="247" t="s">
        <v>90</v>
      </c>
      <c r="E60" s="246" t="s">
        <v>91</v>
      </c>
      <c r="F60" s="246" t="s">
        <v>61</v>
      </c>
      <c r="G60" s="246" t="s">
        <v>92</v>
      </c>
      <c r="H60" s="231" t="s">
        <v>93</v>
      </c>
      <c r="L60" s="221"/>
    </row>
    <row r="61" spans="1:12" s="9" customFormat="1" ht="24" customHeight="1" x14ac:dyDescent="0.4">
      <c r="A61" s="230" t="s">
        <v>94</v>
      </c>
      <c r="B61" s="292">
        <v>2</v>
      </c>
      <c r="C61" s="372" t="s">
        <v>95</v>
      </c>
      <c r="D61" s="369">
        <v>4.7854000000000001</v>
      </c>
      <c r="E61" s="261">
        <v>1</v>
      </c>
      <c r="F61" s="297">
        <v>3826668</v>
      </c>
      <c r="G61" s="270">
        <f>IF(ISBLANK(F61),"-",(F61/$D$50*$D$47*$B$69)*$D$58/$D$61)</f>
        <v>40.375262207557718</v>
      </c>
      <c r="H61" s="267">
        <f t="shared" ref="H61:H72" si="0">IF(ISBLANK(F61),"-",G61/$D$56)</f>
        <v>1.0093815551889429</v>
      </c>
      <c r="L61" s="221"/>
    </row>
    <row r="62" spans="1:12" s="9" customFormat="1" ht="26.25" customHeight="1" x14ac:dyDescent="0.4">
      <c r="A62" s="230" t="s">
        <v>96</v>
      </c>
      <c r="B62" s="292">
        <v>50</v>
      </c>
      <c r="C62" s="373"/>
      <c r="D62" s="370"/>
      <c r="E62" s="262">
        <v>2</v>
      </c>
      <c r="F62" s="293">
        <v>3808216</v>
      </c>
      <c r="G62" s="271">
        <f>IF(ISBLANK(F62),"-",(F62/$D$50*$D$47*$B$69)*$D$58/$D$61)</f>
        <v>40.180574730553211</v>
      </c>
      <c r="H62" s="268">
        <f t="shared" si="0"/>
        <v>1.0045143682638302</v>
      </c>
      <c r="L62" s="221"/>
    </row>
    <row r="63" spans="1:12" s="9" customFormat="1" ht="24.75" customHeight="1" x14ac:dyDescent="0.4">
      <c r="A63" s="230" t="s">
        <v>97</v>
      </c>
      <c r="B63" s="292">
        <v>1</v>
      </c>
      <c r="C63" s="373"/>
      <c r="D63" s="370"/>
      <c r="E63" s="262">
        <v>3</v>
      </c>
      <c r="F63" s="293">
        <v>3803709</v>
      </c>
      <c r="G63" s="271">
        <f>IF(ISBLANK(F63),"-",(F63/$D$50*$D$47*$B$69)*$D$58/$D$61)</f>
        <v>40.133021269743594</v>
      </c>
      <c r="H63" s="268">
        <f t="shared" si="0"/>
        <v>1.0033255317435898</v>
      </c>
      <c r="L63" s="221"/>
    </row>
    <row r="64" spans="1:12" ht="27" customHeight="1" thickBot="1" x14ac:dyDescent="0.45">
      <c r="A64" s="230" t="s">
        <v>98</v>
      </c>
      <c r="B64" s="292">
        <v>1</v>
      </c>
      <c r="C64" s="374"/>
      <c r="D64" s="371"/>
      <c r="E64" s="263">
        <v>4</v>
      </c>
      <c r="F64" s="298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30" t="s">
        <v>99</v>
      </c>
      <c r="B65" s="292">
        <v>1</v>
      </c>
      <c r="C65" s="372" t="s">
        <v>100</v>
      </c>
      <c r="D65" s="369">
        <v>5.1818999999999997</v>
      </c>
      <c r="E65" s="248">
        <v>1</v>
      </c>
      <c r="F65" s="293">
        <v>4227993</v>
      </c>
      <c r="G65" s="270">
        <f>IF(ISBLANK(F65),"-",(F65/$D$50*$D$47*$B$69)*$D$58/$D$65)</f>
        <v>41.196284454312121</v>
      </c>
      <c r="H65" s="267">
        <f t="shared" si="0"/>
        <v>1.0299071113578031</v>
      </c>
    </row>
    <row r="66" spans="1:11" ht="23.25" customHeight="1" x14ac:dyDescent="0.4">
      <c r="A66" s="230" t="s">
        <v>101</v>
      </c>
      <c r="B66" s="292">
        <v>1</v>
      </c>
      <c r="C66" s="373"/>
      <c r="D66" s="370"/>
      <c r="E66" s="249">
        <v>2</v>
      </c>
      <c r="F66" s="293">
        <v>4256545</v>
      </c>
      <c r="G66" s="271">
        <f>IF(ISBLANK(F66),"-",(F66/$D$50*$D$47*$B$69)*$D$58/$D$65)</f>
        <v>41.474486502834793</v>
      </c>
      <c r="H66" s="268">
        <f t="shared" si="0"/>
        <v>1.0368621625708698</v>
      </c>
    </row>
    <row r="67" spans="1:11" ht="24.75" customHeight="1" x14ac:dyDescent="0.4">
      <c r="A67" s="230" t="s">
        <v>102</v>
      </c>
      <c r="B67" s="292">
        <v>1</v>
      </c>
      <c r="C67" s="373"/>
      <c r="D67" s="370"/>
      <c r="E67" s="249">
        <v>3</v>
      </c>
      <c r="F67" s="293">
        <v>4222711</v>
      </c>
      <c r="G67" s="271">
        <f>IF(ISBLANK(F67),"-",(F67/$D$50*$D$47*$B$69)*$D$58/$D$65)</f>
        <v>41.144818244579113</v>
      </c>
      <c r="H67" s="268">
        <f t="shared" si="0"/>
        <v>1.0286204561144778</v>
      </c>
    </row>
    <row r="68" spans="1:11" ht="27" customHeight="1" thickBot="1" x14ac:dyDescent="0.45">
      <c r="A68" s="230" t="s">
        <v>103</v>
      </c>
      <c r="B68" s="292">
        <v>1</v>
      </c>
      <c r="C68" s="374"/>
      <c r="D68" s="371"/>
      <c r="E68" s="250">
        <v>4</v>
      </c>
      <c r="F68" s="298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30" t="s">
        <v>104</v>
      </c>
      <c r="B69" s="273">
        <f>(B68/B67)*(B66/B65)*(B64/B63)*(B62/B61)*B60</f>
        <v>1250</v>
      </c>
      <c r="C69" s="372" t="s">
        <v>105</v>
      </c>
      <c r="D69" s="369">
        <v>5.0270999999999999</v>
      </c>
      <c r="E69" s="248">
        <v>1</v>
      </c>
      <c r="F69" s="297">
        <v>4114788</v>
      </c>
      <c r="G69" s="270">
        <f>IF(ISBLANK(F69),"-",(F69/$D$50*$D$47*$B$69)*$D$58/$D$69)</f>
        <v>41.327844676067784</v>
      </c>
      <c r="H69" s="268">
        <f t="shared" si="0"/>
        <v>1.0331961169016946</v>
      </c>
    </row>
    <row r="70" spans="1:11" ht="22.5" customHeight="1" thickBot="1" x14ac:dyDescent="0.45">
      <c r="A70" s="283" t="s">
        <v>106</v>
      </c>
      <c r="B70" s="299">
        <f>(D47*B69)/D56*D58</f>
        <v>4.9643656037038966</v>
      </c>
      <c r="C70" s="373"/>
      <c r="D70" s="370"/>
      <c r="E70" s="249">
        <v>2</v>
      </c>
      <c r="F70" s="293">
        <v>4108624</v>
      </c>
      <c r="G70" s="271">
        <f>IF(ISBLANK(F70),"-",(F70/$D$50*$D$47*$B$69)*$D$58/$D$69)</f>
        <v>41.265935086902232</v>
      </c>
      <c r="H70" s="268">
        <f t="shared" si="0"/>
        <v>1.0316483771725558</v>
      </c>
    </row>
    <row r="71" spans="1:11" ht="23.25" customHeight="1" x14ac:dyDescent="0.4">
      <c r="A71" s="355" t="s">
        <v>75</v>
      </c>
      <c r="B71" s="356"/>
      <c r="C71" s="373"/>
      <c r="D71" s="370"/>
      <c r="E71" s="249">
        <v>3</v>
      </c>
      <c r="F71" s="293">
        <v>4103264</v>
      </c>
      <c r="G71" s="271">
        <f>IF(ISBLANK(F71),"-",(F71/$D$50*$D$47*$B$69)*$D$58/$D$69)</f>
        <v>41.212100661540894</v>
      </c>
      <c r="H71" s="268">
        <f t="shared" si="0"/>
        <v>1.0303025165385225</v>
      </c>
    </row>
    <row r="72" spans="1:11" ht="23.25" customHeight="1" thickBot="1" x14ac:dyDescent="0.45">
      <c r="A72" s="357"/>
      <c r="B72" s="358"/>
      <c r="C72" s="375"/>
      <c r="D72" s="371"/>
      <c r="E72" s="250">
        <v>4</v>
      </c>
      <c r="F72" s="298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74"/>
      <c r="B73" s="274"/>
      <c r="C73" s="274"/>
      <c r="D73" s="274"/>
      <c r="E73" s="274"/>
      <c r="F73" s="274"/>
      <c r="G73" s="242" t="s">
        <v>68</v>
      </c>
      <c r="H73" s="300">
        <f>AVERAGE(H61:H72)</f>
        <v>1.0230842439835874</v>
      </c>
    </row>
    <row r="74" spans="1:11" ht="26.25" customHeight="1" x14ac:dyDescent="0.4">
      <c r="C74" s="274"/>
      <c r="D74" s="274"/>
      <c r="E74" s="274"/>
      <c r="F74" s="274"/>
      <c r="G74" s="240" t="s">
        <v>81</v>
      </c>
      <c r="H74" s="301">
        <f>STDEV(H61:H72)/H73</f>
        <v>1.3011938798034191E-2</v>
      </c>
    </row>
    <row r="75" spans="1:11" ht="27" customHeight="1" thickBot="1" x14ac:dyDescent="0.45">
      <c r="A75" s="274"/>
      <c r="B75" s="274"/>
      <c r="C75" s="274"/>
      <c r="D75" s="251"/>
      <c r="E75" s="251"/>
      <c r="F75" s="274"/>
      <c r="G75" s="241" t="s">
        <v>19</v>
      </c>
      <c r="H75" s="302">
        <f>COUNT(H61:H72)</f>
        <v>9</v>
      </c>
    </row>
    <row r="76" spans="1:11" ht="18.75" x14ac:dyDescent="0.3">
      <c r="A76" s="274"/>
      <c r="B76" s="274"/>
      <c r="C76" s="274"/>
      <c r="D76" s="251"/>
      <c r="E76" s="251"/>
      <c r="F76" s="251"/>
      <c r="G76" s="251"/>
      <c r="H76" s="274"/>
      <c r="I76" s="260"/>
      <c r="J76" s="304"/>
      <c r="K76" s="309"/>
    </row>
    <row r="77" spans="1:11" ht="26.25" customHeight="1" x14ac:dyDescent="0.4">
      <c r="A77" s="220" t="s">
        <v>107</v>
      </c>
      <c r="B77" s="304" t="s">
        <v>108</v>
      </c>
      <c r="C77" s="352" t="str">
        <f>B20</f>
        <v>Sulfamethoxazole BP &amp; Trimethoprim BP</v>
      </c>
      <c r="D77" s="352"/>
      <c r="E77" s="260" t="s">
        <v>109</v>
      </c>
      <c r="F77" s="260"/>
      <c r="G77" s="305">
        <f>H73</f>
        <v>1.0230842439835874</v>
      </c>
      <c r="H77" s="274"/>
      <c r="I77" s="260"/>
      <c r="J77" s="304"/>
      <c r="K77" s="309"/>
    </row>
    <row r="78" spans="1:11" ht="19.5" customHeight="1" thickBot="1" x14ac:dyDescent="0.35">
      <c r="A78" s="310"/>
      <c r="B78" s="255"/>
      <c r="C78" s="256"/>
      <c r="D78" s="256"/>
      <c r="E78" s="255"/>
      <c r="F78" s="255"/>
      <c r="G78" s="255"/>
      <c r="H78" s="255"/>
    </row>
    <row r="79" spans="1:11" ht="18.75" x14ac:dyDescent="0.3">
      <c r="B79" s="274" t="s">
        <v>25</v>
      </c>
      <c r="E79" s="274" t="s">
        <v>26</v>
      </c>
      <c r="F79" s="274"/>
      <c r="G79" s="274" t="s">
        <v>27</v>
      </c>
    </row>
    <row r="80" spans="1:11" ht="44.25" customHeight="1" x14ac:dyDescent="0.3">
      <c r="A80" s="304" t="s">
        <v>28</v>
      </c>
      <c r="B80" s="337" t="s">
        <v>114</v>
      </c>
      <c r="C80" s="285"/>
      <c r="D80" s="274"/>
      <c r="E80" s="264"/>
      <c r="F80" s="260"/>
      <c r="G80" s="264"/>
      <c r="H80" s="264"/>
      <c r="I80" s="260"/>
    </row>
    <row r="81" spans="1:9" ht="51" customHeight="1" x14ac:dyDescent="0.3">
      <c r="A81" s="304" t="s">
        <v>29</v>
      </c>
      <c r="B81" s="286"/>
      <c r="C81" s="286"/>
      <c r="D81" s="309"/>
      <c r="E81" s="265"/>
      <c r="F81" s="260"/>
      <c r="G81" s="265"/>
      <c r="H81" s="265"/>
      <c r="I81" s="260"/>
    </row>
    <row r="82" spans="1:9" ht="18.75" x14ac:dyDescent="0.3">
      <c r="A82" s="274"/>
      <c r="B82" s="274"/>
      <c r="C82" s="251"/>
      <c r="D82" s="251"/>
      <c r="E82" s="251"/>
      <c r="F82" s="251"/>
      <c r="G82" s="274"/>
      <c r="H82" s="274"/>
      <c r="I82" s="260"/>
    </row>
    <row r="83" spans="1:9" ht="18.75" x14ac:dyDescent="0.3">
      <c r="A83" s="274"/>
      <c r="B83" s="274"/>
      <c r="C83" s="274"/>
      <c r="D83" s="251"/>
      <c r="E83" s="251"/>
      <c r="F83" s="251"/>
      <c r="G83" s="251"/>
      <c r="H83" s="274"/>
      <c r="I83" s="260"/>
    </row>
    <row r="84" spans="1:9" ht="18.75" x14ac:dyDescent="0.3">
      <c r="A84" s="274"/>
      <c r="B84" s="274"/>
      <c r="C84" s="274"/>
      <c r="D84" s="251"/>
      <c r="E84" s="251"/>
      <c r="F84" s="251"/>
      <c r="G84" s="251"/>
      <c r="H84" s="274"/>
      <c r="I84" s="260"/>
    </row>
    <row r="85" spans="1:9" ht="18.75" x14ac:dyDescent="0.3">
      <c r="A85" s="274"/>
      <c r="B85" s="274"/>
      <c r="C85" s="274"/>
      <c r="D85" s="251"/>
      <c r="E85" s="251"/>
      <c r="F85" s="251"/>
      <c r="G85" s="251"/>
      <c r="H85" s="274"/>
      <c r="I85" s="260"/>
    </row>
    <row r="86" spans="1:9" ht="18.75" x14ac:dyDescent="0.3">
      <c r="A86" s="274"/>
      <c r="B86" s="274"/>
      <c r="C86" s="274"/>
      <c r="D86" s="251"/>
      <c r="E86" s="251"/>
      <c r="F86" s="251"/>
      <c r="G86" s="251"/>
      <c r="H86" s="274"/>
      <c r="I86" s="260"/>
    </row>
    <row r="87" spans="1:9" ht="18.75" x14ac:dyDescent="0.3">
      <c r="A87" s="274"/>
      <c r="B87" s="274"/>
      <c r="C87" s="274"/>
      <c r="D87" s="251"/>
      <c r="E87" s="251"/>
      <c r="F87" s="251"/>
      <c r="G87" s="251"/>
      <c r="H87" s="274"/>
      <c r="I87" s="260"/>
    </row>
    <row r="88" spans="1:9" ht="18.75" x14ac:dyDescent="0.3">
      <c r="A88" s="274"/>
      <c r="B88" s="274"/>
      <c r="C88" s="274"/>
      <c r="D88" s="251"/>
      <c r="E88" s="251"/>
      <c r="F88" s="251"/>
      <c r="G88" s="251"/>
      <c r="H88" s="274"/>
      <c r="I88" s="260"/>
    </row>
    <row r="89" spans="1:9" ht="18.75" x14ac:dyDescent="0.3">
      <c r="A89" s="274"/>
      <c r="B89" s="274"/>
      <c r="C89" s="274"/>
      <c r="D89" s="251"/>
      <c r="E89" s="251"/>
      <c r="F89" s="251"/>
      <c r="G89" s="251"/>
      <c r="H89" s="274"/>
      <c r="I89" s="260"/>
    </row>
    <row r="90" spans="1:9" ht="18.75" x14ac:dyDescent="0.3">
      <c r="A90" s="274"/>
      <c r="B90" s="274"/>
      <c r="C90" s="274"/>
      <c r="D90" s="251"/>
      <c r="E90" s="251"/>
      <c r="F90" s="251"/>
      <c r="G90" s="251"/>
      <c r="H90" s="274"/>
      <c r="I90" s="260"/>
    </row>
    <row r="250" spans="1:1" x14ac:dyDescent="0.25">
      <c r="A250" s="79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25" right="0.25" top="0.75" bottom="0.75" header="0.3" footer="0.3"/>
  <pageSetup paperSize="9" scale="30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Density</vt:lpstr>
      <vt:lpstr>SULPHAMETHOXAZOLE</vt:lpstr>
      <vt:lpstr>TRIMETHOPRIM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2016-01-11T06:54:48Z</cp:lastPrinted>
  <dcterms:created xsi:type="dcterms:W3CDTF">2005-07-05T10:19:27Z</dcterms:created>
  <dcterms:modified xsi:type="dcterms:W3CDTF">2016-01-19T11:41:25Z</dcterms:modified>
</cp:coreProperties>
</file>