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RELATIVE DENSITY" sheetId="2" r:id="rId2"/>
    <sheet name="SULPHAMETHOXAZOLE" sheetId="3" r:id="rId3"/>
    <sheet name="TRIMETHOPRIM " sheetId="5" r:id="rId4"/>
  </sheets>
  <externalReferences>
    <externalReference r:id="rId5"/>
    <externalReference r:id="rId6"/>
  </externalReferences>
  <definedNames>
    <definedName name="_xlnm.Print_Area" localSheetId="2">SULPHAMETHOXAZOLE!$A$1:$I$88</definedName>
    <definedName name="_xlnm.Print_Area" localSheetId="3">'TRIMETHOPRIM '!$A$1:$I$87</definedName>
  </definedNames>
  <calcPr calcId="144525"/>
</workbook>
</file>

<file path=xl/calcChain.xml><?xml version="1.0" encoding="utf-8"?>
<calcChain xmlns="http://schemas.openxmlformats.org/spreadsheetml/2006/main">
  <c r="B25" i="2" l="1"/>
  <c r="B24" i="2"/>
  <c r="B23" i="5"/>
  <c r="B22" i="5"/>
  <c r="B53" i="1"/>
  <c r="E51" i="1"/>
  <c r="D51" i="1"/>
  <c r="C51" i="1"/>
  <c r="B51" i="1"/>
  <c r="B52" i="1" s="1"/>
  <c r="B42" i="1"/>
  <c r="B41" i="1"/>
  <c r="B40" i="1"/>
  <c r="B39" i="1"/>
  <c r="B32" i="1"/>
  <c r="E30" i="1"/>
  <c r="D30" i="1"/>
  <c r="C30" i="1"/>
  <c r="B30" i="1"/>
  <c r="B31" i="1" s="1"/>
  <c r="B21" i="1"/>
  <c r="B20" i="1"/>
  <c r="B19" i="1"/>
  <c r="B18" i="1"/>
  <c r="B17" i="1"/>
  <c r="B57" i="5"/>
  <c r="D58" i="5" s="1"/>
  <c r="B57" i="3"/>
  <c r="C37" i="2"/>
  <c r="F42" i="5"/>
  <c r="D42" i="5"/>
  <c r="G41" i="5"/>
  <c r="E41" i="5"/>
  <c r="F42" i="3"/>
  <c r="D42" i="3"/>
  <c r="G41" i="3"/>
  <c r="E41" i="3"/>
  <c r="C77" i="5"/>
  <c r="H72" i="5"/>
  <c r="G72" i="5"/>
  <c r="G71" i="5"/>
  <c r="H71" i="5" s="1"/>
  <c r="G70" i="5"/>
  <c r="H70" i="5" s="1"/>
  <c r="G69" i="5"/>
  <c r="H69" i="5" s="1"/>
  <c r="B69" i="5"/>
  <c r="H68" i="5"/>
  <c r="G68" i="5"/>
  <c r="G67" i="5"/>
  <c r="H67" i="5" s="1"/>
  <c r="H66" i="5"/>
  <c r="G66" i="5"/>
  <c r="G65" i="5"/>
  <c r="H65" i="5" s="1"/>
  <c r="H64" i="5"/>
  <c r="G64" i="5"/>
  <c r="G63" i="5"/>
  <c r="H63" i="5" s="1"/>
  <c r="G62" i="5"/>
  <c r="H62" i="5" s="1"/>
  <c r="B58" i="5"/>
  <c r="E56" i="5"/>
  <c r="B55" i="5"/>
  <c r="B45" i="5"/>
  <c r="D48" i="5" s="1"/>
  <c r="D49" i="5" s="1"/>
  <c r="F44" i="5"/>
  <c r="B34" i="5"/>
  <c r="D44" i="5" s="1"/>
  <c r="B30" i="5"/>
  <c r="B70" i="5" l="1"/>
  <c r="D45" i="5"/>
  <c r="F45" i="5"/>
  <c r="F46" i="5" l="1"/>
  <c r="G39" i="5"/>
  <c r="G40" i="5"/>
  <c r="G38" i="5"/>
  <c r="D46" i="5"/>
  <c r="E39" i="5"/>
  <c r="E40" i="5"/>
  <c r="E38" i="5"/>
  <c r="G42" i="5" l="1"/>
  <c r="E42" i="5"/>
  <c r="D50" i="5"/>
  <c r="D52" i="5"/>
  <c r="D51" i="5" l="1"/>
  <c r="G61" i="5"/>
  <c r="H61" i="5" s="1"/>
  <c r="H75" i="5" l="1"/>
  <c r="H73" i="5"/>
  <c r="H74" i="5" l="1"/>
  <c r="G77" i="5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B58" i="3"/>
  <c r="D58" i="3"/>
  <c r="E56" i="3"/>
  <c r="B55" i="3"/>
  <c r="B45" i="3"/>
  <c r="D48" i="3" s="1"/>
  <c r="D49" i="3" s="1"/>
  <c r="F44" i="3"/>
  <c r="D44" i="3"/>
  <c r="B34" i="3"/>
  <c r="B30" i="3"/>
  <c r="D33" i="2"/>
  <c r="C33" i="2"/>
  <c r="B33" i="2"/>
  <c r="C35" i="2" l="1"/>
  <c r="C39" i="2"/>
  <c r="D45" i="3"/>
  <c r="F45" i="3"/>
  <c r="B70" i="3"/>
  <c r="F46" i="3" l="1"/>
  <c r="G39" i="3"/>
  <c r="G40" i="3"/>
  <c r="G38" i="3"/>
  <c r="G42" i="3" s="1"/>
  <c r="D46" i="3"/>
  <c r="E39" i="3"/>
  <c r="E40" i="3"/>
  <c r="E38" i="3"/>
  <c r="E42" i="3" l="1"/>
  <c r="D50" i="3"/>
  <c r="D52" i="3"/>
  <c r="D51" i="3" l="1"/>
  <c r="G61" i="3"/>
  <c r="H61" i="3" s="1"/>
  <c r="H73" i="3" l="1"/>
  <c r="G77" i="3" s="1"/>
  <c r="H75" i="3"/>
  <c r="H74" i="3" l="1"/>
</calcChain>
</file>

<file path=xl/sharedStrings.xml><?xml version="1.0" encoding="utf-8"?>
<sst xmlns="http://schemas.openxmlformats.org/spreadsheetml/2006/main" count="267" uniqueCount="117">
  <si>
    <t>HPLC System Suitability Report</t>
  </si>
  <si>
    <t>Analysis Data</t>
  </si>
  <si>
    <t>Assay</t>
  </si>
  <si>
    <t>Sample(s)</t>
  </si>
  <si>
    <t>Reference Substance:</t>
  </si>
  <si>
    <t>SEPTRIMED</t>
  </si>
  <si>
    <t>% age Purity:</t>
  </si>
  <si>
    <t>NDQA201509381</t>
  </si>
  <si>
    <t>Weight (mg):</t>
  </si>
  <si>
    <t>Sulfamethoxazole BP &amp; Trimethoprim BP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</si>
  <si>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</si>
  <si>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</si>
  <si>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</si>
  <si>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</si>
  <si>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</si>
  <si>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</si>
  <si>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</si>
  <si>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</si>
  <si>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</si>
  <si>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</si>
  <si>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</si>
  <si>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</si>
  <si>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</si>
  <si>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</si>
  <si>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</si>
  <si>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</si>
  <si>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</si>
  <si>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</si>
  <si>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</si>
  <si>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</si>
  <si>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</si>
  <si>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</si>
  <si>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</si>
  <si>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</si>
  <si>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</si>
  <si>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</si>
  <si>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</si>
  <si>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</si>
  <si>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</si>
  <si>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</si>
  <si>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</si>
  <si>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</si>
  <si>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</si>
  <si>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</si>
  <si>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</si>
  <si>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</si>
  <si>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</si>
  <si>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</si>
  <si>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</si>
  <si>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</si>
  <si>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</si>
  <si>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</si>
  <si>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</si>
  <si>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</si>
  <si>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</si>
  <si>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</si>
  <si>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</si>
  <si>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</si>
  <si>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</si>
  <si>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</si>
  <si>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</si>
  <si>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</si>
  <si>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</si>
  <si>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</si>
  <si>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</si>
  <si>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</si>
  <si>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</si>
  <si>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</si>
  <si>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</si>
  <si>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</si>
  <si>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</si>
  <si>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</si>
  <si>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</si>
  <si>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</si>
  <si>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</si>
  <si>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</si>
  <si>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</si>
  <si>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</si>
  <si>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</si>
  <si>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</si>
  <si>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</si>
  <si>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</si>
  <si>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</si>
  <si>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</si>
  <si>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</si>
  <si>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</si>
  <si>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</si>
  <si>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</si>
  <si>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</si>
  <si>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</si>
  <si>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</si>
  <si>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</si>
  <si>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</si>
  <si>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</si>
  <si>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</si>
  <si>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</si>
  <si>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</si>
  <si>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</si>
  <si>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</si>
  <si>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</si>
  <si>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</si>
  <si>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</si>
  <si>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</si>
  <si>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</si>
  <si>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</si>
  <si>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</si>
  <si>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</si>
  <si>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Sulphamethoxazole</t>
  </si>
  <si>
    <t xml:space="preserve">         S12-2</t>
  </si>
  <si>
    <t>Trimethoprim</t>
  </si>
  <si>
    <t xml:space="preserve">            T7-2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</si>
  <si>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</si>
  <si>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</si>
  <si>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</si>
  <si>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JOYFRIDA</t>
  </si>
  <si>
    <t>7th Jan 2016</t>
  </si>
  <si>
    <t>11th Jan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</si>
</sst>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3" xfId="0" applyFont="1" applyFill="1" applyBorder="1"/>
    <xf numFmtId="0" fontId="6" fillId="2" borderId="5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2" fillId="2" borderId="18" xfId="0" applyFont="1" applyFill="1" applyBorder="1" applyAlignment="1">
      <alignment horizontal="right"/>
    </xf>
    <xf numFmtId="0" fontId="12" fillId="2" borderId="20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/>
    <xf numFmtId="0" fontId="12" fillId="2" borderId="26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right"/>
    </xf>
    <xf numFmtId="2" fontId="12" fillId="6" borderId="1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1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6" borderId="19" xfId="0" applyNumberFormat="1" applyFont="1" applyFill="1" applyBorder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2" fillId="2" borderId="19" xfId="0" applyFont="1" applyFill="1" applyBorder="1" applyAlignment="1">
      <alignment horizontal="right"/>
    </xf>
    <xf numFmtId="0" fontId="12" fillId="2" borderId="29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30" xfId="0" applyFont="1" applyFill="1" applyBorder="1" applyAlignment="1">
      <alignment horizontal="center"/>
    </xf>
    <xf numFmtId="2" fontId="13" fillId="2" borderId="30" xfId="0" applyNumberFormat="1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0" fontId="12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34" xfId="0" applyFont="1" applyFill="1" applyBorder="1" applyAlignment="1">
      <alignment horizontal="center"/>
    </xf>
    <xf numFmtId="0" fontId="12" fillId="2" borderId="7" xfId="0" applyFont="1" applyFill="1" applyBorder="1"/>
    <xf numFmtId="0" fontId="12" fillId="2" borderId="11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7" xfId="0" applyFont="1" applyFill="1" applyBorder="1"/>
    <xf numFmtId="0" fontId="13" fillId="2" borderId="38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0" fontId="12" fillId="2" borderId="0" xfId="0" applyFont="1" applyFill="1"/>
    <xf numFmtId="0" fontId="12" fillId="2" borderId="21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7" xfId="0" applyFont="1" applyFill="1" applyBorder="1"/>
    <xf numFmtId="0" fontId="12" fillId="2" borderId="11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0" xfId="0" applyNumberFormat="1" applyFont="1" applyFill="1" applyBorder="1" applyAlignment="1">
      <alignment horizontal="center" vertical="center"/>
    </xf>
    <xf numFmtId="10" fontId="12" fillId="2" borderId="42" xfId="0" applyNumberFormat="1" applyFont="1" applyFill="1" applyBorder="1" applyAlignment="1">
      <alignment horizontal="center" vertical="center"/>
    </xf>
    <xf numFmtId="2" fontId="12" fillId="2" borderId="30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2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4" xfId="0" applyFont="1" applyFill="1" applyBorder="1" applyAlignment="1">
      <alignment horizontal="right"/>
    </xf>
    <xf numFmtId="0" fontId="12" fillId="2" borderId="23" xfId="0" applyFont="1" applyFill="1" applyBorder="1" applyAlignment="1">
      <alignment horizontal="right"/>
    </xf>
    <xf numFmtId="2" fontId="12" fillId="6" borderId="45" xfId="0" applyNumberFormat="1" applyFont="1" applyFill="1" applyBorder="1" applyAlignment="1">
      <alignment horizontal="center"/>
    </xf>
    <xf numFmtId="2" fontId="12" fillId="7" borderId="45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2" fontId="12" fillId="6" borderId="24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right"/>
    </xf>
    <xf numFmtId="168" fontId="13" fillId="7" borderId="15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7" xfId="0" applyFont="1" applyFill="1" applyBorder="1" applyProtection="1">
      <protection locked="0"/>
    </xf>
    <xf numFmtId="0" fontId="13" fillId="2" borderId="11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20" xfId="0" applyFont="1" applyFill="1" applyBorder="1" applyAlignment="1" applyProtection="1">
      <alignment horizontal="center"/>
      <protection locked="0"/>
    </xf>
    <xf numFmtId="0" fontId="19" fillId="3" borderId="18" xfId="0" applyFont="1" applyFill="1" applyBorder="1" applyAlignment="1" applyProtection="1">
      <alignment horizontal="center"/>
      <protection locked="0"/>
    </xf>
    <xf numFmtId="0" fontId="19" fillId="3" borderId="45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21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2" fontId="18" fillId="2" borderId="42" xfId="0" applyNumberFormat="1" applyFont="1" applyFill="1" applyBorder="1" applyAlignment="1">
      <alignment horizontal="center"/>
    </xf>
    <xf numFmtId="10" fontId="19" fillId="7" borderId="26" xfId="0" applyNumberFormat="1" applyFont="1" applyFill="1" applyBorder="1" applyAlignment="1">
      <alignment horizontal="center"/>
    </xf>
    <xf numFmtId="10" fontId="19" fillId="6" borderId="49" xfId="0" applyNumberFormat="1" applyFont="1" applyFill="1" applyBorder="1" applyAlignment="1">
      <alignment horizontal="center"/>
    </xf>
    <xf numFmtId="0" fontId="19" fillId="7" borderId="50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65" fontId="19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2" fillId="2" borderId="18" xfId="0" applyFont="1" applyFill="1" applyBorder="1" applyAlignment="1">
      <alignment horizontal="right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right"/>
    </xf>
    <xf numFmtId="2" fontId="12" fillId="6" borderId="17" xfId="0" applyNumberFormat="1" applyFont="1" applyFill="1" applyBorder="1" applyAlignment="1">
      <alignment horizontal="center"/>
    </xf>
    <xf numFmtId="2" fontId="12" fillId="7" borderId="17" xfId="0" applyNumberFormat="1" applyFont="1" applyFill="1" applyBorder="1" applyAlignment="1">
      <alignment horizontal="center"/>
    </xf>
    <xf numFmtId="2" fontId="12" fillId="6" borderId="19" xfId="0" applyNumberFormat="1" applyFont="1" applyFill="1" applyBorder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2" fillId="2" borderId="19" xfId="0" applyFont="1" applyFill="1" applyBorder="1" applyAlignment="1">
      <alignment horizontal="right"/>
    </xf>
    <xf numFmtId="0" fontId="12" fillId="2" borderId="29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30" xfId="0" applyFont="1" applyFill="1" applyBorder="1" applyAlignment="1">
      <alignment horizontal="center"/>
    </xf>
    <xf numFmtId="2" fontId="13" fillId="2" borderId="30" xfId="0" applyNumberFormat="1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2" fillId="2" borderId="9" xfId="0" applyFont="1" applyFill="1" applyBorder="1"/>
    <xf numFmtId="0" fontId="12" fillId="2" borderId="9" xfId="0" applyFont="1" applyFill="1" applyBorder="1" applyAlignment="1">
      <alignment horizontal="center"/>
    </xf>
    <xf numFmtId="0" fontId="13" fillId="2" borderId="37" xfId="0" applyFont="1" applyFill="1" applyBorder="1"/>
    <xf numFmtId="0" fontId="13" fillId="2" borderId="38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2" fillId="2" borderId="21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7" xfId="0" applyFont="1" applyFill="1" applyBorder="1"/>
    <xf numFmtId="0" fontId="12" fillId="2" borderId="11" xfId="0" applyFont="1" applyFill="1" applyBorder="1"/>
    <xf numFmtId="171" fontId="13" fillId="2" borderId="0" xfId="0" applyNumberFormat="1" applyFont="1" applyFill="1" applyAlignment="1">
      <alignment horizontal="center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0" xfId="0" applyNumberFormat="1" applyFont="1" applyFill="1" applyBorder="1" applyAlignment="1">
      <alignment horizontal="center" vertical="center"/>
    </xf>
    <xf numFmtId="10" fontId="12" fillId="2" borderId="42" xfId="0" applyNumberFormat="1" applyFont="1" applyFill="1" applyBorder="1" applyAlignment="1">
      <alignment horizontal="center" vertical="center"/>
    </xf>
    <xf numFmtId="2" fontId="12" fillId="2" borderId="30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2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4" xfId="0" applyFont="1" applyFill="1" applyBorder="1" applyAlignment="1">
      <alignment horizontal="right"/>
    </xf>
    <xf numFmtId="0" fontId="12" fillId="2" borderId="23" xfId="0" applyFont="1" applyFill="1" applyBorder="1" applyAlignment="1">
      <alignment horizontal="right"/>
    </xf>
    <xf numFmtId="2" fontId="12" fillId="6" borderId="45" xfId="0" applyNumberFormat="1" applyFont="1" applyFill="1" applyBorder="1" applyAlignment="1">
      <alignment horizontal="center"/>
    </xf>
    <xf numFmtId="2" fontId="12" fillId="7" borderId="45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2" fontId="12" fillId="6" borderId="24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right"/>
    </xf>
    <xf numFmtId="168" fontId="13" fillId="7" borderId="15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7" xfId="0" applyFont="1" applyFill="1" applyBorder="1" applyProtection="1">
      <protection locked="0"/>
    </xf>
    <xf numFmtId="0" fontId="13" fillId="2" borderId="11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20" xfId="0" applyFont="1" applyFill="1" applyBorder="1" applyAlignment="1" applyProtection="1">
      <alignment horizontal="center"/>
      <protection locked="0"/>
    </xf>
    <xf numFmtId="0" fontId="19" fillId="3" borderId="18" xfId="0" applyFont="1" applyFill="1" applyBorder="1" applyAlignment="1" applyProtection="1">
      <alignment horizontal="center"/>
      <protection locked="0"/>
    </xf>
    <xf numFmtId="0" fontId="19" fillId="3" borderId="45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21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2" fontId="18" fillId="2" borderId="42" xfId="0" applyNumberFormat="1" applyFont="1" applyFill="1" applyBorder="1" applyAlignment="1">
      <alignment horizontal="center"/>
    </xf>
    <xf numFmtId="10" fontId="19" fillId="7" borderId="26" xfId="0" applyNumberFormat="1" applyFont="1" applyFill="1" applyBorder="1" applyAlignment="1">
      <alignment horizontal="center"/>
    </xf>
    <xf numFmtId="10" fontId="19" fillId="6" borderId="49" xfId="0" applyNumberFormat="1" applyFont="1" applyFill="1" applyBorder="1" applyAlignment="1">
      <alignment horizontal="center"/>
    </xf>
    <xf numFmtId="0" fontId="19" fillId="7" borderId="50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65" fontId="19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center"/>
      <protection locked="0"/>
    </xf>
    <xf numFmtId="0" fontId="23" fillId="2" borderId="0" xfId="0" applyFont="1" applyFill="1"/>
    <xf numFmtId="0" fontId="22" fillId="3" borderId="46" xfId="0" applyFont="1" applyFill="1" applyBorder="1" applyAlignment="1" applyProtection="1">
      <alignment horizontal="center"/>
      <protection locked="0"/>
    </xf>
    <xf numFmtId="168" fontId="24" fillId="2" borderId="34" xfId="0" applyNumberFormat="1" applyFont="1" applyFill="1" applyBorder="1" applyAlignment="1">
      <alignment horizontal="center"/>
    </xf>
    <xf numFmtId="168" fontId="24" fillId="2" borderId="24" xfId="0" applyNumberFormat="1" applyFont="1" applyFill="1" applyBorder="1" applyAlignment="1">
      <alignment horizontal="center"/>
    </xf>
    <xf numFmtId="0" fontId="22" fillId="3" borderId="18" xfId="0" applyFont="1" applyFill="1" applyBorder="1" applyAlignment="1" applyProtection="1">
      <alignment horizontal="center"/>
      <protection locked="0"/>
    </xf>
    <xf numFmtId="168" fontId="24" fillId="2" borderId="39" xfId="0" applyNumberFormat="1" applyFont="1" applyFill="1" applyBorder="1" applyAlignment="1">
      <alignment horizontal="center"/>
    </xf>
    <xf numFmtId="168" fontId="24" fillId="2" borderId="35" xfId="0" applyNumberFormat="1" applyFont="1" applyFill="1" applyBorder="1" applyAlignment="1">
      <alignment horizontal="center"/>
    </xf>
    <xf numFmtId="0" fontId="22" fillId="3" borderId="47" xfId="0" applyFont="1" applyFill="1" applyBorder="1" applyAlignment="1" applyProtection="1">
      <alignment horizontal="center"/>
      <protection locked="0"/>
    </xf>
    <xf numFmtId="168" fontId="24" fillId="2" borderId="40" xfId="0" applyNumberFormat="1" applyFont="1" applyFill="1" applyBorder="1" applyAlignment="1">
      <alignment horizontal="center"/>
    </xf>
    <xf numFmtId="168" fontId="24" fillId="2" borderId="36" xfId="0" applyNumberFormat="1" applyFont="1" applyFill="1" applyBorder="1" applyAlignment="1">
      <alignment horizontal="center"/>
    </xf>
    <xf numFmtId="1" fontId="25" fillId="6" borderId="43" xfId="0" applyNumberFormat="1" applyFont="1" applyFill="1" applyBorder="1" applyAlignment="1">
      <alignment horizontal="center"/>
    </xf>
    <xf numFmtId="168" fontId="25" fillId="6" borderId="33" xfId="0" applyNumberFormat="1" applyFont="1" applyFill="1" applyBorder="1" applyAlignment="1">
      <alignment horizontal="center"/>
    </xf>
    <xf numFmtId="1" fontId="25" fillId="6" borderId="27" xfId="0" applyNumberFormat="1" applyFont="1" applyFill="1" applyBorder="1" applyAlignment="1">
      <alignment horizontal="center"/>
    </xf>
    <xf numFmtId="168" fontId="25" fillId="6" borderId="28" xfId="0" applyNumberFormat="1" applyFont="1" applyFill="1" applyBorder="1" applyAlignment="1">
      <alignment horizontal="center"/>
    </xf>
    <xf numFmtId="0" fontId="22" fillId="3" borderId="4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22" fillId="3" borderId="15" xfId="0" applyFont="1" applyFill="1" applyBorder="1" applyAlignment="1" applyProtection="1">
      <alignment horizontal="center"/>
      <protection locked="0"/>
    </xf>
    <xf numFmtId="0" fontId="24" fillId="2" borderId="0" xfId="0" applyFont="1" applyFill="1" applyAlignment="1" applyProtection="1">
      <alignment horizontal="center"/>
      <protection locked="0"/>
    </xf>
    <xf numFmtId="164" fontId="26" fillId="3" borderId="16" xfId="0" applyNumberFormat="1" applyFont="1" applyFill="1" applyBorder="1" applyAlignment="1" applyProtection="1">
      <alignment horizontal="center"/>
      <protection locked="0"/>
    </xf>
    <xf numFmtId="164" fontId="26" fillId="3" borderId="17" xfId="0" applyNumberFormat="1" applyFont="1" applyFill="1" applyBorder="1" applyAlignment="1" applyProtection="1">
      <alignment horizontal="center"/>
      <protection locked="0"/>
    </xf>
    <xf numFmtId="164" fontId="26" fillId="2" borderId="18" xfId="0" applyNumberFormat="1" applyFont="1" applyFill="1" applyBorder="1" applyAlignment="1">
      <alignment horizontal="center"/>
    </xf>
    <xf numFmtId="164" fontId="26" fillId="3" borderId="19" xfId="0" applyNumberFormat="1" applyFont="1" applyFill="1" applyBorder="1" applyAlignment="1" applyProtection="1">
      <alignment horizontal="center"/>
      <protection locked="0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/>
    </xf>
    <xf numFmtId="0" fontId="26" fillId="2" borderId="0" xfId="0" applyFont="1" applyFill="1"/>
    <xf numFmtId="2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9" fillId="3" borderId="3" xfId="0" applyFont="1" applyFill="1" applyBorder="1" applyAlignment="1" applyProtection="1">
      <alignment horizontal="center"/>
      <protection locked="0"/>
    </xf>
    <xf numFmtId="2" fontId="29" fillId="3" borderId="3" xfId="0" applyNumberFormat="1" applyFont="1" applyFill="1" applyBorder="1" applyAlignment="1" applyProtection="1">
      <alignment horizontal="center"/>
      <protection locked="0"/>
    </xf>
    <xf numFmtId="2" fontId="29" fillId="3" borderId="4" xfId="0" applyNumberFormat="1" applyFont="1" applyFill="1" applyBorder="1" applyAlignment="1" applyProtection="1">
      <alignment horizontal="center"/>
      <protection locked="0"/>
    </xf>
    <xf numFmtId="0" fontId="29" fillId="3" borderId="5" xfId="0" applyFont="1" applyFill="1" applyBorder="1" applyAlignment="1" applyProtection="1">
      <alignment horizontal="center"/>
      <protection locked="0"/>
    </xf>
    <xf numFmtId="2" fontId="29" fillId="3" borderId="5" xfId="0" applyNumberFormat="1" applyFont="1" applyFill="1" applyBorder="1" applyAlignment="1" applyProtection="1">
      <alignment horizontal="center"/>
      <protection locked="0"/>
    </xf>
    <xf numFmtId="1" fontId="27" fillId="4" borderId="2" xfId="0" applyNumberFormat="1" applyFont="1" applyFill="1" applyBorder="1" applyAlignment="1">
      <alignment horizontal="center"/>
    </xf>
    <xf numFmtId="1" fontId="27" fillId="4" borderId="1" xfId="0" applyNumberFormat="1" applyFont="1" applyFill="1" applyBorder="1" applyAlignment="1">
      <alignment horizontal="center"/>
    </xf>
    <xf numFmtId="2" fontId="27" fillId="4" borderId="1" xfId="0" applyNumberFormat="1" applyFont="1" applyFill="1" applyBorder="1" applyAlignment="1">
      <alignment horizontal="center"/>
    </xf>
    <xf numFmtId="10" fontId="27" fillId="5" borderId="1" xfId="0" applyNumberFormat="1" applyFont="1" applyFill="1" applyBorder="1" applyAlignment="1">
      <alignment horizontal="center"/>
    </xf>
    <xf numFmtId="165" fontId="27" fillId="2" borderId="0" xfId="0" applyNumberFormat="1" applyFont="1" applyFill="1" applyAlignment="1">
      <alignment horizontal="center"/>
    </xf>
    <xf numFmtId="0" fontId="26" fillId="2" borderId="6" xfId="0" applyFont="1" applyFill="1" applyBorder="1"/>
    <xf numFmtId="0" fontId="27" fillId="4" borderId="1" xfId="0" applyFont="1" applyFill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Protection="1">
      <protection locked="0"/>
    </xf>
    <xf numFmtId="0" fontId="30" fillId="2" borderId="0" xfId="0" applyFont="1" applyFill="1" applyAlignment="1">
      <alignment horizontal="left"/>
    </xf>
    <xf numFmtId="0" fontId="23" fillId="2" borderId="7" xfId="0" applyFont="1" applyFill="1" applyBorder="1"/>
    <xf numFmtId="0" fontId="24" fillId="2" borderId="7" xfId="0" applyFont="1" applyFill="1" applyBorder="1" applyProtection="1">
      <protection locked="0"/>
    </xf>
    <xf numFmtId="169" fontId="31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7" fillId="2" borderId="10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justify" vertical="center" wrapText="1"/>
    </xf>
    <xf numFmtId="0" fontId="7" fillId="2" borderId="13" xfId="0" applyFont="1" applyFill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justify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2" fontId="19" fillId="3" borderId="30" xfId="0" applyNumberFormat="1" applyFont="1" applyFill="1" applyBorder="1" applyAlignment="1" applyProtection="1">
      <alignment horizontal="center" vertical="center"/>
      <protection locked="0"/>
    </xf>
    <xf numFmtId="2" fontId="19" fillId="3" borderId="31" xfId="0" applyNumberFormat="1" applyFont="1" applyFill="1" applyBorder="1" applyAlignment="1" applyProtection="1">
      <alignment horizontal="center" vertical="center"/>
      <protection locked="0"/>
    </xf>
    <xf numFmtId="2" fontId="19" fillId="3" borderId="32" xfId="0" applyNumberFormat="1" applyFont="1" applyFill="1" applyBorder="1" applyAlignment="1" applyProtection="1">
      <alignment horizontal="center" vertical="center"/>
      <protection locked="0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450\Downloads\NDQA20150937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450\Downloads\NDQA2015093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Relative density"/>
      <sheetName val="Sulphamethoxazole "/>
      <sheetName val="Trimethoprim"/>
    </sheetNames>
    <sheetDataSet>
      <sheetData sheetId="0"/>
      <sheetData sheetId="1"/>
      <sheetData sheetId="2">
        <row r="18">
          <cell r="B18" t="str">
            <v>SEPTRIMED</v>
          </cell>
          <cell r="C18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/>
      <sheetData sheetId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20.09</v>
          </cell>
        </row>
        <row r="46">
          <cell r="D46">
            <v>0.20005621999999998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15.07</v>
          </cell>
        </row>
        <row r="46">
          <cell r="D46">
            <v>3.0037523999999996E-2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60" sqref="B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9" t="s">
        <v>0</v>
      </c>
      <c r="B15" s="339"/>
      <c r="C15" s="339"/>
      <c r="D15" s="339"/>
      <c r="E15" s="3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310" t="str">
        <f>'[1]Sulphamethoxazole '!B18:C18</f>
        <v>SEPTRIMED</v>
      </c>
      <c r="C17" s="288"/>
      <c r="D17" s="311"/>
      <c r="E17" s="312"/>
    </row>
    <row r="18" spans="1:6" ht="16.5" customHeight="1" x14ac:dyDescent="0.3">
      <c r="A18" s="10" t="s">
        <v>4</v>
      </c>
      <c r="B18" s="313" t="str">
        <f>[2]SULPHAMETHOXAZOLE!B26</f>
        <v>Sulphamethoxazole</v>
      </c>
      <c r="C18" s="312"/>
      <c r="D18" s="312"/>
      <c r="E18" s="312"/>
    </row>
    <row r="19" spans="1:6" ht="16.5" customHeight="1" x14ac:dyDescent="0.3">
      <c r="A19" s="10" t="s">
        <v>6</v>
      </c>
      <c r="B19" s="313">
        <f>[2]SULPHAMETHOXAZOLE!B28</f>
        <v>99.58</v>
      </c>
      <c r="C19" s="312"/>
      <c r="D19" s="312"/>
      <c r="E19" s="312"/>
    </row>
    <row r="20" spans="1:6" ht="16.5" customHeight="1" x14ac:dyDescent="0.3">
      <c r="A20" s="7" t="s">
        <v>8</v>
      </c>
      <c r="B20" s="314">
        <f>[2]SULPHAMETHOXAZOLE!D43</f>
        <v>20.09</v>
      </c>
      <c r="C20" s="312"/>
      <c r="D20" s="312"/>
      <c r="E20" s="312"/>
    </row>
    <row r="21" spans="1:6" ht="16.5" customHeight="1" x14ac:dyDescent="0.3">
      <c r="A21" s="7" t="s">
        <v>10</v>
      </c>
      <c r="B21" s="315">
        <f>[2]SULPHAMETHOXAZOLE!D46</f>
        <v>0.20005621999999998</v>
      </c>
      <c r="C21" s="288"/>
      <c r="D21" s="312"/>
      <c r="E21" s="312"/>
    </row>
    <row r="22" spans="1:6" ht="15.75" customHeight="1" x14ac:dyDescent="0.25">
      <c r="A22" s="9"/>
      <c r="B22" s="312"/>
      <c r="C22" s="312"/>
      <c r="D22" s="312"/>
      <c r="E22" s="312"/>
    </row>
    <row r="23" spans="1:6" ht="16.5" customHeight="1" x14ac:dyDescent="0.3">
      <c r="A23" s="11" t="s">
        <v>12</v>
      </c>
      <c r="B23" s="316" t="s">
        <v>13</v>
      </c>
      <c r="C23" s="317" t="s">
        <v>14</v>
      </c>
      <c r="D23" s="317" t="s">
        <v>15</v>
      </c>
      <c r="E23" s="317" t="s">
        <v>16</v>
      </c>
    </row>
    <row r="24" spans="1:6" ht="16.5" customHeight="1" x14ac:dyDescent="0.3">
      <c r="A24" s="12">
        <v>1</v>
      </c>
      <c r="B24" s="318">
        <v>62586663</v>
      </c>
      <c r="C24" s="318">
        <v>15138.81</v>
      </c>
      <c r="D24" s="319">
        <v>1.0900000000000001</v>
      </c>
      <c r="E24" s="320">
        <v>9.26</v>
      </c>
    </row>
    <row r="25" spans="1:6" ht="16.5" customHeight="1" x14ac:dyDescent="0.3">
      <c r="A25" s="12">
        <v>2</v>
      </c>
      <c r="B25" s="318">
        <v>62452426</v>
      </c>
      <c r="C25" s="318">
        <v>15098.57</v>
      </c>
      <c r="D25" s="319">
        <v>1.08</v>
      </c>
      <c r="E25" s="319">
        <v>9.24</v>
      </c>
    </row>
    <row r="26" spans="1:6" ht="16.5" customHeight="1" x14ac:dyDescent="0.3">
      <c r="A26" s="12">
        <v>3</v>
      </c>
      <c r="B26" s="318">
        <v>62496569</v>
      </c>
      <c r="C26" s="318">
        <v>15034.17</v>
      </c>
      <c r="D26" s="319">
        <v>1.0900000000000001</v>
      </c>
      <c r="E26" s="319">
        <v>9.24</v>
      </c>
    </row>
    <row r="27" spans="1:6" ht="16.5" customHeight="1" x14ac:dyDescent="0.3">
      <c r="A27" s="12">
        <v>4</v>
      </c>
      <c r="B27" s="318">
        <v>62669006</v>
      </c>
      <c r="C27" s="318">
        <v>14988.01</v>
      </c>
      <c r="D27" s="319">
        <v>1.1000000000000001</v>
      </c>
      <c r="E27" s="319">
        <v>9.23</v>
      </c>
    </row>
    <row r="28" spans="1:6" ht="16.5" customHeight="1" x14ac:dyDescent="0.3">
      <c r="A28" s="12">
        <v>5</v>
      </c>
      <c r="B28" s="318">
        <v>62755912</v>
      </c>
      <c r="C28" s="318">
        <v>14978.81</v>
      </c>
      <c r="D28" s="319">
        <v>1.0900000000000001</v>
      </c>
      <c r="E28" s="319">
        <v>9.23</v>
      </c>
    </row>
    <row r="29" spans="1:6" ht="16.5" customHeight="1" x14ac:dyDescent="0.3">
      <c r="A29" s="12">
        <v>6</v>
      </c>
      <c r="B29" s="321">
        <v>62644256</v>
      </c>
      <c r="C29" s="321">
        <v>14944.59</v>
      </c>
      <c r="D29" s="322">
        <v>1.1000000000000001</v>
      </c>
      <c r="E29" s="322">
        <v>9.2200000000000006</v>
      </c>
    </row>
    <row r="30" spans="1:6" ht="16.5" customHeight="1" x14ac:dyDescent="0.3">
      <c r="A30" s="13" t="s">
        <v>17</v>
      </c>
      <c r="B30" s="323">
        <f>AVERAGE(B24:B29)</f>
        <v>62600805.333333336</v>
      </c>
      <c r="C30" s="324">
        <f>AVERAGE(C24:C29)</f>
        <v>15030.493333333332</v>
      </c>
      <c r="D30" s="325">
        <f>AVERAGE(D24:D29)</f>
        <v>1.0916666666666666</v>
      </c>
      <c r="E30" s="325">
        <f>AVERAGE(E24:E29)</f>
        <v>9.2366666666666664</v>
      </c>
    </row>
    <row r="31" spans="1:6" ht="16.5" customHeight="1" x14ac:dyDescent="0.3">
      <c r="A31" s="14" t="s">
        <v>18</v>
      </c>
      <c r="B31" s="326">
        <f>(STDEV(B24:B29)/B30)</f>
        <v>1.8027406229474061E-3</v>
      </c>
      <c r="C31" s="327"/>
      <c r="D31" s="327"/>
      <c r="E31" s="328"/>
      <c r="F31" s="2"/>
    </row>
    <row r="32" spans="1:6" s="2" customFormat="1" ht="16.5" customHeight="1" x14ac:dyDescent="0.3">
      <c r="A32" s="15" t="s">
        <v>19</v>
      </c>
      <c r="B32" s="329">
        <f>COUNT(B24:B29)</f>
        <v>6</v>
      </c>
      <c r="C32" s="330"/>
      <c r="D32" s="331"/>
      <c r="E32" s="332"/>
    </row>
    <row r="33" spans="1:6" s="2" customFormat="1" ht="15.75" customHeight="1" x14ac:dyDescent="0.25">
      <c r="A33" s="9"/>
      <c r="B33" s="312"/>
      <c r="C33" s="312"/>
      <c r="D33" s="312"/>
      <c r="E33" s="312"/>
    </row>
    <row r="34" spans="1:6" s="2" customFormat="1" ht="16.5" customHeight="1" x14ac:dyDescent="0.3">
      <c r="A34" s="10" t="s">
        <v>20</v>
      </c>
      <c r="B34" s="333" t="s">
        <v>111</v>
      </c>
      <c r="C34" s="334"/>
      <c r="D34" s="334"/>
      <c r="E34" s="334"/>
    </row>
    <row r="35" spans="1:6" ht="16.5" customHeight="1" x14ac:dyDescent="0.3">
      <c r="A35" s="10"/>
      <c r="B35" s="333" t="s">
        <v>112</v>
      </c>
      <c r="C35" s="334"/>
      <c r="D35" s="334"/>
      <c r="E35" s="334"/>
      <c r="F35" s="2"/>
    </row>
    <row r="36" spans="1:6" ht="16.5" customHeight="1" x14ac:dyDescent="0.3">
      <c r="A36" s="10"/>
      <c r="B36" s="333" t="s">
        <v>113</v>
      </c>
      <c r="C36" s="334"/>
      <c r="D36" s="334"/>
      <c r="E36" s="334"/>
    </row>
    <row r="37" spans="1:6" ht="15.75" customHeight="1" x14ac:dyDescent="0.25">
      <c r="A37" s="9"/>
      <c r="B37" s="312"/>
      <c r="C37" s="312"/>
      <c r="D37" s="312"/>
      <c r="E37" s="312"/>
    </row>
    <row r="38" spans="1:6" ht="16.5" customHeight="1" x14ac:dyDescent="0.3">
      <c r="A38" s="5" t="s">
        <v>1</v>
      </c>
      <c r="B38" s="335" t="s">
        <v>21</v>
      </c>
      <c r="C38" s="288"/>
      <c r="D38" s="288"/>
      <c r="E38" s="288"/>
    </row>
    <row r="39" spans="1:6" ht="16.5" customHeight="1" x14ac:dyDescent="0.3">
      <c r="A39" s="10" t="s">
        <v>4</v>
      </c>
      <c r="B39" s="310" t="str">
        <f>[2]TRIMETHOPRIM!B26</f>
        <v>Trimethoprim</v>
      </c>
      <c r="C39" s="312"/>
      <c r="D39" s="312"/>
      <c r="E39" s="312"/>
    </row>
    <row r="40" spans="1:6" ht="16.5" customHeight="1" x14ac:dyDescent="0.3">
      <c r="A40" s="10" t="s">
        <v>6</v>
      </c>
      <c r="B40" s="313">
        <f>[2]TRIMETHOPRIM!B28</f>
        <v>99.66</v>
      </c>
      <c r="C40" s="312"/>
      <c r="D40" s="312"/>
      <c r="E40" s="312"/>
    </row>
    <row r="41" spans="1:6" ht="16.5" customHeight="1" x14ac:dyDescent="0.3">
      <c r="A41" s="7" t="s">
        <v>8</v>
      </c>
      <c r="B41" s="313">
        <f>[2]TRIMETHOPRIM!D43</f>
        <v>15.07</v>
      </c>
      <c r="C41" s="312"/>
      <c r="D41" s="312"/>
      <c r="E41" s="312"/>
    </row>
    <row r="42" spans="1:6" ht="16.5" customHeight="1" x14ac:dyDescent="0.3">
      <c r="A42" s="7" t="s">
        <v>10</v>
      </c>
      <c r="B42" s="314">
        <f>[2]TRIMETHOPRIM!D46</f>
        <v>3.0037523999999996E-2</v>
      </c>
      <c r="C42" s="312"/>
      <c r="D42" s="312"/>
      <c r="E42" s="312"/>
    </row>
    <row r="43" spans="1:6" ht="15.75" customHeight="1" x14ac:dyDescent="0.25">
      <c r="A43" s="9"/>
      <c r="B43" s="312"/>
      <c r="C43" s="312"/>
      <c r="D43" s="312"/>
      <c r="E43" s="312"/>
    </row>
    <row r="44" spans="1:6" ht="16.5" customHeight="1" x14ac:dyDescent="0.3">
      <c r="A44" s="11" t="s">
        <v>12</v>
      </c>
      <c r="B44" s="316" t="s">
        <v>13</v>
      </c>
      <c r="C44" s="317" t="s">
        <v>14</v>
      </c>
      <c r="D44" s="317" t="s">
        <v>15</v>
      </c>
      <c r="E44" s="317" t="s">
        <v>16</v>
      </c>
    </row>
    <row r="45" spans="1:6" ht="16.5" customHeight="1" x14ac:dyDescent="0.3">
      <c r="A45" s="12">
        <v>1</v>
      </c>
      <c r="B45" s="318">
        <v>3551223</v>
      </c>
      <c r="C45" s="318">
        <v>10883.22</v>
      </c>
      <c r="D45" s="319">
        <v>1.07</v>
      </c>
      <c r="E45" s="320">
        <v>3.54</v>
      </c>
    </row>
    <row r="46" spans="1:6" ht="16.5" customHeight="1" x14ac:dyDescent="0.3">
      <c r="A46" s="12">
        <v>2</v>
      </c>
      <c r="B46" s="318">
        <v>3561297</v>
      </c>
      <c r="C46" s="318">
        <v>10904.57</v>
      </c>
      <c r="D46" s="319">
        <v>1.04</v>
      </c>
      <c r="E46" s="319">
        <v>3.55</v>
      </c>
    </row>
    <row r="47" spans="1:6" ht="16.5" customHeight="1" x14ac:dyDescent="0.3">
      <c r="A47" s="12">
        <v>3</v>
      </c>
      <c r="B47" s="318">
        <v>3578334</v>
      </c>
      <c r="C47" s="318">
        <v>10877.02</v>
      </c>
      <c r="D47" s="319">
        <v>1.0900000000000001</v>
      </c>
      <c r="E47" s="319">
        <v>3.56</v>
      </c>
    </row>
    <row r="48" spans="1:6" ht="16.5" customHeight="1" x14ac:dyDescent="0.3">
      <c r="A48" s="12">
        <v>4</v>
      </c>
      <c r="B48" s="318">
        <v>3590857</v>
      </c>
      <c r="C48" s="318">
        <v>10879.98</v>
      </c>
      <c r="D48" s="319">
        <v>1.0900000000000001</v>
      </c>
      <c r="E48" s="319">
        <v>3.56</v>
      </c>
    </row>
    <row r="49" spans="1:7" ht="16.5" customHeight="1" x14ac:dyDescent="0.3">
      <c r="A49" s="12">
        <v>5</v>
      </c>
      <c r="B49" s="318">
        <v>3614316</v>
      </c>
      <c r="C49" s="318">
        <v>10845.55</v>
      </c>
      <c r="D49" s="319">
        <v>1.1100000000000001</v>
      </c>
      <c r="E49" s="319">
        <v>3.56</v>
      </c>
    </row>
    <row r="50" spans="1:7" ht="16.5" customHeight="1" x14ac:dyDescent="0.3">
      <c r="A50" s="12">
        <v>6</v>
      </c>
      <c r="B50" s="321">
        <v>3618544</v>
      </c>
      <c r="C50" s="321">
        <v>10849.01</v>
      </c>
      <c r="D50" s="322">
        <v>1.1299999999999999</v>
      </c>
      <c r="E50" s="322">
        <v>3.57</v>
      </c>
    </row>
    <row r="51" spans="1:7" ht="16.5" customHeight="1" x14ac:dyDescent="0.3">
      <c r="A51" s="13" t="s">
        <v>17</v>
      </c>
      <c r="B51" s="323">
        <f>AVERAGE(B45:B50)</f>
        <v>3585761.8333333335</v>
      </c>
      <c r="C51" s="324">
        <f>AVERAGE(C45:C50)</f>
        <v>10873.225</v>
      </c>
      <c r="D51" s="325">
        <f>AVERAGE(D45:D50)</f>
        <v>1.0883333333333334</v>
      </c>
      <c r="E51" s="325">
        <f>AVERAGE(E45:E50)</f>
        <v>3.5566666666666666</v>
      </c>
    </row>
    <row r="52" spans="1:7" ht="16.5" customHeight="1" x14ac:dyDescent="0.3">
      <c r="A52" s="14" t="s">
        <v>18</v>
      </c>
      <c r="B52" s="326">
        <f>(STDEV(B45:B50)/B51)</f>
        <v>7.6502878992044379E-3</v>
      </c>
      <c r="C52" s="327"/>
      <c r="D52" s="327"/>
      <c r="E52" s="328"/>
      <c r="F52" s="2"/>
    </row>
    <row r="53" spans="1:7" s="2" customFormat="1" ht="16.5" customHeight="1" x14ac:dyDescent="0.3">
      <c r="A53" s="15" t="s">
        <v>19</v>
      </c>
      <c r="B53" s="329">
        <f>COUNT(B45:B50)</f>
        <v>6</v>
      </c>
      <c r="C53" s="330"/>
      <c r="D53" s="331"/>
      <c r="E53" s="332"/>
    </row>
    <row r="54" spans="1:7" s="2" customFormat="1" ht="15.75" customHeight="1" x14ac:dyDescent="0.25">
      <c r="A54" s="9"/>
      <c r="B54" s="312"/>
      <c r="C54" s="312"/>
      <c r="D54" s="312"/>
      <c r="E54" s="312"/>
    </row>
    <row r="55" spans="1:7" s="2" customFormat="1" ht="16.5" customHeight="1" x14ac:dyDescent="0.3">
      <c r="A55" s="10" t="s">
        <v>20</v>
      </c>
      <c r="B55" s="333" t="s">
        <v>111</v>
      </c>
      <c r="C55" s="334"/>
      <c r="D55" s="334"/>
      <c r="E55" s="334"/>
    </row>
    <row r="56" spans="1:7" ht="16.5" customHeight="1" x14ac:dyDescent="0.3">
      <c r="A56" s="10"/>
      <c r="B56" s="333" t="s">
        <v>112</v>
      </c>
      <c r="C56" s="334"/>
      <c r="D56" s="334"/>
      <c r="E56" s="334"/>
      <c r="F56" s="2"/>
    </row>
    <row r="57" spans="1:7" ht="16.5" customHeight="1" x14ac:dyDescent="0.3">
      <c r="A57" s="10"/>
      <c r="B57" s="333" t="s">
        <v>113</v>
      </c>
      <c r="C57" s="334"/>
      <c r="D57" s="334"/>
      <c r="E57" s="334"/>
    </row>
    <row r="58" spans="1:7" ht="14.25" customHeight="1" x14ac:dyDescent="0.25">
      <c r="A58" s="16"/>
      <c r="B58" s="17"/>
      <c r="D58" s="18"/>
      <c r="F58" s="19"/>
      <c r="G58" s="19"/>
    </row>
    <row r="59" spans="1:7" ht="15" customHeight="1" x14ac:dyDescent="0.3">
      <c r="B59" s="340" t="s">
        <v>22</v>
      </c>
      <c r="C59" s="340"/>
      <c r="E59" s="20" t="s">
        <v>23</v>
      </c>
      <c r="F59" s="21"/>
      <c r="G59" s="20" t="s">
        <v>24</v>
      </c>
    </row>
    <row r="60" spans="1:7" ht="15" customHeight="1" x14ac:dyDescent="0.3">
      <c r="A60" s="22" t="s">
        <v>25</v>
      </c>
      <c r="B60" s="336" t="s">
        <v>114</v>
      </c>
      <c r="C60" s="23"/>
      <c r="E60" s="23"/>
      <c r="F60" s="2"/>
      <c r="G60" s="24"/>
    </row>
    <row r="61" spans="1:7" ht="15" customHeight="1" x14ac:dyDescent="0.3">
      <c r="A61" s="22" t="s">
        <v>26</v>
      </c>
      <c r="B61" s="25"/>
      <c r="C61" s="25"/>
      <c r="E61" s="25"/>
      <c r="F61" s="2"/>
      <c r="G61" s="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16" zoomScale="75" zoomScaleNormal="75" workbookViewId="0">
      <selection activeCell="B26" sqref="B2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46" t="s">
        <v>27</v>
      </c>
      <c r="B1" s="346"/>
      <c r="C1" s="346"/>
      <c r="D1" s="346"/>
      <c r="E1" s="346"/>
      <c r="F1" s="346"/>
      <c r="G1" s="77"/>
    </row>
    <row r="2" spans="1:7" ht="12.75" customHeight="1" x14ac:dyDescent="0.3">
      <c r="A2" s="346"/>
      <c r="B2" s="346"/>
      <c r="C2" s="346"/>
      <c r="D2" s="346"/>
      <c r="E2" s="346"/>
      <c r="F2" s="346"/>
      <c r="G2" s="77"/>
    </row>
    <row r="3" spans="1:7" ht="12.75" customHeight="1" x14ac:dyDescent="0.3">
      <c r="A3" s="346"/>
      <c r="B3" s="346"/>
      <c r="C3" s="346"/>
      <c r="D3" s="346"/>
      <c r="E3" s="346"/>
      <c r="F3" s="346"/>
      <c r="G3" s="77"/>
    </row>
    <row r="4" spans="1:7" ht="12.75" customHeight="1" x14ac:dyDescent="0.3">
      <c r="A4" s="346"/>
      <c r="B4" s="346"/>
      <c r="C4" s="346"/>
      <c r="D4" s="346"/>
      <c r="E4" s="346"/>
      <c r="F4" s="346"/>
      <c r="G4" s="77"/>
    </row>
    <row r="5" spans="1:7" ht="12.75" customHeight="1" x14ac:dyDescent="0.3">
      <c r="A5" s="346"/>
      <c r="B5" s="346"/>
      <c r="C5" s="346"/>
      <c r="D5" s="346"/>
      <c r="E5" s="346"/>
      <c r="F5" s="346"/>
      <c r="G5" s="77"/>
    </row>
    <row r="6" spans="1:7" ht="12.75" customHeight="1" x14ac:dyDescent="0.3">
      <c r="A6" s="346"/>
      <c r="B6" s="346"/>
      <c r="C6" s="346"/>
      <c r="D6" s="346"/>
      <c r="E6" s="346"/>
      <c r="F6" s="346"/>
      <c r="G6" s="77"/>
    </row>
    <row r="7" spans="1:7" ht="12.75" customHeight="1" x14ac:dyDescent="0.3">
      <c r="A7" s="346"/>
      <c r="B7" s="346"/>
      <c r="C7" s="346"/>
      <c r="D7" s="346"/>
      <c r="E7" s="346"/>
      <c r="F7" s="346"/>
      <c r="G7" s="77"/>
    </row>
    <row r="8" spans="1:7" ht="15" customHeight="1" x14ac:dyDescent="0.3">
      <c r="A8" s="345" t="s">
        <v>28</v>
      </c>
      <c r="B8" s="345"/>
      <c r="C8" s="345"/>
      <c r="D8" s="345"/>
      <c r="E8" s="345"/>
      <c r="F8" s="345"/>
      <c r="G8" s="78"/>
    </row>
    <row r="9" spans="1:7" ht="12.75" customHeight="1" x14ac:dyDescent="0.3">
      <c r="A9" s="345"/>
      <c r="B9" s="345"/>
      <c r="C9" s="345"/>
      <c r="D9" s="345"/>
      <c r="E9" s="345"/>
      <c r="F9" s="345"/>
      <c r="G9" s="78"/>
    </row>
    <row r="10" spans="1:7" ht="12.75" customHeight="1" x14ac:dyDescent="0.3">
      <c r="A10" s="345"/>
      <c r="B10" s="345"/>
      <c r="C10" s="345"/>
      <c r="D10" s="345"/>
      <c r="E10" s="345"/>
      <c r="F10" s="345"/>
      <c r="G10" s="78"/>
    </row>
    <row r="11" spans="1:7" ht="12.75" customHeight="1" x14ac:dyDescent="0.3">
      <c r="A11" s="345"/>
      <c r="B11" s="345"/>
      <c r="C11" s="345"/>
      <c r="D11" s="345"/>
      <c r="E11" s="345"/>
      <c r="F11" s="345"/>
      <c r="G11" s="78"/>
    </row>
    <row r="12" spans="1:7" ht="12.75" customHeight="1" x14ac:dyDescent="0.3">
      <c r="A12" s="345"/>
      <c r="B12" s="345"/>
      <c r="C12" s="345"/>
      <c r="D12" s="345"/>
      <c r="E12" s="345"/>
      <c r="F12" s="345"/>
      <c r="G12" s="78"/>
    </row>
    <row r="13" spans="1:7" ht="12.75" customHeight="1" x14ac:dyDescent="0.3">
      <c r="A13" s="345"/>
      <c r="B13" s="345"/>
      <c r="C13" s="345"/>
      <c r="D13" s="345"/>
      <c r="E13" s="345"/>
      <c r="F13" s="345"/>
      <c r="G13" s="78"/>
    </row>
    <row r="14" spans="1:7" ht="12.75" customHeight="1" x14ac:dyDescent="0.3">
      <c r="A14" s="345"/>
      <c r="B14" s="345"/>
      <c r="C14" s="345"/>
      <c r="D14" s="345"/>
      <c r="E14" s="345"/>
      <c r="F14" s="345"/>
      <c r="G14" s="78"/>
    </row>
    <row r="15" spans="1:7" ht="13.5" customHeight="1" x14ac:dyDescent="0.3"/>
    <row r="16" spans="1:7" ht="19.5" customHeight="1" x14ac:dyDescent="0.3">
      <c r="A16" s="341" t="s">
        <v>29</v>
      </c>
      <c r="B16" s="342"/>
      <c r="C16" s="342"/>
      <c r="D16" s="342"/>
      <c r="E16" s="342"/>
      <c r="F16" s="343"/>
    </row>
    <row r="17" spans="1:13" ht="18.75" customHeight="1" x14ac:dyDescent="0.3">
      <c r="A17" s="344" t="s">
        <v>30</v>
      </c>
      <c r="B17" s="344"/>
      <c r="C17" s="344"/>
      <c r="D17" s="344"/>
      <c r="E17" s="344"/>
      <c r="F17" s="344"/>
    </row>
    <row r="20" spans="1:13" ht="16.5" customHeight="1" x14ac:dyDescent="0.3">
      <c r="A20" s="27" t="s">
        <v>31</v>
      </c>
      <c r="B20" s="1" t="s">
        <v>5</v>
      </c>
    </row>
    <row r="21" spans="1:13" ht="16.5" customHeight="1" x14ac:dyDescent="0.3">
      <c r="A21" s="27" t="s">
        <v>32</v>
      </c>
      <c r="B21" s="1" t="s">
        <v>7</v>
      </c>
    </row>
    <row r="22" spans="1:13" ht="16.5" customHeight="1" x14ac:dyDescent="0.3">
      <c r="A22" s="27" t="s">
        <v>33</v>
      </c>
      <c r="B22" s="79" t="s">
        <v>9</v>
      </c>
    </row>
    <row r="23" spans="1:13" ht="16.5" customHeight="1" x14ac:dyDescent="0.3">
      <c r="A23" s="27" t="s">
        <v>34</v>
      </c>
      <c r="B23" s="79" t="s">
        <v>11</v>
      </c>
    </row>
    <row r="24" spans="1:13" ht="16.5" customHeight="1" x14ac:dyDescent="0.3">
      <c r="A24" s="27" t="s">
        <v>35</v>
      </c>
      <c r="B24" s="79" t="str">
        <f>SULPHAMETHOXAZOLE!B22</f>
        <v>7th Jan 2016</v>
      </c>
    </row>
    <row r="25" spans="1:13" ht="16.5" customHeight="1" x14ac:dyDescent="0.3">
      <c r="A25" s="27" t="s">
        <v>36</v>
      </c>
      <c r="B25" s="79" t="str">
        <f>SULPHAMETHOXAZOLE!B23</f>
        <v>11th Jan 2016</v>
      </c>
    </row>
    <row r="27" spans="1:13" ht="13.5" customHeight="1" x14ac:dyDescent="0.3"/>
    <row r="28" spans="1:13" ht="17.25" customHeight="1" x14ac:dyDescent="0.3">
      <c r="B28" s="29"/>
      <c r="C28" s="30" t="s">
        <v>37</v>
      </c>
      <c r="D28" s="30" t="s">
        <v>38</v>
      </c>
      <c r="E28" s="31"/>
      <c r="F28" s="31"/>
      <c r="G28" s="31"/>
      <c r="H28" s="32"/>
      <c r="I28" s="31"/>
      <c r="J28" s="31"/>
      <c r="K28" s="31"/>
      <c r="L28" s="33"/>
      <c r="M28" s="33"/>
    </row>
    <row r="29" spans="1:13" ht="16.5" customHeight="1" x14ac:dyDescent="0.3">
      <c r="B29" s="306">
        <v>23.256150000000002</v>
      </c>
      <c r="C29" s="307">
        <v>48.117350000000002</v>
      </c>
      <c r="D29" s="307">
        <v>47.7378</v>
      </c>
      <c r="E29" s="34"/>
      <c r="F29" s="34"/>
      <c r="G29" s="34"/>
      <c r="H29" s="32"/>
      <c r="I29" s="34"/>
      <c r="J29" s="34"/>
      <c r="K29" s="34"/>
      <c r="L29" s="33"/>
      <c r="M29" s="33"/>
    </row>
    <row r="30" spans="1:13" ht="15.75" customHeight="1" x14ac:dyDescent="0.3">
      <c r="B30" s="308"/>
      <c r="C30" s="307">
        <v>48.127490000000002</v>
      </c>
      <c r="D30" s="307">
        <v>47.675139999999999</v>
      </c>
      <c r="E30" s="34"/>
      <c r="F30" s="34"/>
      <c r="G30" s="34"/>
      <c r="H30" s="32"/>
      <c r="I30" s="34"/>
      <c r="J30" s="34"/>
      <c r="K30" s="34"/>
      <c r="L30" s="33"/>
      <c r="M30" s="33"/>
    </row>
    <row r="31" spans="1:13" ht="16.5" customHeight="1" x14ac:dyDescent="0.3">
      <c r="B31" s="308"/>
      <c r="C31" s="309">
        <v>48.108849999999997</v>
      </c>
      <c r="D31" s="309">
        <v>47.606549999999999</v>
      </c>
      <c r="E31" s="34"/>
      <c r="F31" s="34"/>
      <c r="G31" s="34"/>
      <c r="H31" s="32"/>
      <c r="I31" s="34"/>
      <c r="J31" s="34"/>
      <c r="K31" s="34"/>
      <c r="L31" s="33"/>
      <c r="M31" s="33"/>
    </row>
    <row r="32" spans="1:13" ht="16.5" customHeight="1" x14ac:dyDescent="0.3">
      <c r="B32" s="35"/>
      <c r="C32" s="36"/>
      <c r="D32" s="37"/>
      <c r="E32" s="34"/>
      <c r="F32" s="34"/>
      <c r="G32" s="34"/>
      <c r="H32" s="32"/>
      <c r="I32" s="34"/>
      <c r="J32" s="34"/>
      <c r="K32" s="34"/>
      <c r="L32" s="33"/>
      <c r="M32" s="33"/>
    </row>
    <row r="33" spans="1:13" ht="17.25" customHeight="1" x14ac:dyDescent="0.3">
      <c r="B33" s="38">
        <f>AVERAGE(B29:B32)</f>
        <v>23.256150000000002</v>
      </c>
      <c r="C33" s="38">
        <f>AVERAGE(C29:C32)</f>
        <v>48.117896666666667</v>
      </c>
      <c r="D33" s="38">
        <f>AVERAGE(D29:D32)</f>
        <v>47.673163333333328</v>
      </c>
      <c r="E33" s="39"/>
      <c r="F33" s="39"/>
      <c r="G33" s="39"/>
      <c r="H33" s="32"/>
      <c r="I33" s="39"/>
      <c r="J33" s="39"/>
      <c r="K33" s="39"/>
      <c r="L33" s="33"/>
      <c r="M33" s="33"/>
    </row>
    <row r="34" spans="1:13" ht="16.5" customHeight="1" x14ac:dyDescent="0.3">
      <c r="B34" s="40"/>
      <c r="C34" s="40"/>
      <c r="D34" s="40"/>
      <c r="E34" s="32"/>
      <c r="F34" s="32"/>
      <c r="G34" s="32"/>
      <c r="H34" s="32"/>
      <c r="I34" s="32"/>
      <c r="J34" s="32"/>
      <c r="K34" s="32"/>
      <c r="L34" s="33"/>
      <c r="M34" s="33"/>
    </row>
    <row r="35" spans="1:13" ht="16.5" customHeight="1" x14ac:dyDescent="0.3">
      <c r="B35" s="41" t="s">
        <v>39</v>
      </c>
      <c r="C35" s="42">
        <f>C33-B33</f>
        <v>24.861746666666665</v>
      </c>
      <c r="D35" s="40"/>
      <c r="E35" s="32"/>
      <c r="F35" s="43"/>
      <c r="G35" s="32"/>
      <c r="H35" s="32"/>
      <c r="I35" s="32"/>
      <c r="J35" s="43"/>
      <c r="K35" s="32"/>
      <c r="L35" s="33"/>
      <c r="M35" s="33"/>
    </row>
    <row r="36" spans="1:13" ht="16.5" customHeight="1" x14ac:dyDescent="0.3">
      <c r="B36" s="40"/>
      <c r="C36" s="44"/>
      <c r="D36" s="40"/>
      <c r="E36" s="32"/>
      <c r="F36" s="43"/>
      <c r="G36" s="32"/>
      <c r="H36" s="32"/>
      <c r="I36" s="32"/>
      <c r="J36" s="43"/>
      <c r="K36" s="32"/>
      <c r="L36" s="33"/>
      <c r="M36" s="33"/>
    </row>
    <row r="37" spans="1:13" ht="16.5" customHeight="1" x14ac:dyDescent="0.3">
      <c r="B37" s="41" t="s">
        <v>40</v>
      </c>
      <c r="C37" s="42">
        <f>D33-B33</f>
        <v>24.417013333333326</v>
      </c>
      <c r="D37" s="40"/>
      <c r="E37" s="32"/>
      <c r="F37" s="43"/>
      <c r="G37" s="32"/>
      <c r="H37" s="32"/>
      <c r="I37" s="32"/>
      <c r="J37" s="43"/>
      <c r="K37" s="32"/>
      <c r="L37" s="33"/>
      <c r="M37" s="33"/>
    </row>
    <row r="38" spans="1:13" ht="16.5" customHeight="1" x14ac:dyDescent="0.3">
      <c r="B38" s="40"/>
      <c r="C38" s="44"/>
      <c r="D38" s="40"/>
      <c r="E38" s="32"/>
      <c r="F38" s="45"/>
      <c r="G38" s="46"/>
      <c r="H38" s="46"/>
      <c r="I38" s="46"/>
      <c r="J38" s="45"/>
      <c r="K38" s="32"/>
      <c r="L38" s="33"/>
      <c r="M38" s="33"/>
    </row>
    <row r="39" spans="1:13" ht="32.25" customHeight="1" x14ac:dyDescent="0.3">
      <c r="B39" s="47" t="s">
        <v>41</v>
      </c>
      <c r="C39" s="48">
        <f>C37/C35</f>
        <v>0.98211174221602004</v>
      </c>
      <c r="D39" s="40"/>
      <c r="E39" s="49"/>
      <c r="F39" s="50"/>
      <c r="G39" s="46"/>
      <c r="H39" s="46"/>
      <c r="I39" s="51"/>
      <c r="J39" s="50"/>
      <c r="K39" s="32"/>
      <c r="L39" s="33"/>
      <c r="M39" s="33"/>
    </row>
    <row r="40" spans="1:13" ht="14.25" customHeight="1" x14ac:dyDescent="0.3">
      <c r="A40" s="52"/>
      <c r="B40" s="53"/>
      <c r="C40" s="54"/>
      <c r="D40" s="55"/>
      <c r="E40" s="54"/>
      <c r="G40" s="56"/>
      <c r="H40" s="56"/>
      <c r="I40" s="57"/>
      <c r="J40" s="58"/>
    </row>
    <row r="41" spans="1:13" ht="16.5" customHeight="1" x14ac:dyDescent="0.3">
      <c r="A41" s="28"/>
      <c r="B41" s="59" t="s">
        <v>22</v>
      </c>
      <c r="C41" s="59"/>
      <c r="D41" s="60" t="s">
        <v>23</v>
      </c>
      <c r="E41" s="61"/>
      <c r="F41" s="60" t="s">
        <v>24</v>
      </c>
      <c r="G41" s="56"/>
      <c r="H41" s="56"/>
      <c r="I41" s="57"/>
      <c r="J41" s="58"/>
    </row>
    <row r="42" spans="1:13" ht="59.25" customHeight="1" x14ac:dyDescent="0.3">
      <c r="A42" s="62" t="s">
        <v>25</v>
      </c>
      <c r="B42" s="331" t="s">
        <v>114</v>
      </c>
      <c r="C42" s="64"/>
      <c r="D42" s="63"/>
      <c r="E42" s="65"/>
      <c r="F42" s="66"/>
      <c r="G42" s="56"/>
      <c r="H42" s="56"/>
      <c r="I42" s="57"/>
      <c r="J42" s="58"/>
    </row>
    <row r="43" spans="1:13" ht="59.25" customHeight="1" x14ac:dyDescent="0.3">
      <c r="A43" s="62" t="s">
        <v>26</v>
      </c>
      <c r="B43" s="67"/>
      <c r="C43" s="68"/>
      <c r="D43" s="67"/>
      <c r="E43" s="65"/>
      <c r="F43" s="69"/>
      <c r="G43" s="70"/>
      <c r="H43" s="70"/>
      <c r="I43" s="71"/>
    </row>
    <row r="44" spans="1:13" ht="13.5" customHeight="1" x14ac:dyDescent="0.3">
      <c r="A44" s="70"/>
      <c r="B44" s="70"/>
      <c r="C44" s="70"/>
      <c r="D44" s="71"/>
      <c r="F44" s="70"/>
      <c r="G44" s="70"/>
      <c r="H44" s="70"/>
      <c r="I44" s="71"/>
    </row>
    <row r="45" spans="1:13" ht="13.5" customHeight="1" x14ac:dyDescent="0.3">
      <c r="A45" s="70"/>
      <c r="B45" s="70"/>
      <c r="C45" s="70"/>
      <c r="D45" s="71"/>
      <c r="F45" s="70"/>
      <c r="G45" s="70"/>
      <c r="H45" s="70"/>
      <c r="I45" s="71"/>
    </row>
    <row r="47" spans="1:13" ht="13.5" customHeight="1" x14ac:dyDescent="0.3">
      <c r="A47" s="72"/>
      <c r="B47" s="72"/>
      <c r="C47" s="72"/>
      <c r="F47" s="72"/>
      <c r="G47" s="72"/>
      <c r="H47" s="72"/>
    </row>
    <row r="48" spans="1:13" ht="13.5" customHeight="1" x14ac:dyDescent="0.3">
      <c r="A48" s="73"/>
      <c r="B48" s="73"/>
      <c r="C48" s="73"/>
      <c r="F48" s="73"/>
      <c r="G48" s="73"/>
      <c r="H48" s="73"/>
    </row>
    <row r="49" spans="1:8" x14ac:dyDescent="0.3">
      <c r="B49" s="74"/>
      <c r="C49" s="74"/>
      <c r="G49" s="74"/>
      <c r="H49" s="74"/>
    </row>
    <row r="50" spans="1:8" x14ac:dyDescent="0.3">
      <c r="A50" s="75"/>
      <c r="F50" s="75"/>
    </row>
    <row r="51" spans="1:8" x14ac:dyDescent="0.3">
      <c r="C51" s="76"/>
    </row>
    <row r="52" spans="1:8" x14ac:dyDescent="0.3">
      <c r="C52" s="76"/>
    </row>
    <row r="57" spans="1:8" ht="13.5" customHeight="1" x14ac:dyDescent="0.3">
      <c r="C57" s="7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H55" sqref="H5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7" t="s">
        <v>27</v>
      </c>
      <c r="B1" s="347"/>
      <c r="C1" s="347"/>
      <c r="D1" s="347"/>
      <c r="E1" s="347"/>
      <c r="F1" s="347"/>
      <c r="G1" s="347"/>
      <c r="H1" s="347"/>
    </row>
    <row r="2" spans="1:8" x14ac:dyDescent="0.25">
      <c r="A2" s="347"/>
      <c r="B2" s="347"/>
      <c r="C2" s="347"/>
      <c r="D2" s="347"/>
      <c r="E2" s="347"/>
      <c r="F2" s="347"/>
      <c r="G2" s="347"/>
      <c r="H2" s="347"/>
    </row>
    <row r="3" spans="1:8" x14ac:dyDescent="0.25">
      <c r="A3" s="347"/>
      <c r="B3" s="347"/>
      <c r="C3" s="347"/>
      <c r="D3" s="347"/>
      <c r="E3" s="347"/>
      <c r="F3" s="347"/>
      <c r="G3" s="347"/>
      <c r="H3" s="347"/>
    </row>
    <row r="4" spans="1:8" x14ac:dyDescent="0.25">
      <c r="A4" s="347"/>
      <c r="B4" s="347"/>
      <c r="C4" s="347"/>
      <c r="D4" s="347"/>
      <c r="E4" s="347"/>
      <c r="F4" s="347"/>
      <c r="G4" s="347"/>
      <c r="H4" s="347"/>
    </row>
    <row r="5" spans="1:8" x14ac:dyDescent="0.25">
      <c r="A5" s="347"/>
      <c r="B5" s="347"/>
      <c r="C5" s="347"/>
      <c r="D5" s="347"/>
      <c r="E5" s="347"/>
      <c r="F5" s="347"/>
      <c r="G5" s="347"/>
      <c r="H5" s="347"/>
    </row>
    <row r="6" spans="1:8" x14ac:dyDescent="0.25">
      <c r="A6" s="347"/>
      <c r="B6" s="347"/>
      <c r="C6" s="347"/>
      <c r="D6" s="347"/>
      <c r="E6" s="347"/>
      <c r="F6" s="347"/>
      <c r="G6" s="347"/>
      <c r="H6" s="347"/>
    </row>
    <row r="7" spans="1:8" x14ac:dyDescent="0.25">
      <c r="A7" s="347"/>
      <c r="B7" s="347"/>
      <c r="C7" s="347"/>
      <c r="D7" s="347"/>
      <c r="E7" s="347"/>
      <c r="F7" s="347"/>
      <c r="G7" s="347"/>
      <c r="H7" s="347"/>
    </row>
    <row r="8" spans="1:8" x14ac:dyDescent="0.25">
      <c r="A8" s="348" t="s">
        <v>28</v>
      </c>
      <c r="B8" s="348"/>
      <c r="C8" s="348"/>
      <c r="D8" s="348"/>
      <c r="E8" s="348"/>
      <c r="F8" s="348"/>
      <c r="G8" s="348"/>
      <c r="H8" s="348"/>
    </row>
    <row r="9" spans="1:8" x14ac:dyDescent="0.25">
      <c r="A9" s="348"/>
      <c r="B9" s="348"/>
      <c r="C9" s="348"/>
      <c r="D9" s="348"/>
      <c r="E9" s="348"/>
      <c r="F9" s="348"/>
      <c r="G9" s="348"/>
      <c r="H9" s="348"/>
    </row>
    <row r="10" spans="1:8" x14ac:dyDescent="0.25">
      <c r="A10" s="348"/>
      <c r="B10" s="348"/>
      <c r="C10" s="348"/>
      <c r="D10" s="348"/>
      <c r="E10" s="348"/>
      <c r="F10" s="348"/>
      <c r="G10" s="348"/>
      <c r="H10" s="348"/>
    </row>
    <row r="11" spans="1:8" x14ac:dyDescent="0.25">
      <c r="A11" s="348"/>
      <c r="B11" s="348"/>
      <c r="C11" s="348"/>
      <c r="D11" s="348"/>
      <c r="E11" s="348"/>
      <c r="F11" s="348"/>
      <c r="G11" s="348"/>
      <c r="H11" s="348"/>
    </row>
    <row r="12" spans="1:8" x14ac:dyDescent="0.25">
      <c r="A12" s="348"/>
      <c r="B12" s="348"/>
      <c r="C12" s="348"/>
      <c r="D12" s="348"/>
      <c r="E12" s="348"/>
      <c r="F12" s="348"/>
      <c r="G12" s="348"/>
      <c r="H12" s="348"/>
    </row>
    <row r="13" spans="1:8" x14ac:dyDescent="0.25">
      <c r="A13" s="348"/>
      <c r="B13" s="348"/>
      <c r="C13" s="348"/>
      <c r="D13" s="348"/>
      <c r="E13" s="348"/>
      <c r="F13" s="348"/>
      <c r="G13" s="348"/>
      <c r="H13" s="348"/>
    </row>
    <row r="14" spans="1:8" x14ac:dyDescent="0.25">
      <c r="A14" s="348"/>
      <c r="B14" s="348"/>
      <c r="C14" s="348"/>
      <c r="D14" s="348"/>
      <c r="E14" s="348"/>
      <c r="F14" s="348"/>
      <c r="G14" s="348"/>
      <c r="H14" s="348"/>
    </row>
    <row r="15" spans="1:8" ht="19.5" customHeight="1" x14ac:dyDescent="0.25"/>
    <row r="16" spans="1:8" ht="19.5" customHeight="1" x14ac:dyDescent="0.3">
      <c r="A16" s="341" t="s">
        <v>29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9" t="s">
        <v>42</v>
      </c>
      <c r="B17" s="349"/>
      <c r="C17" s="349"/>
      <c r="D17" s="349"/>
      <c r="E17" s="349"/>
      <c r="F17" s="349"/>
      <c r="G17" s="349"/>
      <c r="H17" s="349"/>
    </row>
    <row r="18" spans="1:14" ht="26.25" customHeight="1" x14ac:dyDescent="0.4">
      <c r="A18" s="82" t="s">
        <v>31</v>
      </c>
      <c r="B18" s="358" t="s">
        <v>5</v>
      </c>
      <c r="C18" s="358"/>
    </row>
    <row r="19" spans="1:14" ht="26.25" customHeight="1" x14ac:dyDescent="0.4">
      <c r="A19" s="82" t="s">
        <v>32</v>
      </c>
      <c r="B19" s="173" t="s">
        <v>7</v>
      </c>
      <c r="C19" s="191">
        <v>25</v>
      </c>
    </row>
    <row r="20" spans="1:14" ht="26.25" customHeight="1" x14ac:dyDescent="0.4">
      <c r="A20" s="82" t="s">
        <v>33</v>
      </c>
      <c r="B20" s="173" t="s">
        <v>9</v>
      </c>
      <c r="C20" s="174"/>
    </row>
    <row r="21" spans="1:14" ht="26.25" customHeight="1" x14ac:dyDescent="0.4">
      <c r="A21" s="82" t="s">
        <v>34</v>
      </c>
      <c r="B21" s="359" t="s">
        <v>11</v>
      </c>
      <c r="C21" s="359"/>
      <c r="D21" s="359"/>
      <c r="E21" s="359"/>
      <c r="F21" s="359"/>
      <c r="G21" s="359"/>
      <c r="H21" s="359"/>
      <c r="I21" s="359"/>
    </row>
    <row r="22" spans="1:14" ht="26.25" customHeight="1" x14ac:dyDescent="0.4">
      <c r="A22" s="82" t="s">
        <v>35</v>
      </c>
      <c r="B22" s="338" t="s">
        <v>115</v>
      </c>
      <c r="C22" s="174"/>
      <c r="D22" s="174"/>
      <c r="E22" s="174"/>
      <c r="F22" s="174"/>
      <c r="G22" s="174"/>
      <c r="H22" s="174"/>
      <c r="I22" s="174"/>
    </row>
    <row r="23" spans="1:14" ht="26.25" customHeight="1" x14ac:dyDescent="0.4">
      <c r="A23" s="82" t="s">
        <v>36</v>
      </c>
      <c r="B23" s="338" t="s">
        <v>116</v>
      </c>
      <c r="C23" s="174"/>
      <c r="D23" s="174"/>
      <c r="E23" s="174"/>
      <c r="F23" s="174"/>
      <c r="G23" s="174"/>
      <c r="H23" s="174"/>
      <c r="I23" s="174"/>
    </row>
    <row r="24" spans="1:14" ht="18.75" x14ac:dyDescent="0.3">
      <c r="A24" s="82"/>
      <c r="B24" s="84"/>
    </row>
    <row r="25" spans="1:14" ht="18.75" x14ac:dyDescent="0.3">
      <c r="A25" s="80" t="s">
        <v>1</v>
      </c>
      <c r="B25" s="84"/>
    </row>
    <row r="26" spans="1:14" ht="26.25" customHeight="1" x14ac:dyDescent="0.4">
      <c r="A26" s="85" t="s">
        <v>4</v>
      </c>
      <c r="B26" s="350" t="s">
        <v>107</v>
      </c>
      <c r="C26" s="350"/>
    </row>
    <row r="27" spans="1:14" ht="26.25" customHeight="1" x14ac:dyDescent="0.4">
      <c r="A27" s="87" t="s">
        <v>43</v>
      </c>
      <c r="B27" s="350" t="s">
        <v>108</v>
      </c>
      <c r="C27" s="350"/>
    </row>
    <row r="28" spans="1:14" ht="27" customHeight="1" x14ac:dyDescent="0.4">
      <c r="A28" s="87" t="s">
        <v>6</v>
      </c>
      <c r="B28" s="287">
        <v>99.58</v>
      </c>
      <c r="C28" s="288"/>
    </row>
    <row r="29" spans="1:14" s="8" customFormat="1" ht="27" customHeight="1" x14ac:dyDescent="0.4">
      <c r="A29" s="87" t="s">
        <v>44</v>
      </c>
      <c r="B29" s="171">
        <v>0</v>
      </c>
      <c r="C29" s="362" t="s">
        <v>45</v>
      </c>
      <c r="D29" s="363"/>
      <c r="E29" s="363"/>
      <c r="F29" s="363"/>
      <c r="G29" s="363"/>
      <c r="H29" s="364"/>
      <c r="I29" s="89"/>
      <c r="J29" s="89"/>
      <c r="K29" s="89"/>
      <c r="L29" s="89"/>
    </row>
    <row r="30" spans="1:14" s="8" customFormat="1" ht="19.5" customHeight="1" x14ac:dyDescent="0.3">
      <c r="A30" s="87" t="s">
        <v>46</v>
      </c>
      <c r="B30" s="86">
        <f>B28-B29</f>
        <v>99.58</v>
      </c>
      <c r="C30" s="90"/>
      <c r="D30" s="90"/>
      <c r="E30" s="90"/>
      <c r="F30" s="90"/>
      <c r="G30" s="90"/>
      <c r="H30" s="91"/>
      <c r="I30" s="89"/>
      <c r="J30" s="89"/>
      <c r="K30" s="89"/>
      <c r="L30" s="89"/>
    </row>
    <row r="31" spans="1:14" s="8" customFormat="1" ht="27" customHeight="1" x14ac:dyDescent="0.4">
      <c r="A31" s="87" t="s">
        <v>47</v>
      </c>
      <c r="B31" s="187">
        <v>1</v>
      </c>
      <c r="C31" s="365" t="s">
        <v>48</v>
      </c>
      <c r="D31" s="366"/>
      <c r="E31" s="366"/>
      <c r="F31" s="366"/>
      <c r="G31" s="366"/>
      <c r="H31" s="367"/>
      <c r="I31" s="89"/>
      <c r="J31" s="89"/>
      <c r="K31" s="89"/>
      <c r="L31" s="89"/>
    </row>
    <row r="32" spans="1:14" s="8" customFormat="1" ht="27" customHeight="1" x14ac:dyDescent="0.4">
      <c r="A32" s="87" t="s">
        <v>49</v>
      </c>
      <c r="B32" s="187">
        <v>1</v>
      </c>
      <c r="C32" s="365" t="s">
        <v>50</v>
      </c>
      <c r="D32" s="366"/>
      <c r="E32" s="366"/>
      <c r="F32" s="366"/>
      <c r="G32" s="366"/>
      <c r="H32" s="367"/>
      <c r="I32" s="89"/>
      <c r="J32" s="89"/>
      <c r="K32" s="89"/>
      <c r="L32" s="93"/>
      <c r="M32" s="93"/>
      <c r="N32" s="94"/>
    </row>
    <row r="33" spans="1:14" s="8" customFormat="1" ht="17.25" customHeight="1" x14ac:dyDescent="0.3">
      <c r="A33" s="87"/>
      <c r="B33" s="92"/>
      <c r="C33" s="95"/>
      <c r="D33" s="95"/>
      <c r="E33" s="95"/>
      <c r="F33" s="95"/>
      <c r="G33" s="95"/>
      <c r="H33" s="95"/>
      <c r="I33" s="89"/>
      <c r="J33" s="89"/>
      <c r="K33" s="89"/>
      <c r="L33" s="93"/>
      <c r="M33" s="93"/>
      <c r="N33" s="94"/>
    </row>
    <row r="34" spans="1:14" s="8" customFormat="1" ht="18.75" x14ac:dyDescent="0.3">
      <c r="A34" s="87" t="s">
        <v>51</v>
      </c>
      <c r="B34" s="96">
        <f>B31/B32</f>
        <v>1</v>
      </c>
      <c r="C34" s="81" t="s">
        <v>52</v>
      </c>
      <c r="D34" s="81"/>
      <c r="E34" s="81"/>
      <c r="F34" s="81"/>
      <c r="G34" s="81"/>
      <c r="H34" s="81"/>
      <c r="I34" s="89"/>
      <c r="J34" s="89"/>
      <c r="K34" s="89"/>
      <c r="L34" s="93"/>
      <c r="M34" s="93"/>
      <c r="N34" s="94"/>
    </row>
    <row r="35" spans="1:14" s="8" customFormat="1" ht="19.5" customHeight="1" x14ac:dyDescent="0.3">
      <c r="A35" s="87"/>
      <c r="B35" s="86"/>
      <c r="H35" s="81"/>
      <c r="I35" s="89"/>
      <c r="J35" s="89"/>
      <c r="K35" s="89"/>
      <c r="L35" s="93"/>
      <c r="M35" s="93"/>
      <c r="N35" s="94"/>
    </row>
    <row r="36" spans="1:14" s="8" customFormat="1" ht="27" customHeight="1" x14ac:dyDescent="0.4">
      <c r="A36" s="97" t="s">
        <v>53</v>
      </c>
      <c r="B36" s="175">
        <v>50</v>
      </c>
      <c r="C36" s="81"/>
      <c r="D36" s="352" t="s">
        <v>54</v>
      </c>
      <c r="E36" s="353"/>
      <c r="F36" s="137" t="s">
        <v>55</v>
      </c>
      <c r="G36" s="138"/>
      <c r="J36" s="89"/>
      <c r="K36" s="89"/>
      <c r="L36" s="93"/>
      <c r="M36" s="93"/>
      <c r="N36" s="94"/>
    </row>
    <row r="37" spans="1:14" s="8" customFormat="1" ht="26.25" customHeight="1" x14ac:dyDescent="0.4">
      <c r="A37" s="98" t="s">
        <v>56</v>
      </c>
      <c r="B37" s="176">
        <v>10</v>
      </c>
      <c r="C37" s="100" t="s">
        <v>57</v>
      </c>
      <c r="D37" s="101" t="s">
        <v>58</v>
      </c>
      <c r="E37" s="130" t="s">
        <v>59</v>
      </c>
      <c r="F37" s="101" t="s">
        <v>58</v>
      </c>
      <c r="G37" s="102" t="s">
        <v>59</v>
      </c>
      <c r="J37" s="89"/>
      <c r="K37" s="89"/>
      <c r="L37" s="93"/>
      <c r="M37" s="93"/>
      <c r="N37" s="94"/>
    </row>
    <row r="38" spans="1:14" s="8" customFormat="1" ht="26.25" customHeight="1" x14ac:dyDescent="0.4">
      <c r="A38" s="98" t="s">
        <v>60</v>
      </c>
      <c r="B38" s="176">
        <v>20</v>
      </c>
      <c r="C38" s="103">
        <v>1</v>
      </c>
      <c r="D38" s="289">
        <v>62504017</v>
      </c>
      <c r="E38" s="290">
        <f>IF(ISBLANK(D38),"-",$D$48/$D$45*D38)</f>
        <v>49989161.646661125</v>
      </c>
      <c r="F38" s="289">
        <v>51503611</v>
      </c>
      <c r="G38" s="291">
        <f>IF(ISBLANK(F38),"-",$D$48/$F$45*F38)</f>
        <v>50305982.756757714</v>
      </c>
      <c r="J38" s="89"/>
      <c r="K38" s="89"/>
      <c r="L38" s="93"/>
      <c r="M38" s="93"/>
      <c r="N38" s="94"/>
    </row>
    <row r="39" spans="1:14" s="8" customFormat="1" ht="26.25" customHeight="1" x14ac:dyDescent="0.4">
      <c r="A39" s="98" t="s">
        <v>61</v>
      </c>
      <c r="B39" s="176">
        <v>1</v>
      </c>
      <c r="C39" s="99">
        <v>2</v>
      </c>
      <c r="D39" s="292">
        <v>62616890</v>
      </c>
      <c r="E39" s="293">
        <f>IF(ISBLANK(D39),"-",$D$48/$D$45*D39)</f>
        <v>50079434.670914009</v>
      </c>
      <c r="F39" s="292">
        <v>51527413</v>
      </c>
      <c r="G39" s="294">
        <f>IF(ISBLANK(F39),"-",$D$48/$F$45*F39)</f>
        <v>50329231.282022789</v>
      </c>
      <c r="J39" s="89"/>
      <c r="K39" s="89"/>
      <c r="L39" s="93"/>
      <c r="M39" s="93"/>
      <c r="N39" s="94"/>
    </row>
    <row r="40" spans="1:14" ht="26.25" customHeight="1" x14ac:dyDescent="0.4">
      <c r="A40" s="98" t="s">
        <v>62</v>
      </c>
      <c r="B40" s="176">
        <v>1</v>
      </c>
      <c r="C40" s="99">
        <v>3</v>
      </c>
      <c r="D40" s="292">
        <v>62532180</v>
      </c>
      <c r="E40" s="293">
        <f>IF(ISBLANK(D40),"-",$D$48/$D$45*D40)</f>
        <v>50011685.715145476</v>
      </c>
      <c r="F40" s="292">
        <v>51691807</v>
      </c>
      <c r="G40" s="294">
        <f>IF(ISBLANK(F40),"-",$D$48/$F$45*F40)</f>
        <v>50489802.581175283</v>
      </c>
      <c r="L40" s="93"/>
      <c r="M40" s="93"/>
      <c r="N40" s="104"/>
    </row>
    <row r="41" spans="1:14" ht="26.25" customHeight="1" x14ac:dyDescent="0.4">
      <c r="A41" s="98" t="s">
        <v>63</v>
      </c>
      <c r="B41" s="176">
        <v>1</v>
      </c>
      <c r="C41" s="105">
        <v>4</v>
      </c>
      <c r="D41" s="295"/>
      <c r="E41" s="296" t="str">
        <f>IF(ISBLANK(D41),"-",$D$48/$D$45*D41)</f>
        <v>-</v>
      </c>
      <c r="F41" s="295"/>
      <c r="G41" s="297" t="str">
        <f>IF(ISBLANK(F41),"-",$D$48/$F$45*F41)</f>
        <v>-</v>
      </c>
      <c r="L41" s="93"/>
      <c r="M41" s="93"/>
      <c r="N41" s="104"/>
    </row>
    <row r="42" spans="1:14" ht="27" customHeight="1" x14ac:dyDescent="0.4">
      <c r="A42" s="98" t="s">
        <v>64</v>
      </c>
      <c r="B42" s="176">
        <v>1</v>
      </c>
      <c r="C42" s="106" t="s">
        <v>65</v>
      </c>
      <c r="D42" s="298">
        <f>AVERAGE(D38:D41)</f>
        <v>62551029</v>
      </c>
      <c r="E42" s="299">
        <f>AVERAGE(E38:E41)</f>
        <v>50026760.677573532</v>
      </c>
      <c r="F42" s="300">
        <f>AVERAGE(F38:F41)</f>
        <v>51574277</v>
      </c>
      <c r="G42" s="301">
        <f>AVERAGE(G38:G41)</f>
        <v>50375005.539985262</v>
      </c>
    </row>
    <row r="43" spans="1:14" ht="26.25" customHeight="1" x14ac:dyDescent="0.4">
      <c r="A43" s="98" t="s">
        <v>66</v>
      </c>
      <c r="B43" s="172">
        <v>1</v>
      </c>
      <c r="C43" s="158" t="s">
        <v>67</v>
      </c>
      <c r="D43" s="302">
        <v>20.09</v>
      </c>
      <c r="E43" s="303"/>
      <c r="F43" s="304">
        <v>16.45</v>
      </c>
      <c r="G43" s="305"/>
    </row>
    <row r="44" spans="1:14" ht="26.25" customHeight="1" x14ac:dyDescent="0.4">
      <c r="A44" s="98" t="s">
        <v>68</v>
      </c>
      <c r="B44" s="172">
        <v>1</v>
      </c>
      <c r="C44" s="159" t="s">
        <v>69</v>
      </c>
      <c r="D44" s="160">
        <f>D43*$B$34</f>
        <v>20.09</v>
      </c>
      <c r="E44" s="108"/>
      <c r="F44" s="107">
        <f>F43*$B$34</f>
        <v>16.45</v>
      </c>
      <c r="G44" s="110"/>
    </row>
    <row r="45" spans="1:14" ht="19.5" customHeight="1" x14ac:dyDescent="0.3">
      <c r="A45" s="98" t="s">
        <v>70</v>
      </c>
      <c r="B45" s="157">
        <f>(B44/B43)*(B42/B41)*(B40/B39)*(B38/B37)*B36</f>
        <v>100</v>
      </c>
      <c r="C45" s="159" t="s">
        <v>71</v>
      </c>
      <c r="D45" s="161">
        <f>D44*$B$30/100</f>
        <v>20.005621999999999</v>
      </c>
      <c r="E45" s="110"/>
      <c r="F45" s="109">
        <f>F44*$B$30/100</f>
        <v>16.38091</v>
      </c>
      <c r="G45" s="110"/>
    </row>
    <row r="46" spans="1:14" ht="19.5" customHeight="1" x14ac:dyDescent="0.3">
      <c r="A46" s="354" t="s">
        <v>72</v>
      </c>
      <c r="B46" s="360"/>
      <c r="C46" s="159" t="s">
        <v>73</v>
      </c>
      <c r="D46" s="160">
        <f>D45/$B$45</f>
        <v>0.20005621999999998</v>
      </c>
      <c r="E46" s="110"/>
      <c r="F46" s="111">
        <f>F45/$B$45</f>
        <v>0.16380910000000001</v>
      </c>
      <c r="G46" s="110"/>
    </row>
    <row r="47" spans="1:14" ht="27" customHeight="1" x14ac:dyDescent="0.4">
      <c r="A47" s="356"/>
      <c r="B47" s="361"/>
      <c r="C47" s="159" t="s">
        <v>74</v>
      </c>
      <c r="D47" s="178">
        <v>0.16</v>
      </c>
      <c r="E47" s="139"/>
      <c r="F47" s="139"/>
      <c r="G47" s="139"/>
    </row>
    <row r="48" spans="1:14" ht="18.75" x14ac:dyDescent="0.3">
      <c r="C48" s="159" t="s">
        <v>75</v>
      </c>
      <c r="D48" s="161">
        <f>D47*$B$45</f>
        <v>16</v>
      </c>
      <c r="E48" s="110"/>
      <c r="F48" s="110"/>
      <c r="G48" s="110"/>
    </row>
    <row r="49" spans="1:12" ht="19.5" customHeight="1" x14ac:dyDescent="0.3">
      <c r="C49" s="162" t="s">
        <v>76</v>
      </c>
      <c r="D49" s="163">
        <f>D48/B34</f>
        <v>16</v>
      </c>
      <c r="E49" s="128"/>
      <c r="F49" s="128"/>
      <c r="G49" s="128"/>
    </row>
    <row r="50" spans="1:12" ht="18.75" x14ac:dyDescent="0.3">
      <c r="C50" s="164" t="s">
        <v>77</v>
      </c>
      <c r="D50" s="165">
        <f>AVERAGE(E38:E41,G38:G41)</f>
        <v>50200883.108779393</v>
      </c>
      <c r="E50" s="127"/>
      <c r="F50" s="127"/>
      <c r="G50" s="127"/>
    </row>
    <row r="51" spans="1:12" ht="18.75" x14ac:dyDescent="0.3">
      <c r="C51" s="112" t="s">
        <v>78</v>
      </c>
      <c r="D51" s="115">
        <f>STDEV(E38:E41,G38:G41)/D50</f>
        <v>4.0468924929680005E-3</v>
      </c>
      <c r="E51" s="108"/>
      <c r="F51" s="108"/>
      <c r="G51" s="108"/>
    </row>
    <row r="52" spans="1:12" ht="19.5" customHeight="1" x14ac:dyDescent="0.3">
      <c r="C52" s="113" t="s">
        <v>19</v>
      </c>
      <c r="D52" s="116">
        <f>COUNT(E38:E41,G38:G41)</f>
        <v>6</v>
      </c>
      <c r="E52" s="108"/>
      <c r="F52" s="108"/>
      <c r="G52" s="108"/>
    </row>
    <row r="54" spans="1:12" ht="18.75" x14ac:dyDescent="0.3">
      <c r="A54" s="80" t="s">
        <v>1</v>
      </c>
      <c r="B54" s="117" t="s">
        <v>79</v>
      </c>
    </row>
    <row r="55" spans="1:12" ht="18.75" x14ac:dyDescent="0.3">
      <c r="A55" s="81" t="s">
        <v>80</v>
      </c>
      <c r="B55" s="83" t="str">
        <f>B21</f>
        <v>Each 5mL contains Trimethoprim BP 40mg, Sulphamethoxazole BP 200mg</v>
      </c>
    </row>
    <row r="56" spans="1:12" ht="26.25" customHeight="1" x14ac:dyDescent="0.4">
      <c r="A56" s="167" t="s">
        <v>81</v>
      </c>
      <c r="B56" s="179">
        <v>5</v>
      </c>
      <c r="C56" s="149" t="s">
        <v>82</v>
      </c>
      <c r="D56" s="180">
        <v>200</v>
      </c>
      <c r="E56" s="149" t="str">
        <f>B20</f>
        <v>Sulfamethoxazole BP &amp; Trimethoprim BP</v>
      </c>
    </row>
    <row r="57" spans="1:12" ht="18.75" x14ac:dyDescent="0.3">
      <c r="A57" s="83" t="s">
        <v>83</v>
      </c>
      <c r="B57" s="190">
        <f>'RELATIVE DENSITY'!C39</f>
        <v>0.98211174221602004</v>
      </c>
    </row>
    <row r="58" spans="1:12" s="47" customFormat="1" ht="18.75" x14ac:dyDescent="0.3">
      <c r="A58" s="147" t="s">
        <v>84</v>
      </c>
      <c r="B58" s="148">
        <f>B56</f>
        <v>5</v>
      </c>
      <c r="C58" s="149" t="s">
        <v>85</v>
      </c>
      <c r="D58" s="168">
        <f>B57*B56</f>
        <v>4.9105587110801006</v>
      </c>
    </row>
    <row r="59" spans="1:12" ht="19.5" customHeight="1" x14ac:dyDescent="0.25"/>
    <row r="60" spans="1:12" s="8" customFormat="1" ht="27" customHeight="1" x14ac:dyDescent="0.4">
      <c r="A60" s="97" t="s">
        <v>86</v>
      </c>
      <c r="B60" s="175">
        <v>50</v>
      </c>
      <c r="C60" s="81"/>
      <c r="D60" s="119" t="s">
        <v>87</v>
      </c>
      <c r="E60" s="118" t="s">
        <v>88</v>
      </c>
      <c r="F60" s="118" t="s">
        <v>58</v>
      </c>
      <c r="G60" s="118" t="s">
        <v>89</v>
      </c>
      <c r="H60" s="100" t="s">
        <v>90</v>
      </c>
      <c r="L60" s="89"/>
    </row>
    <row r="61" spans="1:12" s="8" customFormat="1" ht="24" customHeight="1" x14ac:dyDescent="0.4">
      <c r="A61" s="98" t="s">
        <v>91</v>
      </c>
      <c r="B61" s="176">
        <v>2</v>
      </c>
      <c r="C61" s="371" t="s">
        <v>92</v>
      </c>
      <c r="D61" s="368">
        <v>5.5145999999999997</v>
      </c>
      <c r="E61" s="142">
        <v>1</v>
      </c>
      <c r="F61" s="181">
        <v>52799788</v>
      </c>
      <c r="G61" s="153">
        <f>IF(ISBLANK(F61),"-",(F61/$D$50*$D$47*$B$69)*$D$58/$D$61)</f>
        <v>187.31290906084723</v>
      </c>
      <c r="H61" s="150">
        <f t="shared" ref="H61:H72" si="0">IF(ISBLANK(F61),"-",G61/$D$56)</f>
        <v>0.93656454530423616</v>
      </c>
      <c r="L61" s="89"/>
    </row>
    <row r="62" spans="1:12" s="8" customFormat="1" ht="26.25" customHeight="1" x14ac:dyDescent="0.4">
      <c r="A62" s="98" t="s">
        <v>93</v>
      </c>
      <c r="B62" s="176">
        <v>50</v>
      </c>
      <c r="C62" s="372"/>
      <c r="D62" s="369"/>
      <c r="E62" s="143">
        <v>2</v>
      </c>
      <c r="F62" s="177">
        <v>52879263</v>
      </c>
      <c r="G62" s="154">
        <f>IF(ISBLANK(F62),"-",(F62/$D$50*$D$47*$B$69)*$D$58/$D$61)</f>
        <v>187.59485514456276</v>
      </c>
      <c r="H62" s="151">
        <f t="shared" si="0"/>
        <v>0.93797427572281378</v>
      </c>
      <c r="L62" s="89"/>
    </row>
    <row r="63" spans="1:12" s="8" customFormat="1" ht="24.75" customHeight="1" x14ac:dyDescent="0.4">
      <c r="A63" s="98" t="s">
        <v>94</v>
      </c>
      <c r="B63" s="176">
        <v>1</v>
      </c>
      <c r="C63" s="372"/>
      <c r="D63" s="369"/>
      <c r="E63" s="143">
        <v>3</v>
      </c>
      <c r="F63" s="177">
        <v>52899985</v>
      </c>
      <c r="G63" s="154">
        <f>IF(ISBLANK(F63),"-",(F63/$D$50*$D$47*$B$69)*$D$58/$D$61)</f>
        <v>187.66836866135108</v>
      </c>
      <c r="H63" s="151">
        <f t="shared" si="0"/>
        <v>0.93834184330675541</v>
      </c>
      <c r="L63" s="89"/>
    </row>
    <row r="64" spans="1:12" ht="27" customHeight="1" x14ac:dyDescent="0.4">
      <c r="A64" s="98" t="s">
        <v>95</v>
      </c>
      <c r="B64" s="176">
        <v>1</v>
      </c>
      <c r="C64" s="373"/>
      <c r="D64" s="370"/>
      <c r="E64" s="144">
        <v>4</v>
      </c>
      <c r="F64" s="182"/>
      <c r="G64" s="154" t="str">
        <f>IF(ISBLANK(F64),"-",(F64/$D$50*$D$47*$B$69)*$D$58/$D$61)</f>
        <v>-</v>
      </c>
      <c r="H64" s="151" t="str">
        <f t="shared" si="0"/>
        <v>-</v>
      </c>
    </row>
    <row r="65" spans="1:11" ht="24.75" customHeight="1" x14ac:dyDescent="0.4">
      <c r="A65" s="98" t="s">
        <v>96</v>
      </c>
      <c r="B65" s="176">
        <v>1</v>
      </c>
      <c r="C65" s="371" t="s">
        <v>97</v>
      </c>
      <c r="D65" s="368">
        <v>5.4150999999999998</v>
      </c>
      <c r="E65" s="120">
        <v>1</v>
      </c>
      <c r="F65" s="177">
        <v>53549845</v>
      </c>
      <c r="G65" s="153">
        <f>IF(ISBLANK(F65),"-",(F65/$D$50*$D$47*$B$69)*$D$58/$D$65)</f>
        <v>193.46449918021816</v>
      </c>
      <c r="H65" s="150">
        <f t="shared" si="0"/>
        <v>0.96732249590109076</v>
      </c>
    </row>
    <row r="66" spans="1:11" ht="23.25" customHeight="1" x14ac:dyDescent="0.4">
      <c r="A66" s="98" t="s">
        <v>98</v>
      </c>
      <c r="B66" s="176">
        <v>1</v>
      </c>
      <c r="C66" s="372"/>
      <c r="D66" s="369"/>
      <c r="E66" s="121">
        <v>2</v>
      </c>
      <c r="F66" s="177">
        <v>53275142</v>
      </c>
      <c r="G66" s="154">
        <f>IF(ISBLANK(F66),"-",(F66/$D$50*$D$47*$B$69)*$D$58/$D$65)</f>
        <v>192.47205413545089</v>
      </c>
      <c r="H66" s="151">
        <f t="shared" si="0"/>
        <v>0.96236027067725449</v>
      </c>
    </row>
    <row r="67" spans="1:11" ht="24.75" customHeight="1" x14ac:dyDescent="0.4">
      <c r="A67" s="98" t="s">
        <v>99</v>
      </c>
      <c r="B67" s="176">
        <v>1</v>
      </c>
      <c r="C67" s="372"/>
      <c r="D67" s="369"/>
      <c r="E67" s="121">
        <v>3</v>
      </c>
      <c r="F67" s="177">
        <v>53438233</v>
      </c>
      <c r="G67" s="154">
        <f>IF(ISBLANK(F67),"-",(F67/$D$50*$D$47*$B$69)*$D$58/$D$65)</f>
        <v>193.06126814038038</v>
      </c>
      <c r="H67" s="151">
        <f t="shared" si="0"/>
        <v>0.96530634070190191</v>
      </c>
    </row>
    <row r="68" spans="1:11" ht="27" customHeight="1" x14ac:dyDescent="0.4">
      <c r="A68" s="98" t="s">
        <v>100</v>
      </c>
      <c r="B68" s="176">
        <v>1</v>
      </c>
      <c r="C68" s="373"/>
      <c r="D68" s="370"/>
      <c r="E68" s="122">
        <v>4</v>
      </c>
      <c r="F68" s="182"/>
      <c r="G68" s="155" t="str">
        <f>IF(ISBLANK(F68),"-",(F68/$D$50*$D$47*$B$69)*$D$58/$D$65)</f>
        <v>-</v>
      </c>
      <c r="H68" s="152" t="str">
        <f t="shared" si="0"/>
        <v>-</v>
      </c>
    </row>
    <row r="69" spans="1:11" ht="23.25" customHeight="1" x14ac:dyDescent="0.4">
      <c r="A69" s="98" t="s">
        <v>101</v>
      </c>
      <c r="B69" s="156">
        <f>(B68/B67)*(B66/B65)*(B64/B63)*(B62/B61)*B60</f>
        <v>1250</v>
      </c>
      <c r="C69" s="371" t="s">
        <v>102</v>
      </c>
      <c r="D69" s="368">
        <v>5.3281000000000001</v>
      </c>
      <c r="E69" s="120">
        <v>1</v>
      </c>
      <c r="F69" s="181">
        <v>52655173</v>
      </c>
      <c r="G69" s="153">
        <f>IF(ISBLANK(F69),"-",(F69/$D$50*$D$47*$B$69)*$D$58/$D$69)</f>
        <v>193.33844583713605</v>
      </c>
      <c r="H69" s="151">
        <f t="shared" si="0"/>
        <v>0.96669222918568021</v>
      </c>
    </row>
    <row r="70" spans="1:11" ht="22.5" customHeight="1" x14ac:dyDescent="0.4">
      <c r="A70" s="166" t="s">
        <v>103</v>
      </c>
      <c r="B70" s="183">
        <f>(D47*B69)/D56*D58</f>
        <v>4.9105587110801006</v>
      </c>
      <c r="C70" s="372"/>
      <c r="D70" s="369"/>
      <c r="E70" s="121">
        <v>2</v>
      </c>
      <c r="F70" s="177">
        <v>52403712</v>
      </c>
      <c r="G70" s="154">
        <f>IF(ISBLANK(F70),"-",(F70/$D$50*$D$47*$B$69)*$D$58/$D$69)</f>
        <v>192.41513524562683</v>
      </c>
      <c r="H70" s="151">
        <f t="shared" si="0"/>
        <v>0.96207567622813417</v>
      </c>
    </row>
    <row r="71" spans="1:11" ht="23.25" customHeight="1" x14ac:dyDescent="0.4">
      <c r="A71" s="354" t="s">
        <v>72</v>
      </c>
      <c r="B71" s="355"/>
      <c r="C71" s="372"/>
      <c r="D71" s="369"/>
      <c r="E71" s="121">
        <v>3</v>
      </c>
      <c r="F71" s="177">
        <v>52389209</v>
      </c>
      <c r="G71" s="154">
        <f>IF(ISBLANK(F71),"-",(F71/$D$50*$D$47*$B$69)*$D$58/$D$69)</f>
        <v>192.36188335563727</v>
      </c>
      <c r="H71" s="151">
        <f t="shared" si="0"/>
        <v>0.96180941677818632</v>
      </c>
    </row>
    <row r="72" spans="1:11" ht="23.25" customHeight="1" x14ac:dyDescent="0.4">
      <c r="A72" s="356"/>
      <c r="B72" s="357"/>
      <c r="C72" s="374"/>
      <c r="D72" s="370"/>
      <c r="E72" s="122">
        <v>4</v>
      </c>
      <c r="F72" s="182"/>
      <c r="G72" s="155" t="str">
        <f>IF(ISBLANK(F72),"-",(F72/$D$50*$D$47*$B$69)*$D$58/$D$69)</f>
        <v>-</v>
      </c>
      <c r="H72" s="152" t="str">
        <f t="shared" si="0"/>
        <v>-</v>
      </c>
    </row>
    <row r="73" spans="1:11" ht="26.25" customHeight="1" x14ac:dyDescent="0.4">
      <c r="A73" s="123"/>
      <c r="B73" s="123"/>
      <c r="C73" s="123"/>
      <c r="D73" s="123"/>
      <c r="E73" s="123"/>
      <c r="F73" s="124"/>
      <c r="G73" s="114" t="s">
        <v>65</v>
      </c>
      <c r="H73" s="184">
        <f>AVERAGE(H61:H72)</f>
        <v>0.95538301042289497</v>
      </c>
    </row>
    <row r="74" spans="1:11" ht="26.25" customHeight="1" x14ac:dyDescent="0.4">
      <c r="C74" s="123"/>
      <c r="D74" s="123"/>
      <c r="E74" s="123"/>
      <c r="F74" s="124"/>
      <c r="G74" s="112" t="s">
        <v>78</v>
      </c>
      <c r="H74" s="185">
        <f>STDEV(H61:H72)/H73</f>
        <v>1.4097929315873876E-2</v>
      </c>
    </row>
    <row r="75" spans="1:11" ht="27" customHeight="1" x14ac:dyDescent="0.4">
      <c r="A75" s="123"/>
      <c r="B75" s="123"/>
      <c r="C75" s="124"/>
      <c r="D75" s="125"/>
      <c r="E75" s="125"/>
      <c r="F75" s="124"/>
      <c r="G75" s="113" t="s">
        <v>19</v>
      </c>
      <c r="H75" s="186">
        <f>COUNT(H61:H72)</f>
        <v>9</v>
      </c>
    </row>
    <row r="76" spans="1:11" ht="18.75" x14ac:dyDescent="0.3">
      <c r="A76" s="123"/>
      <c r="B76" s="123"/>
      <c r="C76" s="124"/>
      <c r="D76" s="125"/>
      <c r="E76" s="125"/>
      <c r="F76" s="125"/>
      <c r="G76" s="125"/>
      <c r="H76" s="124"/>
      <c r="I76" s="126"/>
      <c r="J76" s="129"/>
      <c r="K76" s="140"/>
    </row>
    <row r="77" spans="1:11" ht="26.25" customHeight="1" x14ac:dyDescent="0.4">
      <c r="A77" s="85" t="s">
        <v>104</v>
      </c>
      <c r="B77" s="188" t="s">
        <v>105</v>
      </c>
      <c r="C77" s="351" t="str">
        <f>B20</f>
        <v>Sulfamethoxazole BP &amp; Trimethoprim BP</v>
      </c>
      <c r="D77" s="351"/>
      <c r="E77" s="141" t="s">
        <v>106</v>
      </c>
      <c r="F77" s="141"/>
      <c r="G77" s="189">
        <f>H73</f>
        <v>0.95538301042289497</v>
      </c>
      <c r="H77" s="124"/>
      <c r="I77" s="126"/>
      <c r="J77" s="129"/>
      <c r="K77" s="140"/>
    </row>
    <row r="78" spans="1:11" ht="19.5" customHeight="1" x14ac:dyDescent="0.3">
      <c r="A78" s="133"/>
      <c r="B78" s="134"/>
      <c r="C78" s="135"/>
      <c r="D78" s="135"/>
      <c r="E78" s="134"/>
      <c r="F78" s="134"/>
      <c r="G78" s="134"/>
      <c r="H78" s="134"/>
    </row>
    <row r="79" spans="1:11" ht="18.75" x14ac:dyDescent="0.3">
      <c r="B79" s="88" t="s">
        <v>22</v>
      </c>
      <c r="E79" s="124" t="s">
        <v>23</v>
      </c>
      <c r="F79" s="124"/>
      <c r="G79" s="124" t="s">
        <v>24</v>
      </c>
    </row>
    <row r="80" spans="1:11" ht="45.75" customHeight="1" x14ac:dyDescent="0.3">
      <c r="A80" s="129" t="s">
        <v>25</v>
      </c>
      <c r="B80" s="337" t="s">
        <v>114</v>
      </c>
      <c r="C80" s="169"/>
      <c r="D80" s="123"/>
      <c r="E80" s="131"/>
      <c r="F80" s="126"/>
      <c r="G80" s="145"/>
      <c r="H80" s="145"/>
      <c r="I80" s="126"/>
    </row>
    <row r="81" spans="1:9" ht="47.25" customHeight="1" x14ac:dyDescent="0.3">
      <c r="A81" s="129" t="s">
        <v>26</v>
      </c>
      <c r="B81" s="170"/>
      <c r="C81" s="170"/>
      <c r="D81" s="136"/>
      <c r="E81" s="132"/>
      <c r="F81" s="126"/>
      <c r="G81" s="146"/>
      <c r="H81" s="146"/>
      <c r="I81" s="141"/>
    </row>
    <row r="82" spans="1:9" ht="18.75" x14ac:dyDescent="0.3">
      <c r="A82" s="123"/>
      <c r="B82" s="124"/>
      <c r="C82" s="125"/>
      <c r="D82" s="125"/>
      <c r="E82" s="125"/>
      <c r="F82" s="125"/>
      <c r="G82" s="124"/>
      <c r="H82" s="124"/>
      <c r="I82" s="126"/>
    </row>
    <row r="83" spans="1:9" ht="18.75" x14ac:dyDescent="0.3">
      <c r="A83" s="123"/>
      <c r="B83" s="123"/>
      <c r="C83" s="124"/>
      <c r="D83" s="125"/>
      <c r="E83" s="125"/>
      <c r="F83" s="125"/>
      <c r="G83" s="125"/>
      <c r="H83" s="124"/>
      <c r="I83" s="126"/>
    </row>
    <row r="84" spans="1:9" ht="18.75" x14ac:dyDescent="0.3">
      <c r="A84" s="123"/>
      <c r="B84" s="123"/>
      <c r="C84" s="124"/>
      <c r="D84" s="125"/>
      <c r="E84" s="125"/>
      <c r="F84" s="125"/>
      <c r="G84" s="125"/>
      <c r="H84" s="124"/>
      <c r="I84" s="126"/>
    </row>
    <row r="85" spans="1:9" ht="18.75" x14ac:dyDescent="0.3">
      <c r="A85" s="123"/>
      <c r="B85" s="123"/>
      <c r="C85" s="124"/>
      <c r="D85" s="125"/>
      <c r="E85" s="125"/>
      <c r="F85" s="125"/>
      <c r="G85" s="125"/>
      <c r="H85" s="124"/>
      <c r="I85" s="126"/>
    </row>
    <row r="86" spans="1:9" ht="18.75" x14ac:dyDescent="0.3">
      <c r="A86" s="123"/>
      <c r="B86" s="123"/>
      <c r="C86" s="124"/>
      <c r="D86" s="125"/>
      <c r="E86" s="125"/>
      <c r="F86" s="125"/>
      <c r="G86" s="125"/>
      <c r="H86" s="124"/>
      <c r="I86" s="126"/>
    </row>
    <row r="87" spans="1:9" ht="18.75" x14ac:dyDescent="0.3">
      <c r="A87" s="123"/>
      <c r="B87" s="123"/>
      <c r="C87" s="124"/>
      <c r="D87" s="125"/>
      <c r="E87" s="125"/>
      <c r="F87" s="125"/>
      <c r="G87" s="125"/>
      <c r="H87" s="124"/>
      <c r="I87" s="126"/>
    </row>
    <row r="88" spans="1:9" ht="18.75" x14ac:dyDescent="0.3">
      <c r="A88" s="123"/>
      <c r="B88" s="123"/>
      <c r="C88" s="124"/>
      <c r="D88" s="125"/>
      <c r="E88" s="125"/>
      <c r="F88" s="125"/>
      <c r="G88" s="125"/>
      <c r="H88" s="124"/>
      <c r="I88" s="126"/>
    </row>
    <row r="89" spans="1:9" ht="18.75" x14ac:dyDescent="0.3">
      <c r="A89" s="123"/>
      <c r="B89" s="123"/>
      <c r="C89" s="124"/>
      <c r="D89" s="125"/>
      <c r="E89" s="125"/>
      <c r="F89" s="125"/>
      <c r="G89" s="125"/>
      <c r="H89" s="124"/>
      <c r="I89" s="126"/>
    </row>
    <row r="90" spans="1:9" ht="18.75" x14ac:dyDescent="0.3">
      <c r="A90" s="123"/>
      <c r="B90" s="123"/>
      <c r="C90" s="124"/>
      <c r="D90" s="125"/>
      <c r="E90" s="125"/>
      <c r="F90" s="125"/>
      <c r="G90" s="125"/>
      <c r="H90" s="124"/>
      <c r="I90" s="12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55" zoomScaleNormal="75" workbookViewId="0">
      <selection activeCell="B24" sqref="B24"/>
    </sheetView>
  </sheetViews>
  <sheetFormatPr defaultRowHeight="13.5" x14ac:dyDescent="0.25"/>
  <cols>
    <col min="1" max="1" width="55.42578125" style="54" customWidth="1"/>
    <col min="2" max="2" width="33.7109375" style="54" customWidth="1"/>
    <col min="3" max="3" width="42.28515625" style="54" customWidth="1"/>
    <col min="4" max="4" width="30.5703125" style="54" customWidth="1"/>
    <col min="5" max="5" width="35.42578125" style="54" customWidth="1"/>
    <col min="6" max="6" width="30.7109375" style="54" customWidth="1"/>
    <col min="7" max="7" width="35.42578125" style="54" customWidth="1"/>
    <col min="8" max="9" width="30.28515625" style="54" customWidth="1"/>
    <col min="10" max="10" width="30.42578125" style="54" customWidth="1"/>
    <col min="11" max="11" width="21.28515625" style="54" customWidth="1"/>
    <col min="12" max="12" width="9.140625" style="54" customWidth="1"/>
    <col min="13" max="16384" width="9.140625" style="58"/>
  </cols>
  <sheetData>
    <row r="1" spans="1:8" x14ac:dyDescent="0.25">
      <c r="A1" s="347" t="s">
        <v>27</v>
      </c>
      <c r="B1" s="347"/>
      <c r="C1" s="347"/>
      <c r="D1" s="347"/>
      <c r="E1" s="347"/>
      <c r="F1" s="347"/>
      <c r="G1" s="347"/>
      <c r="H1" s="347"/>
    </row>
    <row r="2" spans="1:8" x14ac:dyDescent="0.25">
      <c r="A2" s="347"/>
      <c r="B2" s="347"/>
      <c r="C2" s="347"/>
      <c r="D2" s="347"/>
      <c r="E2" s="347"/>
      <c r="F2" s="347"/>
      <c r="G2" s="347"/>
      <c r="H2" s="347"/>
    </row>
    <row r="3" spans="1:8" x14ac:dyDescent="0.25">
      <c r="A3" s="347"/>
      <c r="B3" s="347"/>
      <c r="C3" s="347"/>
      <c r="D3" s="347"/>
      <c r="E3" s="347"/>
      <c r="F3" s="347"/>
      <c r="G3" s="347"/>
      <c r="H3" s="347"/>
    </row>
    <row r="4" spans="1:8" x14ac:dyDescent="0.25">
      <c r="A4" s="347"/>
      <c r="B4" s="347"/>
      <c r="C4" s="347"/>
      <c r="D4" s="347"/>
      <c r="E4" s="347"/>
      <c r="F4" s="347"/>
      <c r="G4" s="347"/>
      <c r="H4" s="347"/>
    </row>
    <row r="5" spans="1:8" x14ac:dyDescent="0.25">
      <c r="A5" s="347"/>
      <c r="B5" s="347"/>
      <c r="C5" s="347"/>
      <c r="D5" s="347"/>
      <c r="E5" s="347"/>
      <c r="F5" s="347"/>
      <c r="G5" s="347"/>
      <c r="H5" s="347"/>
    </row>
    <row r="6" spans="1:8" x14ac:dyDescent="0.25">
      <c r="A6" s="347"/>
      <c r="B6" s="347"/>
      <c r="C6" s="347"/>
      <c r="D6" s="347"/>
      <c r="E6" s="347"/>
      <c r="F6" s="347"/>
      <c r="G6" s="347"/>
      <c r="H6" s="347"/>
    </row>
    <row r="7" spans="1:8" x14ac:dyDescent="0.25">
      <c r="A7" s="347"/>
      <c r="B7" s="347"/>
      <c r="C7" s="347"/>
      <c r="D7" s="347"/>
      <c r="E7" s="347"/>
      <c r="F7" s="347"/>
      <c r="G7" s="347"/>
      <c r="H7" s="347"/>
    </row>
    <row r="8" spans="1:8" x14ac:dyDescent="0.25">
      <c r="A8" s="348" t="s">
        <v>28</v>
      </c>
      <c r="B8" s="348"/>
      <c r="C8" s="348"/>
      <c r="D8" s="348"/>
      <c r="E8" s="348"/>
      <c r="F8" s="348"/>
      <c r="G8" s="348"/>
      <c r="H8" s="348"/>
    </row>
    <row r="9" spans="1:8" x14ac:dyDescent="0.25">
      <c r="A9" s="348"/>
      <c r="B9" s="348"/>
      <c r="C9" s="348"/>
      <c r="D9" s="348"/>
      <c r="E9" s="348"/>
      <c r="F9" s="348"/>
      <c r="G9" s="348"/>
      <c r="H9" s="348"/>
    </row>
    <row r="10" spans="1:8" x14ac:dyDescent="0.25">
      <c r="A10" s="348"/>
      <c r="B10" s="348"/>
      <c r="C10" s="348"/>
      <c r="D10" s="348"/>
      <c r="E10" s="348"/>
      <c r="F10" s="348"/>
      <c r="G10" s="348"/>
      <c r="H10" s="348"/>
    </row>
    <row r="11" spans="1:8" x14ac:dyDescent="0.25">
      <c r="A11" s="348"/>
      <c r="B11" s="348"/>
      <c r="C11" s="348"/>
      <c r="D11" s="348"/>
      <c r="E11" s="348"/>
      <c r="F11" s="348"/>
      <c r="G11" s="348"/>
      <c r="H11" s="348"/>
    </row>
    <row r="12" spans="1:8" x14ac:dyDescent="0.25">
      <c r="A12" s="348"/>
      <c r="B12" s="348"/>
      <c r="C12" s="348"/>
      <c r="D12" s="348"/>
      <c r="E12" s="348"/>
      <c r="F12" s="348"/>
      <c r="G12" s="348"/>
      <c r="H12" s="348"/>
    </row>
    <row r="13" spans="1:8" x14ac:dyDescent="0.25">
      <c r="A13" s="348"/>
      <c r="B13" s="348"/>
      <c r="C13" s="348"/>
      <c r="D13" s="348"/>
      <c r="E13" s="348"/>
      <c r="F13" s="348"/>
      <c r="G13" s="348"/>
      <c r="H13" s="348"/>
    </row>
    <row r="14" spans="1:8" x14ac:dyDescent="0.25">
      <c r="A14" s="348"/>
      <c r="B14" s="348"/>
      <c r="C14" s="348"/>
      <c r="D14" s="348"/>
      <c r="E14" s="348"/>
      <c r="F14" s="348"/>
      <c r="G14" s="348"/>
      <c r="H14" s="348"/>
    </row>
    <row r="15" spans="1:8" ht="19.5" customHeight="1" thickBot="1" x14ac:dyDescent="0.3"/>
    <row r="16" spans="1:8" ht="19.5" customHeight="1" thickBot="1" x14ac:dyDescent="0.35">
      <c r="A16" s="341" t="s">
        <v>29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9" t="s">
        <v>42</v>
      </c>
      <c r="B17" s="349"/>
      <c r="C17" s="349"/>
      <c r="D17" s="349"/>
      <c r="E17" s="349"/>
      <c r="F17" s="349"/>
      <c r="G17" s="349"/>
      <c r="H17" s="349"/>
    </row>
    <row r="18" spans="1:14" ht="26.25" customHeight="1" x14ac:dyDescent="0.4">
      <c r="A18" s="193" t="s">
        <v>31</v>
      </c>
      <c r="B18" s="358" t="s">
        <v>5</v>
      </c>
      <c r="C18" s="358"/>
    </row>
    <row r="19" spans="1:14" ht="26.25" customHeight="1" x14ac:dyDescent="0.4">
      <c r="A19" s="193" t="s">
        <v>32</v>
      </c>
      <c r="B19" s="284" t="s">
        <v>7</v>
      </c>
      <c r="C19" s="283">
        <v>25</v>
      </c>
    </row>
    <row r="20" spans="1:14" ht="26.25" customHeight="1" x14ac:dyDescent="0.4">
      <c r="A20" s="193" t="s">
        <v>33</v>
      </c>
      <c r="B20" s="284" t="s">
        <v>9</v>
      </c>
      <c r="C20" s="265"/>
    </row>
    <row r="21" spans="1:14" ht="26.25" customHeight="1" x14ac:dyDescent="0.4">
      <c r="A21" s="193" t="s">
        <v>34</v>
      </c>
      <c r="B21" s="359" t="s">
        <v>11</v>
      </c>
      <c r="C21" s="359"/>
      <c r="D21" s="359"/>
      <c r="E21" s="359"/>
      <c r="F21" s="359"/>
      <c r="G21" s="359"/>
      <c r="H21" s="359"/>
      <c r="I21" s="359"/>
    </row>
    <row r="22" spans="1:14" ht="26.25" customHeight="1" x14ac:dyDescent="0.4">
      <c r="A22" s="193" t="s">
        <v>35</v>
      </c>
      <c r="B22" s="266" t="str">
        <f>SULPHAMETHOXAZOLE!B22</f>
        <v>7th Jan 2016</v>
      </c>
      <c r="C22" s="265"/>
      <c r="D22" s="265"/>
      <c r="E22" s="265"/>
      <c r="F22" s="265"/>
      <c r="G22" s="265"/>
      <c r="H22" s="265"/>
      <c r="I22" s="265"/>
    </row>
    <row r="23" spans="1:14" ht="26.25" customHeight="1" x14ac:dyDescent="0.4">
      <c r="A23" s="193" t="s">
        <v>36</v>
      </c>
      <c r="B23" s="266" t="str">
        <f>SULPHAMETHOXAZOLE!B23</f>
        <v>11th Jan 2016</v>
      </c>
      <c r="C23" s="265"/>
      <c r="D23" s="265"/>
      <c r="E23" s="265"/>
      <c r="F23" s="265"/>
      <c r="G23" s="265"/>
      <c r="H23" s="265"/>
      <c r="I23" s="265"/>
    </row>
    <row r="24" spans="1:14" ht="18.75" x14ac:dyDescent="0.3">
      <c r="A24" s="193"/>
      <c r="B24" s="195"/>
    </row>
    <row r="25" spans="1:14" ht="18.75" x14ac:dyDescent="0.3">
      <c r="A25" s="192" t="s">
        <v>1</v>
      </c>
      <c r="B25" s="195"/>
    </row>
    <row r="26" spans="1:14" ht="26.25" customHeight="1" x14ac:dyDescent="0.4">
      <c r="A26" s="196" t="s">
        <v>4</v>
      </c>
      <c r="B26" s="350" t="s">
        <v>109</v>
      </c>
      <c r="C26" s="350"/>
    </row>
    <row r="27" spans="1:14" ht="26.25" customHeight="1" x14ac:dyDescent="0.4">
      <c r="A27" s="280" t="s">
        <v>43</v>
      </c>
      <c r="B27" s="350" t="s">
        <v>110</v>
      </c>
      <c r="C27" s="350"/>
    </row>
    <row r="28" spans="1:14" ht="27" customHeight="1" thickBot="1" x14ac:dyDescent="0.45">
      <c r="A28" s="280" t="s">
        <v>6</v>
      </c>
      <c r="B28" s="287">
        <v>99.66</v>
      </c>
      <c r="C28" s="288"/>
    </row>
    <row r="29" spans="1:14" s="8" customFormat="1" ht="27" customHeight="1" thickBot="1" x14ac:dyDescent="0.45">
      <c r="A29" s="280" t="s">
        <v>44</v>
      </c>
      <c r="B29" s="263">
        <v>0</v>
      </c>
      <c r="C29" s="362" t="s">
        <v>45</v>
      </c>
      <c r="D29" s="363"/>
      <c r="E29" s="363"/>
      <c r="F29" s="363"/>
      <c r="G29" s="363"/>
      <c r="H29" s="364"/>
      <c r="I29" s="197"/>
      <c r="J29" s="197"/>
      <c r="K29" s="197"/>
      <c r="L29" s="197"/>
    </row>
    <row r="30" spans="1:14" s="8" customFormat="1" ht="19.5" customHeight="1" thickBot="1" x14ac:dyDescent="0.35">
      <c r="A30" s="280" t="s">
        <v>46</v>
      </c>
      <c r="B30" s="285">
        <f>B28-B29</f>
        <v>99.66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8" customFormat="1" ht="27" customHeight="1" thickBot="1" x14ac:dyDescent="0.45">
      <c r="A31" s="280" t="s">
        <v>47</v>
      </c>
      <c r="B31" s="279">
        <v>1</v>
      </c>
      <c r="C31" s="365" t="s">
        <v>48</v>
      </c>
      <c r="D31" s="366"/>
      <c r="E31" s="366"/>
      <c r="F31" s="366"/>
      <c r="G31" s="366"/>
      <c r="H31" s="367"/>
      <c r="I31" s="197"/>
      <c r="J31" s="197"/>
      <c r="K31" s="197"/>
      <c r="L31" s="197"/>
    </row>
    <row r="32" spans="1:14" s="8" customFormat="1" ht="27" customHeight="1" thickBot="1" x14ac:dyDescent="0.45">
      <c r="A32" s="280" t="s">
        <v>49</v>
      </c>
      <c r="B32" s="279">
        <v>1</v>
      </c>
      <c r="C32" s="365" t="s">
        <v>50</v>
      </c>
      <c r="D32" s="366"/>
      <c r="E32" s="366"/>
      <c r="F32" s="366"/>
      <c r="G32" s="366"/>
      <c r="H32" s="367"/>
      <c r="I32" s="197"/>
      <c r="J32" s="197"/>
      <c r="K32" s="197"/>
      <c r="L32" s="201"/>
      <c r="M32" s="201"/>
      <c r="N32" s="202"/>
    </row>
    <row r="33" spans="1:14" s="8" customFormat="1" ht="17.25" customHeight="1" x14ac:dyDescent="0.3">
      <c r="A33" s="280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8" customFormat="1" ht="18.75" x14ac:dyDescent="0.3">
      <c r="A34" s="280" t="s">
        <v>51</v>
      </c>
      <c r="B34" s="204">
        <f>B31/B32</f>
        <v>1</v>
      </c>
      <c r="C34" s="236" t="s">
        <v>52</v>
      </c>
      <c r="D34" s="236"/>
      <c r="E34" s="236"/>
      <c r="F34" s="236"/>
      <c r="G34" s="236"/>
      <c r="H34" s="236"/>
      <c r="I34" s="197"/>
      <c r="J34" s="197"/>
      <c r="K34" s="197"/>
      <c r="L34" s="201"/>
      <c r="M34" s="201"/>
      <c r="N34" s="202"/>
    </row>
    <row r="35" spans="1:14" s="8" customFormat="1" ht="19.5" customHeight="1" thickBot="1" x14ac:dyDescent="0.35">
      <c r="A35" s="280"/>
      <c r="B35" s="285"/>
      <c r="H35" s="236"/>
      <c r="I35" s="197"/>
      <c r="J35" s="197"/>
      <c r="K35" s="197"/>
      <c r="L35" s="201"/>
      <c r="M35" s="201"/>
      <c r="N35" s="202"/>
    </row>
    <row r="36" spans="1:14" s="8" customFormat="1" ht="27" customHeight="1" thickBot="1" x14ac:dyDescent="0.45">
      <c r="A36" s="205" t="s">
        <v>53</v>
      </c>
      <c r="B36" s="267">
        <v>50</v>
      </c>
      <c r="C36" s="236"/>
      <c r="D36" s="352" t="s">
        <v>54</v>
      </c>
      <c r="E36" s="353"/>
      <c r="F36" s="233" t="s">
        <v>55</v>
      </c>
      <c r="G36" s="234"/>
      <c r="J36" s="197"/>
      <c r="K36" s="197"/>
      <c r="L36" s="201"/>
      <c r="M36" s="201"/>
      <c r="N36" s="202"/>
    </row>
    <row r="37" spans="1:14" s="8" customFormat="1" ht="26.25" customHeight="1" x14ac:dyDescent="0.4">
      <c r="A37" s="206" t="s">
        <v>56</v>
      </c>
      <c r="B37" s="268">
        <v>2</v>
      </c>
      <c r="C37" s="207" t="s">
        <v>57</v>
      </c>
      <c r="D37" s="208" t="s">
        <v>58</v>
      </c>
      <c r="E37" s="230" t="s">
        <v>59</v>
      </c>
      <c r="F37" s="208" t="s">
        <v>58</v>
      </c>
      <c r="G37" s="209" t="s">
        <v>59</v>
      </c>
      <c r="J37" s="197"/>
      <c r="K37" s="197"/>
      <c r="L37" s="201"/>
      <c r="M37" s="201"/>
      <c r="N37" s="202"/>
    </row>
    <row r="38" spans="1:14" s="8" customFormat="1" ht="26.25" customHeight="1" x14ac:dyDescent="0.4">
      <c r="A38" s="206" t="s">
        <v>60</v>
      </c>
      <c r="B38" s="268">
        <v>20</v>
      </c>
      <c r="C38" s="210">
        <v>1</v>
      </c>
      <c r="D38" s="289">
        <v>3625786</v>
      </c>
      <c r="E38" s="290">
        <f>IF(ISBLANK(D38),"-",$D$48/$D$45*D38)</f>
        <v>3862673.6344846538</v>
      </c>
      <c r="F38" s="289">
        <v>4085017</v>
      </c>
      <c r="G38" s="291">
        <f>IF(ISBLANK(F38),"-",$D$48/$F$45*F38)</f>
        <v>3913082.0445840438</v>
      </c>
      <c r="J38" s="197"/>
      <c r="K38" s="197"/>
      <c r="L38" s="201"/>
      <c r="M38" s="201"/>
      <c r="N38" s="202"/>
    </row>
    <row r="39" spans="1:14" s="8" customFormat="1" ht="26.25" customHeight="1" x14ac:dyDescent="0.4">
      <c r="A39" s="206" t="s">
        <v>61</v>
      </c>
      <c r="B39" s="268">
        <v>1</v>
      </c>
      <c r="C39" s="249">
        <v>2</v>
      </c>
      <c r="D39" s="292">
        <v>3643177</v>
      </c>
      <c r="E39" s="293">
        <f>IF(ISBLANK(D39),"-",$D$48/$D$45*D39)</f>
        <v>3881200.8606301909</v>
      </c>
      <c r="F39" s="292">
        <v>4095491</v>
      </c>
      <c r="G39" s="294">
        <f>IF(ISBLANK(F39),"-",$D$48/$F$45*F39)</f>
        <v>3923115.2026675898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62</v>
      </c>
      <c r="B40" s="268">
        <v>1</v>
      </c>
      <c r="C40" s="249">
        <v>3</v>
      </c>
      <c r="D40" s="292">
        <v>3647607</v>
      </c>
      <c r="E40" s="293">
        <f>IF(ISBLANK(D40),"-",$D$48/$D$45*D40)</f>
        <v>3885920.2909001429</v>
      </c>
      <c r="F40" s="292">
        <v>4128235</v>
      </c>
      <c r="G40" s="294">
        <f>IF(ISBLANK(F40),"-",$D$48/$F$45*F40)</f>
        <v>3954481.0350418147</v>
      </c>
      <c r="L40" s="201"/>
      <c r="M40" s="201"/>
      <c r="N40" s="236"/>
    </row>
    <row r="41" spans="1:14" ht="26.25" customHeight="1" x14ac:dyDescent="0.4">
      <c r="A41" s="206" t="s">
        <v>63</v>
      </c>
      <c r="B41" s="268">
        <v>1</v>
      </c>
      <c r="C41" s="211">
        <v>4</v>
      </c>
      <c r="D41" s="295"/>
      <c r="E41" s="296" t="str">
        <f>IF(ISBLANK(D41),"-",$D$48/$D$45*D41)</f>
        <v>-</v>
      </c>
      <c r="F41" s="295"/>
      <c r="G41" s="297" t="str">
        <f>IF(ISBLANK(F41),"-",$D$48/$F$45*F41)</f>
        <v>-</v>
      </c>
      <c r="L41" s="201"/>
      <c r="M41" s="201"/>
      <c r="N41" s="236"/>
    </row>
    <row r="42" spans="1:14" ht="27" customHeight="1" thickBot="1" x14ac:dyDescent="0.45">
      <c r="A42" s="206" t="s">
        <v>64</v>
      </c>
      <c r="B42" s="268">
        <v>1</v>
      </c>
      <c r="C42" s="212" t="s">
        <v>65</v>
      </c>
      <c r="D42" s="298">
        <f>AVERAGE(D38:D41)</f>
        <v>3638856.6666666665</v>
      </c>
      <c r="E42" s="299">
        <f>AVERAGE(E38:E41)</f>
        <v>3876598.2620049957</v>
      </c>
      <c r="F42" s="300">
        <f>AVERAGE(F38:F41)</f>
        <v>4102914.3333333335</v>
      </c>
      <c r="G42" s="301">
        <f>AVERAGE(G38:G41)</f>
        <v>3930226.0940978159</v>
      </c>
    </row>
    <row r="43" spans="1:14" ht="26.25" customHeight="1" x14ac:dyDescent="0.4">
      <c r="A43" s="206" t="s">
        <v>66</v>
      </c>
      <c r="B43" s="264">
        <v>1</v>
      </c>
      <c r="C43" s="251" t="s">
        <v>67</v>
      </c>
      <c r="D43" s="302">
        <v>15.07</v>
      </c>
      <c r="E43" s="303"/>
      <c r="F43" s="304">
        <v>16.760000000000002</v>
      </c>
      <c r="G43" s="305"/>
    </row>
    <row r="44" spans="1:14" ht="26.25" customHeight="1" x14ac:dyDescent="0.4">
      <c r="A44" s="206" t="s">
        <v>68</v>
      </c>
      <c r="B44" s="264">
        <v>1</v>
      </c>
      <c r="C44" s="252" t="s">
        <v>69</v>
      </c>
      <c r="D44" s="253">
        <f>D43*$B$34</f>
        <v>15.07</v>
      </c>
      <c r="E44" s="250"/>
      <c r="F44" s="213">
        <f>F43*$B$34</f>
        <v>16.760000000000002</v>
      </c>
      <c r="G44" s="227"/>
    </row>
    <row r="45" spans="1:14" ht="19.5" customHeight="1" thickBot="1" x14ac:dyDescent="0.35">
      <c r="A45" s="206" t="s">
        <v>70</v>
      </c>
      <c r="B45" s="250">
        <f>(B44/B43)*(B42/B41)*(B40/B39)*(B38/B37)*B36</f>
        <v>500</v>
      </c>
      <c r="C45" s="252" t="s">
        <v>71</v>
      </c>
      <c r="D45" s="254">
        <f>D44*$B$30/100</f>
        <v>15.018761999999999</v>
      </c>
      <c r="E45" s="227"/>
      <c r="F45" s="214">
        <f>F44*$B$30/100</f>
        <v>16.703016000000002</v>
      </c>
      <c r="G45" s="227"/>
    </row>
    <row r="46" spans="1:14" ht="19.5" customHeight="1" thickBot="1" x14ac:dyDescent="0.35">
      <c r="A46" s="354" t="s">
        <v>72</v>
      </c>
      <c r="B46" s="360"/>
      <c r="C46" s="252" t="s">
        <v>73</v>
      </c>
      <c r="D46" s="253">
        <f>D45/$B$45</f>
        <v>3.0037523999999996E-2</v>
      </c>
      <c r="E46" s="227"/>
      <c r="F46" s="215">
        <f>F45/$B$45</f>
        <v>3.3406032000000002E-2</v>
      </c>
      <c r="G46" s="227"/>
    </row>
    <row r="47" spans="1:14" ht="27" customHeight="1" thickBot="1" x14ac:dyDescent="0.45">
      <c r="A47" s="356"/>
      <c r="B47" s="361"/>
      <c r="C47" s="252" t="s">
        <v>74</v>
      </c>
      <c r="D47" s="270">
        <v>3.2000000000000001E-2</v>
      </c>
      <c r="E47" s="235"/>
      <c r="F47" s="235"/>
      <c r="G47" s="235"/>
    </row>
    <row r="48" spans="1:14" ht="18.75" x14ac:dyDescent="0.3">
      <c r="C48" s="252" t="s">
        <v>75</v>
      </c>
      <c r="D48" s="254">
        <f>D47*$B$45</f>
        <v>16</v>
      </c>
      <c r="E48" s="227"/>
      <c r="F48" s="227"/>
      <c r="G48" s="227"/>
    </row>
    <row r="49" spans="1:12" ht="19.5" customHeight="1" thickBot="1" x14ac:dyDescent="0.35">
      <c r="C49" s="255" t="s">
        <v>76</v>
      </c>
      <c r="D49" s="256">
        <f>D48/B34</f>
        <v>16</v>
      </c>
      <c r="E49" s="229"/>
      <c r="F49" s="229"/>
      <c r="G49" s="229"/>
    </row>
    <row r="50" spans="1:12" ht="18.75" x14ac:dyDescent="0.3">
      <c r="C50" s="257" t="s">
        <v>77</v>
      </c>
      <c r="D50" s="258">
        <f>AVERAGE(E38:E41,G38:G41)</f>
        <v>3903412.1780514061</v>
      </c>
      <c r="E50" s="228"/>
      <c r="F50" s="228"/>
      <c r="G50" s="228"/>
    </row>
    <row r="51" spans="1:12" ht="18.75" x14ac:dyDescent="0.3">
      <c r="C51" s="216" t="s">
        <v>78</v>
      </c>
      <c r="D51" s="219">
        <f>STDEV(E38:E41,G38:G41)/D50</f>
        <v>8.5342522718419821E-3</v>
      </c>
      <c r="E51" s="250"/>
      <c r="F51" s="250"/>
      <c r="G51" s="250"/>
    </row>
    <row r="52" spans="1:12" ht="19.5" customHeight="1" thickBot="1" x14ac:dyDescent="0.35">
      <c r="C52" s="217" t="s">
        <v>19</v>
      </c>
      <c r="D52" s="220">
        <f>COUNT(E38:E41,G38:G41)</f>
        <v>6</v>
      </c>
      <c r="E52" s="250"/>
      <c r="F52" s="250"/>
      <c r="G52" s="250"/>
    </row>
    <row r="54" spans="1:12" ht="18.75" x14ac:dyDescent="0.3">
      <c r="A54" s="192" t="s">
        <v>1</v>
      </c>
      <c r="B54" s="221" t="s">
        <v>79</v>
      </c>
    </row>
    <row r="55" spans="1:12" ht="18.75" x14ac:dyDescent="0.3">
      <c r="A55" s="236" t="s">
        <v>80</v>
      </c>
      <c r="B55" s="194" t="str">
        <f>B21</f>
        <v>Each 5mL contains Trimethoprim BP 40mg, Sulphamethoxazole BP 200mg</v>
      </c>
    </row>
    <row r="56" spans="1:12" ht="26.25" customHeight="1" x14ac:dyDescent="0.4">
      <c r="A56" s="280" t="s">
        <v>81</v>
      </c>
      <c r="B56" s="271">
        <v>5</v>
      </c>
      <c r="C56" s="250" t="s">
        <v>82</v>
      </c>
      <c r="D56" s="272">
        <v>40</v>
      </c>
      <c r="E56" s="250" t="str">
        <f>B20</f>
        <v>Sulfamethoxazole BP &amp; Trimethoprim BP</v>
      </c>
    </row>
    <row r="57" spans="1:12" ht="19.5" thickBot="1" x14ac:dyDescent="0.35">
      <c r="A57" s="194" t="s">
        <v>83</v>
      </c>
      <c r="B57" s="282">
        <f>'RELATIVE DENSITY'!C39</f>
        <v>0.98211174221602004</v>
      </c>
    </row>
    <row r="58" spans="1:12" s="47" customFormat="1" ht="19.5" thickBot="1" x14ac:dyDescent="0.35">
      <c r="A58" s="280" t="s">
        <v>84</v>
      </c>
      <c r="B58" s="242">
        <f>B56</f>
        <v>5</v>
      </c>
      <c r="C58" s="250" t="s">
        <v>85</v>
      </c>
      <c r="D58" s="260">
        <f>B57*B56</f>
        <v>4.9105587110801006</v>
      </c>
    </row>
    <row r="59" spans="1:12" ht="19.5" customHeight="1" thickBot="1" x14ac:dyDescent="0.3"/>
    <row r="60" spans="1:12" s="8" customFormat="1" ht="27" customHeight="1" thickBot="1" x14ac:dyDescent="0.45">
      <c r="A60" s="205" t="s">
        <v>86</v>
      </c>
      <c r="B60" s="267">
        <v>50</v>
      </c>
      <c r="C60" s="236"/>
      <c r="D60" s="223" t="s">
        <v>87</v>
      </c>
      <c r="E60" s="222" t="s">
        <v>88</v>
      </c>
      <c r="F60" s="222" t="s">
        <v>58</v>
      </c>
      <c r="G60" s="222" t="s">
        <v>89</v>
      </c>
      <c r="H60" s="207" t="s">
        <v>90</v>
      </c>
      <c r="L60" s="197"/>
    </row>
    <row r="61" spans="1:12" s="8" customFormat="1" ht="24" customHeight="1" x14ac:dyDescent="0.4">
      <c r="A61" s="206" t="s">
        <v>91</v>
      </c>
      <c r="B61" s="268">
        <v>2</v>
      </c>
      <c r="C61" s="371" t="s">
        <v>92</v>
      </c>
      <c r="D61" s="368">
        <v>5.5145999999999997</v>
      </c>
      <c r="E61" s="237">
        <v>1</v>
      </c>
      <c r="F61" s="273">
        <v>4066301</v>
      </c>
      <c r="G61" s="246">
        <f>IF(ISBLANK(F61),"-",(F61/$D$50*$D$47*$B$69)*$D$58/$D$61)</f>
        <v>37.104962182105986</v>
      </c>
      <c r="H61" s="243">
        <f t="shared" ref="H61:H72" si="0">IF(ISBLANK(F61),"-",G61/$D$56)</f>
        <v>0.92762405455264962</v>
      </c>
      <c r="L61" s="197"/>
    </row>
    <row r="62" spans="1:12" s="8" customFormat="1" ht="26.25" customHeight="1" x14ac:dyDescent="0.4">
      <c r="A62" s="206" t="s">
        <v>93</v>
      </c>
      <c r="B62" s="268">
        <v>50</v>
      </c>
      <c r="C62" s="372"/>
      <c r="D62" s="369"/>
      <c r="E62" s="238">
        <v>2</v>
      </c>
      <c r="F62" s="269">
        <v>4093622</v>
      </c>
      <c r="G62" s="247">
        <f>IF(ISBLANK(F62),"-",(F62/$D$50*$D$47*$B$69)*$D$58/$D$61)</f>
        <v>37.354266075688223</v>
      </c>
      <c r="H62" s="244">
        <f t="shared" si="0"/>
        <v>0.93385665189220557</v>
      </c>
      <c r="L62" s="197"/>
    </row>
    <row r="63" spans="1:12" s="8" customFormat="1" ht="24.75" customHeight="1" x14ac:dyDescent="0.4">
      <c r="A63" s="206" t="s">
        <v>94</v>
      </c>
      <c r="B63" s="268">
        <v>1</v>
      </c>
      <c r="C63" s="372"/>
      <c r="D63" s="369"/>
      <c r="E63" s="238">
        <v>3</v>
      </c>
      <c r="F63" s="269">
        <v>4100810</v>
      </c>
      <c r="G63" s="247">
        <f>IF(ISBLANK(F63),"-",(F63/$D$50*$D$47*$B$69)*$D$58/$D$61)</f>
        <v>37.419856514803513</v>
      </c>
      <c r="H63" s="244">
        <f t="shared" si="0"/>
        <v>0.93549641287008778</v>
      </c>
      <c r="L63" s="197"/>
    </row>
    <row r="64" spans="1:12" ht="27" customHeight="1" thickBot="1" x14ac:dyDescent="0.45">
      <c r="A64" s="206" t="s">
        <v>95</v>
      </c>
      <c r="B64" s="268">
        <v>1</v>
      </c>
      <c r="C64" s="373"/>
      <c r="D64" s="370"/>
      <c r="E64" s="239">
        <v>4</v>
      </c>
      <c r="F64" s="274"/>
      <c r="G64" s="247" t="str">
        <f>IF(ISBLANK(F64),"-",(F64/$D$50*$D$47*$B$69)*$D$58/$D$61)</f>
        <v>-</v>
      </c>
      <c r="H64" s="244" t="str">
        <f t="shared" si="0"/>
        <v>-</v>
      </c>
    </row>
    <row r="65" spans="1:11" ht="24.75" customHeight="1" x14ac:dyDescent="0.4">
      <c r="A65" s="206" t="s">
        <v>96</v>
      </c>
      <c r="B65" s="268">
        <v>1</v>
      </c>
      <c r="C65" s="371" t="s">
        <v>97</v>
      </c>
      <c r="D65" s="368">
        <v>5.4150999999999998</v>
      </c>
      <c r="E65" s="224">
        <v>1</v>
      </c>
      <c r="F65" s="269">
        <v>4144747</v>
      </c>
      <c r="G65" s="246">
        <f>IF(ISBLANK(F65),"-",(F65/$D$50*$D$47*$B$69)*$D$58/$D$65)</f>
        <v>38.515720924552284</v>
      </c>
      <c r="H65" s="243">
        <f t="shared" si="0"/>
        <v>0.96289302311380709</v>
      </c>
    </row>
    <row r="66" spans="1:11" ht="23.25" customHeight="1" x14ac:dyDescent="0.4">
      <c r="A66" s="206" t="s">
        <v>98</v>
      </c>
      <c r="B66" s="268">
        <v>1</v>
      </c>
      <c r="C66" s="372"/>
      <c r="D66" s="369"/>
      <c r="E66" s="225">
        <v>2</v>
      </c>
      <c r="F66" s="269">
        <v>4128316</v>
      </c>
      <c r="G66" s="247">
        <f>IF(ISBLANK(F66),"-",(F66/$D$50*$D$47*$B$69)*$D$58/$D$65)</f>
        <v>38.363033242888882</v>
      </c>
      <c r="H66" s="244">
        <f t="shared" si="0"/>
        <v>0.95907583107222205</v>
      </c>
    </row>
    <row r="67" spans="1:11" ht="24.75" customHeight="1" x14ac:dyDescent="0.4">
      <c r="A67" s="206" t="s">
        <v>99</v>
      </c>
      <c r="B67" s="268">
        <v>1</v>
      </c>
      <c r="C67" s="372"/>
      <c r="D67" s="369"/>
      <c r="E67" s="225">
        <v>3</v>
      </c>
      <c r="F67" s="269">
        <v>4136081</v>
      </c>
      <c r="G67" s="247">
        <f>IF(ISBLANK(F67),"-",(F67/$D$50*$D$47*$B$69)*$D$58/$D$65)</f>
        <v>38.435190740796266</v>
      </c>
      <c r="H67" s="244">
        <f t="shared" si="0"/>
        <v>0.96087976851990664</v>
      </c>
    </row>
    <row r="68" spans="1:11" ht="27" customHeight="1" thickBot="1" x14ac:dyDescent="0.45">
      <c r="A68" s="206" t="s">
        <v>100</v>
      </c>
      <c r="B68" s="268">
        <v>1</v>
      </c>
      <c r="C68" s="373"/>
      <c r="D68" s="370"/>
      <c r="E68" s="226">
        <v>4</v>
      </c>
      <c r="F68" s="274"/>
      <c r="G68" s="248" t="str">
        <f>IF(ISBLANK(F68),"-",(F68/$D$50*$D$47*$B$69)*$D$58/$D$65)</f>
        <v>-</v>
      </c>
      <c r="H68" s="245" t="str">
        <f t="shared" si="0"/>
        <v>-</v>
      </c>
    </row>
    <row r="69" spans="1:11" ht="23.25" customHeight="1" x14ac:dyDescent="0.4">
      <c r="A69" s="206" t="s">
        <v>101</v>
      </c>
      <c r="B69" s="249">
        <f>(B68/B67)*(B66/B65)*(B64/B63)*(B62/B61)*B60</f>
        <v>1250</v>
      </c>
      <c r="C69" s="371" t="s">
        <v>102</v>
      </c>
      <c r="D69" s="368">
        <v>5.3281000000000001</v>
      </c>
      <c r="E69" s="224">
        <v>1</v>
      </c>
      <c r="F69" s="273">
        <v>4063499</v>
      </c>
      <c r="G69" s="246">
        <f>IF(ISBLANK(F69),"-",(F69/$D$50*$D$47*$B$69)*$D$58/$D$69)</f>
        <v>38.377287571343317</v>
      </c>
      <c r="H69" s="244">
        <f t="shared" si="0"/>
        <v>0.95943218928358287</v>
      </c>
    </row>
    <row r="70" spans="1:11" ht="22.5" customHeight="1" thickBot="1" x14ac:dyDescent="0.45">
      <c r="A70" s="259" t="s">
        <v>103</v>
      </c>
      <c r="B70" s="275">
        <f>(D47*B69)/D56*D58</f>
        <v>4.9105587110801006</v>
      </c>
      <c r="C70" s="372"/>
      <c r="D70" s="369"/>
      <c r="E70" s="225">
        <v>2</v>
      </c>
      <c r="F70" s="269">
        <v>4058637</v>
      </c>
      <c r="G70" s="247">
        <f>IF(ISBLANK(F70),"-",(F70/$D$50*$D$47*$B$69)*$D$58/$D$69)</f>
        <v>38.331368925326217</v>
      </c>
      <c r="H70" s="244">
        <f t="shared" si="0"/>
        <v>0.95828422313315542</v>
      </c>
    </row>
    <row r="71" spans="1:11" ht="23.25" customHeight="1" x14ac:dyDescent="0.4">
      <c r="A71" s="354" t="s">
        <v>72</v>
      </c>
      <c r="B71" s="355"/>
      <c r="C71" s="372"/>
      <c r="D71" s="369"/>
      <c r="E71" s="225">
        <v>3</v>
      </c>
      <c r="F71" s="269">
        <v>4047348</v>
      </c>
      <c r="G71" s="247">
        <f>IF(ISBLANK(F71),"-",(F71/$D$50*$D$47*$B$69)*$D$58/$D$69)</f>
        <v>38.224751155912983</v>
      </c>
      <c r="H71" s="244">
        <f t="shared" si="0"/>
        <v>0.95561877889782454</v>
      </c>
    </row>
    <row r="72" spans="1:11" ht="23.25" customHeight="1" thickBot="1" x14ac:dyDescent="0.45">
      <c r="A72" s="356"/>
      <c r="B72" s="357"/>
      <c r="C72" s="374"/>
      <c r="D72" s="370"/>
      <c r="E72" s="226">
        <v>4</v>
      </c>
      <c r="F72" s="274"/>
      <c r="G72" s="248" t="str">
        <f>IF(ISBLANK(F72),"-",(F72/$D$50*$D$47*$B$69)*$D$58/$D$69)</f>
        <v>-</v>
      </c>
      <c r="H72" s="245" t="str">
        <f t="shared" si="0"/>
        <v>-</v>
      </c>
    </row>
    <row r="73" spans="1:11" ht="26.25" customHeight="1" x14ac:dyDescent="0.4">
      <c r="A73" s="250"/>
      <c r="B73" s="250"/>
      <c r="C73" s="250"/>
      <c r="D73" s="250"/>
      <c r="E73" s="250"/>
      <c r="F73" s="250"/>
      <c r="G73" s="218" t="s">
        <v>65</v>
      </c>
      <c r="H73" s="276">
        <f>AVERAGE(H61:H72)</f>
        <v>0.95035121481504903</v>
      </c>
    </row>
    <row r="74" spans="1:11" ht="26.25" customHeight="1" x14ac:dyDescent="0.4">
      <c r="C74" s="250"/>
      <c r="D74" s="250"/>
      <c r="E74" s="250"/>
      <c r="F74" s="250"/>
      <c r="G74" s="216" t="s">
        <v>78</v>
      </c>
      <c r="H74" s="277">
        <f>STDEV(H61:H72)/H73</f>
        <v>1.4535950485348231E-2</v>
      </c>
    </row>
    <row r="75" spans="1:11" ht="27" customHeight="1" thickBot="1" x14ac:dyDescent="0.45">
      <c r="A75" s="250"/>
      <c r="B75" s="250"/>
      <c r="C75" s="250"/>
      <c r="D75" s="227"/>
      <c r="E75" s="227"/>
      <c r="F75" s="250"/>
      <c r="G75" s="217" t="s">
        <v>19</v>
      </c>
      <c r="H75" s="278">
        <f>COUNT(H61:H72)</f>
        <v>9</v>
      </c>
    </row>
    <row r="76" spans="1:11" ht="18.75" x14ac:dyDescent="0.3">
      <c r="A76" s="250"/>
      <c r="B76" s="250"/>
      <c r="C76" s="250"/>
      <c r="D76" s="227"/>
      <c r="E76" s="227"/>
      <c r="F76" s="227"/>
      <c r="G76" s="227"/>
      <c r="H76" s="250"/>
      <c r="I76" s="236"/>
      <c r="J76" s="280"/>
      <c r="K76" s="285"/>
    </row>
    <row r="77" spans="1:11" ht="26.25" customHeight="1" x14ac:dyDescent="0.4">
      <c r="A77" s="196" t="s">
        <v>104</v>
      </c>
      <c r="B77" s="280" t="s">
        <v>105</v>
      </c>
      <c r="C77" s="351" t="str">
        <f>B20</f>
        <v>Sulfamethoxazole BP &amp; Trimethoprim BP</v>
      </c>
      <c r="D77" s="351"/>
      <c r="E77" s="236" t="s">
        <v>106</v>
      </c>
      <c r="F77" s="236"/>
      <c r="G77" s="281">
        <f>H73</f>
        <v>0.95035121481504903</v>
      </c>
      <c r="H77" s="250"/>
      <c r="I77" s="236"/>
      <c r="J77" s="280"/>
      <c r="K77" s="285"/>
    </row>
    <row r="78" spans="1:11" ht="19.5" customHeight="1" thickBot="1" x14ac:dyDescent="0.35">
      <c r="A78" s="286"/>
      <c r="B78" s="231"/>
      <c r="C78" s="232"/>
      <c r="D78" s="232"/>
      <c r="E78" s="231"/>
      <c r="F78" s="231"/>
      <c r="G78" s="231"/>
      <c r="H78" s="231"/>
    </row>
    <row r="79" spans="1:11" ht="18.75" x14ac:dyDescent="0.3">
      <c r="B79" s="250" t="s">
        <v>22</v>
      </c>
      <c r="E79" s="250" t="s">
        <v>23</v>
      </c>
      <c r="F79" s="250"/>
      <c r="G79" s="250" t="s">
        <v>24</v>
      </c>
    </row>
    <row r="80" spans="1:11" ht="43.5" customHeight="1" x14ac:dyDescent="0.3">
      <c r="A80" s="280" t="s">
        <v>25</v>
      </c>
      <c r="B80" s="337" t="s">
        <v>114</v>
      </c>
      <c r="C80" s="261"/>
      <c r="D80" s="250"/>
      <c r="E80" s="240"/>
      <c r="F80" s="236"/>
      <c r="G80" s="240"/>
      <c r="H80" s="240"/>
      <c r="I80" s="236"/>
    </row>
    <row r="81" spans="1:9" ht="45" customHeight="1" x14ac:dyDescent="0.3">
      <c r="A81" s="280" t="s">
        <v>26</v>
      </c>
      <c r="B81" s="262"/>
      <c r="C81" s="262"/>
      <c r="D81" s="285"/>
      <c r="E81" s="241"/>
      <c r="F81" s="236"/>
      <c r="G81" s="241"/>
      <c r="H81" s="241"/>
      <c r="I81" s="236"/>
    </row>
    <row r="82" spans="1:9" ht="18.75" x14ac:dyDescent="0.3">
      <c r="A82" s="250"/>
      <c r="B82" s="250"/>
      <c r="C82" s="227"/>
      <c r="D82" s="227"/>
      <c r="E82" s="227"/>
      <c r="F82" s="227"/>
      <c r="G82" s="250"/>
      <c r="H82" s="250"/>
      <c r="I82" s="236"/>
    </row>
    <row r="83" spans="1:9" ht="18.75" x14ac:dyDescent="0.3">
      <c r="A83" s="250"/>
      <c r="B83" s="250"/>
      <c r="C83" s="250"/>
      <c r="D83" s="227"/>
      <c r="E83" s="227"/>
      <c r="F83" s="227"/>
      <c r="G83" s="227"/>
      <c r="H83" s="250"/>
      <c r="I83" s="236"/>
    </row>
    <row r="84" spans="1:9" ht="18.75" x14ac:dyDescent="0.3">
      <c r="A84" s="250"/>
      <c r="B84" s="250"/>
      <c r="C84" s="250"/>
      <c r="D84" s="227"/>
      <c r="E84" s="227"/>
      <c r="F84" s="227"/>
      <c r="G84" s="227"/>
      <c r="H84" s="250"/>
      <c r="I84" s="236"/>
    </row>
    <row r="85" spans="1:9" ht="18.75" x14ac:dyDescent="0.3">
      <c r="A85" s="250"/>
      <c r="B85" s="250"/>
      <c r="C85" s="250"/>
      <c r="D85" s="227"/>
      <c r="E85" s="227"/>
      <c r="F85" s="227"/>
      <c r="G85" s="227"/>
      <c r="H85" s="250"/>
      <c r="I85" s="236"/>
    </row>
    <row r="86" spans="1:9" ht="18.75" x14ac:dyDescent="0.3">
      <c r="A86" s="250"/>
      <c r="B86" s="250"/>
      <c r="C86" s="250"/>
      <c r="D86" s="227"/>
      <c r="E86" s="227"/>
      <c r="F86" s="227"/>
      <c r="G86" s="227"/>
      <c r="H86" s="250"/>
      <c r="I86" s="236"/>
    </row>
    <row r="87" spans="1:9" ht="18.75" x14ac:dyDescent="0.3">
      <c r="A87" s="250"/>
      <c r="B87" s="250"/>
      <c r="C87" s="250"/>
      <c r="D87" s="227"/>
      <c r="E87" s="227"/>
      <c r="F87" s="227"/>
      <c r="G87" s="227"/>
      <c r="H87" s="250"/>
      <c r="I87" s="236"/>
    </row>
    <row r="88" spans="1:9" ht="18.75" x14ac:dyDescent="0.3">
      <c r="A88" s="250"/>
      <c r="B88" s="250"/>
      <c r="C88" s="250"/>
      <c r="D88" s="227"/>
      <c r="E88" s="227"/>
      <c r="F88" s="227"/>
      <c r="G88" s="227"/>
      <c r="H88" s="250"/>
      <c r="I88" s="236"/>
    </row>
    <row r="89" spans="1:9" ht="18.75" x14ac:dyDescent="0.3">
      <c r="A89" s="250"/>
      <c r="B89" s="250"/>
      <c r="C89" s="250"/>
      <c r="D89" s="227"/>
      <c r="E89" s="227"/>
      <c r="F89" s="227"/>
      <c r="G89" s="227"/>
      <c r="H89" s="250"/>
      <c r="I89" s="236"/>
    </row>
    <row r="90" spans="1:9" ht="18.75" x14ac:dyDescent="0.3">
      <c r="A90" s="250"/>
      <c r="B90" s="250"/>
      <c r="C90" s="250"/>
      <c r="D90" s="227"/>
      <c r="E90" s="227"/>
      <c r="F90" s="227"/>
      <c r="G90" s="227"/>
      <c r="H90" s="250"/>
      <c r="I90" s="236"/>
    </row>
    <row r="250" spans="1:1" x14ac:dyDescent="0.25">
      <c r="A250" s="5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RELATIVE DENSITY</vt:lpstr>
      <vt:lpstr>SULPHAMETHOXAZOLE</vt:lpstr>
      <vt:lpstr>TRIMETHOPRIM </vt:lpstr>
      <vt:lpstr>SULPHAMETHOXAZOLE!Print_Area</vt:lpstr>
      <vt:lpstr>'TRIMETHOPRIM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2016-01-22T07:52:41Z</dcterms:modified>
</cp:coreProperties>
</file>