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25" windowWidth="15015" windowHeight="7620" activeTab="3"/>
  </bookViews>
  <sheets>
    <sheet name="SST" sheetId="1" r:id="rId1"/>
    <sheet name="Uniformity" sheetId="2" r:id="rId2"/>
    <sheet name="Omeprazole I.P" sheetId="3" r:id="rId3"/>
    <sheet name="Omeprazole I.P (2)" sheetId="5" r:id="rId4"/>
  </sheets>
  <definedNames>
    <definedName name="_xlnm.Print_Area" localSheetId="2">'Omeprazole I.P'!$A$1:$H$144</definedName>
    <definedName name="_xlnm.Print_Area" localSheetId="3">'Omeprazole I.P (2)'!$A$1:$H$144</definedName>
    <definedName name="_xlnm.Print_Area" localSheetId="0">SST!$A$15:$E$36</definedName>
    <definedName name="_xlnm.Print_Area" localSheetId="1">Uniformity!$A$10:$G$52</definedName>
  </definedNames>
  <calcPr calcId="144525"/>
</workbook>
</file>

<file path=xl/calcChain.xml><?xml version="1.0" encoding="utf-8"?>
<calcChain xmlns="http://schemas.openxmlformats.org/spreadsheetml/2006/main">
  <c r="C140" i="5" l="1"/>
  <c r="B136" i="5"/>
  <c r="C123" i="5"/>
  <c r="B119" i="5"/>
  <c r="D101" i="5"/>
  <c r="B99" i="5"/>
  <c r="D102" i="5" s="1"/>
  <c r="F98" i="5"/>
  <c r="F96" i="5"/>
  <c r="D96" i="5"/>
  <c r="G95" i="5"/>
  <c r="E95" i="5"/>
  <c r="B88" i="5"/>
  <c r="D98" i="5" s="1"/>
  <c r="B84" i="5"/>
  <c r="B83" i="5"/>
  <c r="C76" i="5"/>
  <c r="H71" i="5"/>
  <c r="G71" i="5"/>
  <c r="B68" i="5"/>
  <c r="B69" i="5" s="1"/>
  <c r="H67" i="5"/>
  <c r="G67" i="5"/>
  <c r="H63" i="5"/>
  <c r="G63" i="5"/>
  <c r="B57" i="5"/>
  <c r="C56" i="5"/>
  <c r="B55" i="5"/>
  <c r="B45" i="5"/>
  <c r="D48" i="5" s="1"/>
  <c r="F42" i="5"/>
  <c r="D42" i="5"/>
  <c r="G41" i="5"/>
  <c r="E41" i="5"/>
  <c r="B34" i="5"/>
  <c r="F44" i="5" s="1"/>
  <c r="F45" i="5" s="1"/>
  <c r="F46" i="5" s="1"/>
  <c r="B30" i="5"/>
  <c r="F99" i="5" l="1"/>
  <c r="F100" i="5" s="1"/>
  <c r="D99" i="5"/>
  <c r="D100" i="5" s="1"/>
  <c r="G40" i="5"/>
  <c r="G38" i="5"/>
  <c r="G39" i="5"/>
  <c r="D49" i="5"/>
  <c r="D103" i="5"/>
  <c r="D44" i="5"/>
  <c r="D45" i="5" s="1"/>
  <c r="D46" i="5" s="1"/>
  <c r="G92" i="5" l="1"/>
  <c r="E94" i="5"/>
  <c r="E38" i="5"/>
  <c r="E40" i="5"/>
  <c r="D50" i="5" s="1"/>
  <c r="G93" i="5"/>
  <c r="E93" i="5"/>
  <c r="G94" i="5"/>
  <c r="E92" i="5"/>
  <c r="E39" i="5"/>
  <c r="G42" i="5"/>
  <c r="B57" i="3"/>
  <c r="C140" i="3"/>
  <c r="D101" i="3"/>
  <c r="F133" i="3"/>
  <c r="E133" i="3"/>
  <c r="F132" i="3"/>
  <c r="E132" i="3"/>
  <c r="F131" i="3"/>
  <c r="E131" i="3"/>
  <c r="F130" i="3"/>
  <c r="E130" i="3"/>
  <c r="F129" i="3"/>
  <c r="E129" i="3"/>
  <c r="F128" i="3"/>
  <c r="E128" i="3"/>
  <c r="C123" i="3"/>
  <c r="B119" i="3"/>
  <c r="B99" i="3"/>
  <c r="F98" i="3"/>
  <c r="D98" i="3"/>
  <c r="F96" i="3"/>
  <c r="D96" i="3"/>
  <c r="G95" i="3"/>
  <c r="E95" i="3"/>
  <c r="B88" i="3"/>
  <c r="B83" i="3"/>
  <c r="C76" i="3"/>
  <c r="H71" i="3"/>
  <c r="G71" i="3"/>
  <c r="B68" i="3"/>
  <c r="H67" i="3"/>
  <c r="G67" i="3"/>
  <c r="H63" i="3"/>
  <c r="G63" i="3"/>
  <c r="C56" i="3"/>
  <c r="B55" i="3"/>
  <c r="B45" i="3"/>
  <c r="D48" i="3" s="1"/>
  <c r="D49" i="3" s="1"/>
  <c r="F44" i="3"/>
  <c r="D44" i="3"/>
  <c r="F42" i="3"/>
  <c r="D42" i="3"/>
  <c r="G41" i="3"/>
  <c r="E41" i="3"/>
  <c r="B34" i="3"/>
  <c r="B30" i="3"/>
  <c r="D43" i="2"/>
  <c r="D47" i="2" s="1"/>
  <c r="C43" i="2"/>
  <c r="B43" i="2"/>
  <c r="C42" i="2"/>
  <c r="B42" i="2"/>
  <c r="D40" i="2"/>
  <c r="E40" i="2" s="1"/>
  <c r="D39" i="2"/>
  <c r="D38" i="2"/>
  <c r="E38" i="2" s="1"/>
  <c r="D37" i="2"/>
  <c r="D36" i="2"/>
  <c r="E36" i="2" s="1"/>
  <c r="D35" i="2"/>
  <c r="D34" i="2"/>
  <c r="E34" i="2" s="1"/>
  <c r="D33" i="2"/>
  <c r="D32" i="2"/>
  <c r="E32" i="2" s="1"/>
  <c r="D31" i="2"/>
  <c r="D30" i="2"/>
  <c r="E30" i="2" s="1"/>
  <c r="D29" i="2"/>
  <c r="D28" i="2"/>
  <c r="E28" i="2" s="1"/>
  <c r="D27" i="2"/>
  <c r="D26" i="2"/>
  <c r="E26" i="2" s="1"/>
  <c r="E25" i="2"/>
  <c r="D25" i="2"/>
  <c r="D24" i="2"/>
  <c r="E24" i="2" s="1"/>
  <c r="E23" i="2"/>
  <c r="D23" i="2"/>
  <c r="D22" i="2"/>
  <c r="E22" i="2" s="1"/>
  <c r="E21" i="2"/>
  <c r="D21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G96" i="5" l="1"/>
  <c r="D52" i="5"/>
  <c r="E42" i="5"/>
  <c r="D104" i="5"/>
  <c r="D106" i="5"/>
  <c r="E96" i="5"/>
  <c r="G70" i="5"/>
  <c r="H70" i="5" s="1"/>
  <c r="G65" i="5"/>
  <c r="H65" i="5" s="1"/>
  <c r="G61" i="5"/>
  <c r="H61" i="5" s="1"/>
  <c r="G69" i="5"/>
  <c r="H69" i="5" s="1"/>
  <c r="G64" i="5"/>
  <c r="H64" i="5" s="1"/>
  <c r="G60" i="5"/>
  <c r="H60" i="5" s="1"/>
  <c r="G68" i="5"/>
  <c r="H68" i="5" s="1"/>
  <c r="G66" i="5"/>
  <c r="H66" i="5" s="1"/>
  <c r="G62" i="5"/>
  <c r="H62" i="5" s="1"/>
  <c r="D51" i="5"/>
  <c r="D102" i="3"/>
  <c r="D103" i="3" s="1"/>
  <c r="B69" i="3"/>
  <c r="F45" i="3"/>
  <c r="B84" i="3"/>
  <c r="F99" i="3" s="1"/>
  <c r="D45" i="3"/>
  <c r="F135" i="3"/>
  <c r="F136" i="3" s="1"/>
  <c r="E29" i="2"/>
  <c r="D42" i="2"/>
  <c r="B47" i="2"/>
  <c r="D48" i="2"/>
  <c r="C47" i="2"/>
  <c r="F137" i="3"/>
  <c r="E27" i="2"/>
  <c r="E31" i="2"/>
  <c r="E33" i="2"/>
  <c r="E35" i="2"/>
  <c r="E37" i="2"/>
  <c r="E39" i="2"/>
  <c r="C48" i="2"/>
  <c r="E116" i="5" l="1"/>
  <c r="F116" i="5" s="1"/>
  <c r="E133" i="5"/>
  <c r="F133" i="5" s="1"/>
  <c r="E129" i="5"/>
  <c r="F129" i="5" s="1"/>
  <c r="E132" i="5"/>
  <c r="F132" i="5" s="1"/>
  <c r="E128" i="5"/>
  <c r="F128" i="5" s="1"/>
  <c r="E131" i="5"/>
  <c r="F131" i="5" s="1"/>
  <c r="E130" i="5"/>
  <c r="F130" i="5" s="1"/>
  <c r="E113" i="5"/>
  <c r="F113" i="5" s="1"/>
  <c r="D105" i="5"/>
  <c r="E112" i="5"/>
  <c r="F112" i="5" s="1"/>
  <c r="E111" i="5"/>
  <c r="F111" i="5" s="1"/>
  <c r="E114" i="5"/>
  <c r="F114" i="5" s="1"/>
  <c r="E115" i="5"/>
  <c r="F115" i="5" s="1"/>
  <c r="H72" i="5"/>
  <c r="H74" i="5"/>
  <c r="F100" i="3"/>
  <c r="G94" i="3"/>
  <c r="G92" i="3"/>
  <c r="G93" i="3"/>
  <c r="G140" i="3"/>
  <c r="D99" i="3"/>
  <c r="F46" i="3"/>
  <c r="G38" i="3"/>
  <c r="G40" i="3"/>
  <c r="G39" i="3"/>
  <c r="D46" i="3"/>
  <c r="E39" i="3"/>
  <c r="E40" i="3"/>
  <c r="E38" i="3"/>
  <c r="F135" i="5" l="1"/>
  <c r="G140" i="5" s="1"/>
  <c r="F137" i="5"/>
  <c r="F120" i="5"/>
  <c r="F118" i="5"/>
  <c r="G123" i="5" s="1"/>
  <c r="G76" i="5"/>
  <c r="H73" i="5"/>
  <c r="G96" i="3"/>
  <c r="D100" i="3"/>
  <c r="E92" i="3"/>
  <c r="E94" i="3"/>
  <c r="E93" i="3"/>
  <c r="G42" i="3"/>
  <c r="D50" i="3"/>
  <c r="D52" i="3"/>
  <c r="E42" i="3"/>
  <c r="F136" i="5" l="1"/>
  <c r="F119" i="5"/>
  <c r="E96" i="3"/>
  <c r="D104" i="3"/>
  <c r="D106" i="3"/>
  <c r="D51" i="3"/>
  <c r="G64" i="3"/>
  <c r="H64" i="3" s="1"/>
  <c r="G61" i="3"/>
  <c r="H61" i="3" s="1"/>
  <c r="G65" i="3"/>
  <c r="H65" i="3" s="1"/>
  <c r="G62" i="3"/>
  <c r="H62" i="3" s="1"/>
  <c r="G68" i="3"/>
  <c r="H68" i="3" s="1"/>
  <c r="G70" i="3"/>
  <c r="H70" i="3" s="1"/>
  <c r="G60" i="3"/>
  <c r="H60" i="3" s="1"/>
  <c r="G69" i="3"/>
  <c r="H69" i="3" s="1"/>
  <c r="G66" i="3"/>
  <c r="H66" i="3" s="1"/>
  <c r="D105" i="3" l="1"/>
  <c r="E112" i="3"/>
  <c r="F112" i="3" s="1"/>
  <c r="E116" i="3"/>
  <c r="F116" i="3" s="1"/>
  <c r="E114" i="3"/>
  <c r="F114" i="3" s="1"/>
  <c r="E115" i="3"/>
  <c r="F115" i="3" s="1"/>
  <c r="E111" i="3"/>
  <c r="F111" i="3" s="1"/>
  <c r="E113" i="3"/>
  <c r="F113" i="3" s="1"/>
  <c r="H74" i="3"/>
  <c r="H72" i="3"/>
  <c r="G76" i="3" s="1"/>
  <c r="F120" i="3" l="1"/>
  <c r="F118" i="3"/>
  <c r="H73" i="3"/>
  <c r="F119" i="3" l="1"/>
  <c r="G123" i="3"/>
</calcChain>
</file>

<file path=xl/sharedStrings.xml><?xml version="1.0" encoding="utf-8"?>
<sst xmlns="http://schemas.openxmlformats.org/spreadsheetml/2006/main" count="442" uniqueCount="129">
  <si>
    <t>HPLC System Suitability Report</t>
  </si>
  <si>
    <t>Analysis Data</t>
  </si>
  <si>
    <t>Assay</t>
  </si>
  <si>
    <t>Sample(s)</t>
  </si>
  <si>
    <t>Reference Substance:</t>
  </si>
  <si>
    <t>ZOMZOLE</t>
  </si>
  <si>
    <t>% age Purity:</t>
  </si>
  <si>
    <t>NDQA201509401</t>
  </si>
  <si>
    <t>Weight (mg):</t>
  </si>
  <si>
    <t>Omeprazole</t>
  </si>
  <si>
    <t>Standard Conc (mg/mL):</t>
  </si>
  <si>
    <t>Each hard gelatin capsule contains: Omeprazole IP 20mg</t>
  </si>
  <si>
    <t>2015-10-02 12:38:19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</si>
  <si>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</si>
  <si>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</si>
  <si>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</si>
  <si>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</si>
  <si>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</si>
  <si>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</si>
  <si>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</si>
  <si>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</si>
  <si>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</si>
  <si>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</si>
  <si>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</si>
  <si>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</si>
  <si>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</si>
  <si>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</si>
  <si>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</si>
  <si>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</si>
  <si>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</si>
  <si>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</si>
  <si>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</si>
  <si>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</si>
  <si>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</si>
  <si>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</si>
  <si>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</si>
  <si>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</si>
  <si>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</si>
  <si>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</si>
  <si>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2016-03-09 13:48:56</t>
  </si>
  <si>
    <t>Uniformity of weight</t>
  </si>
  <si>
    <t>Capsule No.</t>
  </si>
  <si>
    <t>Intact Capsule (mg)</t>
  </si>
  <si>
    <t>Empty Shell (mg)</t>
  </si>
  <si>
    <t>Capsule Content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</si>
  <si>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</si>
  <si>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</si>
  <si>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</si>
  <si>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</si>
  <si>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</si>
  <si>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</si>
  <si>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</si>
  <si>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</si>
  <si>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</si>
  <si>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</si>
  <si>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</si>
  <si>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</si>
  <si>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</si>
  <si>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</si>
  <si>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</si>
  <si>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</si>
  <si>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</si>
  <si>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</si>
  <si>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</si>
  <si>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</si>
  <si>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</si>
  <si>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</si>
  <si>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</si>
  <si>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</si>
  <si>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</si>
  <si>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</si>
  <si>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</si>
  <si>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</si>
  <si>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</si>
  <si>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</si>
  <si>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</si>
  <si>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</si>
  <si>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</si>
  <si>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</si>
  <si>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</si>
  <si>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</si>
  <si>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</si>
  <si>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</si>
  <si>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</si>
  <si>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</si>
  <si>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</si>
  <si>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</si>
  <si>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</si>
  <si>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</si>
  <si>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</si>
  <si>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Capsule/Tablet contains</t>
  </si>
  <si>
    <t>Average Capsule/Tablet Content Weight (mg):</t>
  </si>
  <si>
    <t>Initial Sample dilution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</si>
  <si>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</si>
  <si>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</si>
  <si>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</si>
  <si>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</si>
  <si>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</si>
  <si>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</si>
  <si>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</si>
  <si>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</si>
  <si>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</si>
  <si>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</si>
  <si>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</si>
  <si>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</si>
  <si>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</si>
  <si>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</si>
  <si>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</si>
  <si>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</si>
  <si>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</t>
  </si>
  <si>
    <t xml:space="preserve">The content of </t>
  </si>
  <si>
    <t xml:space="preserve">in the sample as a percentage of the stated  label claim is </t>
  </si>
  <si>
    <t>Determination of Active Ingredient Dissolved</t>
  </si>
  <si>
    <t>Average Normalised Peak Area:</t>
  </si>
  <si>
    <t>Analysis Data: Acid Stage</t>
  </si>
  <si>
    <t>Medium Volume (mL):</t>
  </si>
  <si>
    <t>Amt Released (mg):</t>
  </si>
  <si>
    <t>%age Released:</t>
  </si>
  <si>
    <t>Comment:</t>
  </si>
  <si>
    <t xml:space="preserve">The amount  of </t>
  </si>
  <si>
    <t xml:space="preserve">dissolved as a percentage of the stated  label claim is </t>
  </si>
  <si>
    <t>Analysis Data: Buffer Stage</t>
  </si>
  <si>
    <t>OMEPRAZOLE IP</t>
  </si>
  <si>
    <t>O14-1</t>
  </si>
  <si>
    <t>Omeprazole IP</t>
  </si>
  <si>
    <t>23/3/2016  14:38:19 PM</t>
  </si>
  <si>
    <t xml:space="preserve">                                                                                          Each hard gelatin capsule contains: Omeprazole IP 20mg</t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</si>
  <si>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20000</t>
    </r>
  </si>
  <si>
    <r>
      <t>The Assymetry of all peaks were between 0.8 and</t>
    </r>
    <r>
      <rPr>
        <b/>
        <sz val="12"/>
        <color rgb="FF000000"/>
        <rFont val="Book Antiqua"/>
      </rPr>
      <t xml:space="preserve"> 2.0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</si>
</sst>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000"/>
    <numFmt numFmtId="165" formatCode="0.0%"/>
    <numFmt numFmtId="166" formatCode="0.0000"/>
    <numFmt numFmtId="167" formatCode="dd\-mmm\-yyyy"/>
    <numFmt numFmtId="168" formatCode="0.00\ &quot;mg&quot;"/>
    <numFmt numFmtId="169" formatCode="0.0000\ &quot;mg&quot;"/>
    <numFmt numFmtId="170" formatCode="dd\-mmm\-yy"/>
    <numFmt numFmtId="171" formatCode="0.000"/>
  </numFmts>
  <fonts count="24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b/>
      <i/>
      <sz val="10"/>
      <color rgb="FF000000"/>
      <name val="Book Antiqua"/>
    </font>
    <font>
      <b/>
      <u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sz val="20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6" fontId="8" fillId="2" borderId="0" xfId="0" applyNumberFormat="1" applyFont="1" applyFill="1" applyAlignment="1">
      <alignment horizontal="center"/>
    </xf>
    <xf numFmtId="164" fontId="8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2" borderId="0" xfId="0" applyNumberFormat="1" applyFill="1"/>
    <xf numFmtId="10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 wrapText="1"/>
    </xf>
    <xf numFmtId="10" fontId="8" fillId="2" borderId="0" xfId="0" applyNumberFormat="1" applyFont="1" applyFill="1" applyAlignment="1">
      <alignment horizontal="center"/>
    </xf>
    <xf numFmtId="164" fontId="0" fillId="2" borderId="0" xfId="0" applyNumberFormat="1" applyFill="1"/>
    <xf numFmtId="10" fontId="0" fillId="2" borderId="0" xfId="0" applyNumberFormat="1" applyFill="1"/>
    <xf numFmtId="0" fontId="0" fillId="2" borderId="0" xfId="0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10" fontId="2" fillId="2" borderId="0" xfId="0" applyNumberFormat="1" applyFont="1" applyFill="1"/>
    <xf numFmtId="164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2" fillId="2" borderId="0" xfId="0" applyFont="1" applyFill="1"/>
    <xf numFmtId="167" fontId="2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" fillId="2" borderId="0" xfId="0" applyFont="1" applyFill="1"/>
    <xf numFmtId="164" fontId="1" fillId="2" borderId="12" xfId="0" applyNumberFormat="1" applyFont="1" applyFill="1" applyBorder="1" applyAlignment="1">
      <alignment horizontal="center"/>
    </xf>
    <xf numFmtId="164" fontId="1" fillId="2" borderId="13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2" fontId="2" fillId="3" borderId="15" xfId="0" applyNumberFormat="1" applyFont="1" applyFill="1" applyBorder="1" applyAlignment="1" applyProtection="1">
      <alignment horizontal="center"/>
      <protection locked="0"/>
    </xf>
    <xf numFmtId="2" fontId="2" fillId="3" borderId="14" xfId="0" applyNumberFormat="1" applyFont="1" applyFill="1" applyBorder="1" applyAlignment="1" applyProtection="1">
      <alignment horizontal="center"/>
      <protection locked="0"/>
    </xf>
    <xf numFmtId="2" fontId="2" fillId="2" borderId="14" xfId="0" applyNumberFormat="1" applyFont="1" applyFill="1" applyBorder="1" applyAlignment="1">
      <alignment horizontal="center"/>
    </xf>
    <xf numFmtId="10" fontId="2" fillId="2" borderId="16" xfId="0" applyNumberFormat="1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2" fontId="2" fillId="3" borderId="16" xfId="0" applyNumberFormat="1" applyFont="1" applyFill="1" applyBorder="1" applyAlignment="1" applyProtection="1">
      <alignment horizontal="center"/>
      <protection locked="0"/>
    </xf>
    <xf numFmtId="2" fontId="2" fillId="3" borderId="17" xfId="0" applyNumberFormat="1" applyFont="1" applyFill="1" applyBorder="1" applyAlignment="1" applyProtection="1">
      <alignment horizontal="center"/>
      <protection locked="0"/>
    </xf>
    <xf numFmtId="2" fontId="2" fillId="2" borderId="17" xfId="0" applyNumberFormat="1" applyFont="1" applyFill="1" applyBorder="1" applyAlignment="1">
      <alignment horizontal="center"/>
    </xf>
    <xf numFmtId="2" fontId="2" fillId="3" borderId="16" xfId="0" applyNumberFormat="1" applyFont="1" applyFill="1" applyBorder="1" applyAlignment="1" applyProtection="1">
      <alignment horizontal="center" wrapText="1"/>
      <protection locked="0"/>
    </xf>
    <xf numFmtId="1" fontId="2" fillId="2" borderId="18" xfId="0" applyNumberFormat="1" applyFont="1" applyFill="1" applyBorder="1" applyAlignment="1">
      <alignment horizontal="center"/>
    </xf>
    <xf numFmtId="2" fontId="2" fillId="3" borderId="19" xfId="0" applyNumberFormat="1" applyFont="1" applyFill="1" applyBorder="1" applyAlignment="1" applyProtection="1">
      <alignment horizontal="center" wrapText="1"/>
      <protection locked="0"/>
    </xf>
    <xf numFmtId="2" fontId="2" fillId="3" borderId="18" xfId="0" applyNumberFormat="1" applyFont="1" applyFill="1" applyBorder="1" applyAlignment="1" applyProtection="1">
      <alignment horizontal="center"/>
      <protection locked="0"/>
    </xf>
    <xf numFmtId="2" fontId="2" fillId="2" borderId="18" xfId="0" applyNumberFormat="1" applyFont="1" applyFill="1" applyBorder="1" applyAlignment="1">
      <alignment horizontal="center"/>
    </xf>
    <xf numFmtId="10" fontId="2" fillId="2" borderId="19" xfId="0" applyNumberFormat="1" applyFont="1" applyFill="1" applyBorder="1" applyAlignment="1">
      <alignment horizontal="center"/>
    </xf>
    <xf numFmtId="0" fontId="2" fillId="2" borderId="20" xfId="0" applyFont="1" applyFill="1" applyBorder="1" applyAlignment="1">
      <alignment horizontal="right"/>
    </xf>
    <xf numFmtId="166" fontId="2" fillId="2" borderId="21" xfId="0" applyNumberFormat="1" applyFont="1" applyFill="1" applyBorder="1" applyAlignment="1">
      <alignment horizontal="center"/>
    </xf>
    <xf numFmtId="166" fontId="2" fillId="2" borderId="22" xfId="0" applyNumberFormat="1" applyFont="1" applyFill="1" applyBorder="1" applyAlignment="1">
      <alignment horizontal="center"/>
    </xf>
    <xf numFmtId="166" fontId="2" fillId="2" borderId="23" xfId="0" applyNumberFormat="1" applyFont="1" applyFill="1" applyBorder="1" applyAlignment="1">
      <alignment horizontal="center"/>
    </xf>
    <xf numFmtId="0" fontId="2" fillId="2" borderId="24" xfId="0" applyFont="1" applyFill="1" applyBorder="1" applyAlignment="1">
      <alignment horizontal="right"/>
    </xf>
    <xf numFmtId="166" fontId="1" fillId="2" borderId="25" xfId="0" applyNumberFormat="1" applyFont="1" applyFill="1" applyBorder="1" applyAlignment="1">
      <alignment horizontal="center"/>
    </xf>
    <xf numFmtId="166" fontId="1" fillId="2" borderId="26" xfId="0" applyNumberFormat="1" applyFont="1" applyFill="1" applyBorder="1" applyAlignment="1">
      <alignment horizontal="center"/>
    </xf>
    <xf numFmtId="166" fontId="1" fillId="2" borderId="27" xfId="0" applyNumberFormat="1" applyFont="1" applyFill="1" applyBorder="1" applyAlignment="1">
      <alignment horizontal="center"/>
    </xf>
    <xf numFmtId="164" fontId="2" fillId="2" borderId="0" xfId="0" applyNumberFormat="1" applyFont="1" applyFill="1"/>
    <xf numFmtId="0" fontId="1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wrapText="1"/>
    </xf>
    <xf numFmtId="165" fontId="1" fillId="2" borderId="28" xfId="0" applyNumberFormat="1" applyFont="1" applyFill="1" applyBorder="1" applyAlignment="1">
      <alignment horizontal="center"/>
    </xf>
    <xf numFmtId="168" fontId="1" fillId="2" borderId="29" xfId="0" applyNumberFormat="1" applyFont="1" applyFill="1" applyBorder="1" applyAlignment="1">
      <alignment horizontal="center" vertical="center"/>
    </xf>
    <xf numFmtId="165" fontId="1" fillId="2" borderId="18" xfId="0" applyNumberFormat="1" applyFont="1" applyFill="1" applyBorder="1" applyAlignment="1">
      <alignment horizontal="center"/>
    </xf>
    <xf numFmtId="0" fontId="2" fillId="2" borderId="9" xfId="0" applyFont="1" applyFill="1" applyBorder="1"/>
    <xf numFmtId="10" fontId="2" fillId="2" borderId="30" xfId="0" applyNumberFormat="1" applyFont="1" applyFill="1" applyBorder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3" fillId="3" borderId="0" xfId="0" applyFont="1" applyFill="1" applyAlignment="1" applyProtection="1">
      <alignment horizontal="left" vertical="center"/>
      <protection locked="0"/>
    </xf>
    <xf numFmtId="170" fontId="13" fillId="3" borderId="0" xfId="0" applyNumberFormat="1" applyFont="1" applyFill="1" applyAlignment="1" applyProtection="1">
      <alignment horizontal="left" vertical="center"/>
      <protection locked="0"/>
    </xf>
    <xf numFmtId="170" fontId="11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right" vertical="center"/>
    </xf>
    <xf numFmtId="0" fontId="11" fillId="2" borderId="0" xfId="0" applyFont="1" applyFill="1" applyAlignment="1">
      <alignment horizontal="right" vertical="center"/>
    </xf>
    <xf numFmtId="0" fontId="13" fillId="3" borderId="0" xfId="0" applyFont="1" applyFill="1" applyAlignment="1" applyProtection="1">
      <alignment horizontal="center" vertical="center"/>
      <protection locked="0"/>
    </xf>
    <xf numFmtId="0" fontId="13" fillId="3" borderId="0" xfId="0" applyFont="1" applyFill="1" applyAlignment="1" applyProtection="1">
      <alignment horizontal="center" vertical="center"/>
      <protection locked="0"/>
    </xf>
    <xf numFmtId="0" fontId="14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 vertical="center"/>
    </xf>
    <xf numFmtId="0" fontId="15" fillId="2" borderId="0" xfId="0" applyFont="1" applyFill="1"/>
    <xf numFmtId="0" fontId="16" fillId="2" borderId="0" xfId="0" applyFont="1" applyFill="1"/>
    <xf numFmtId="2" fontId="13" fillId="3" borderId="0" xfId="0" applyNumberFormat="1" applyFont="1" applyFill="1" applyAlignment="1" applyProtection="1">
      <alignment horizontal="center" vertical="center"/>
      <protection locked="0"/>
    </xf>
    <xf numFmtId="0" fontId="12" fillId="2" borderId="0" xfId="0" applyFont="1" applyFill="1" applyAlignment="1">
      <alignment vertical="center" wrapText="1"/>
    </xf>
    <xf numFmtId="0" fontId="17" fillId="2" borderId="0" xfId="0" applyFont="1" applyFill="1"/>
    <xf numFmtId="2" fontId="12" fillId="2" borderId="0" xfId="0" applyNumberFormat="1" applyFont="1" applyFill="1" applyAlignment="1">
      <alignment horizontal="center" vertical="center"/>
    </xf>
    <xf numFmtId="0" fontId="18" fillId="2" borderId="0" xfId="0" applyFont="1" applyFill="1" applyAlignment="1">
      <alignment horizontal="left" vertical="center" wrapText="1"/>
    </xf>
    <xf numFmtId="169" fontId="12" fillId="2" borderId="0" xfId="0" applyNumberFormat="1" applyFont="1" applyFill="1" applyAlignment="1">
      <alignment horizontal="center" vertical="center"/>
    </xf>
    <xf numFmtId="0" fontId="17" fillId="2" borderId="0" xfId="0" applyFont="1" applyFill="1" applyAlignment="1">
      <alignment vertical="center"/>
    </xf>
    <xf numFmtId="0" fontId="11" fillId="2" borderId="33" xfId="0" applyFont="1" applyFill="1" applyBorder="1" applyAlignment="1">
      <alignment horizontal="right" vertical="center"/>
    </xf>
    <xf numFmtId="0" fontId="13" fillId="3" borderId="34" xfId="0" applyFont="1" applyFill="1" applyBorder="1" applyAlignment="1" applyProtection="1">
      <alignment horizontal="center" vertical="center"/>
      <protection locked="0"/>
    </xf>
    <xf numFmtId="0" fontId="11" fillId="2" borderId="35" xfId="0" applyFont="1" applyFill="1" applyBorder="1" applyAlignment="1">
      <alignment horizontal="right" vertical="center"/>
    </xf>
    <xf numFmtId="0" fontId="13" fillId="3" borderId="36" xfId="0" applyFont="1" applyFill="1" applyBorder="1" applyAlignment="1" applyProtection="1">
      <alignment horizontal="center" vertical="center"/>
      <protection locked="0"/>
    </xf>
    <xf numFmtId="0" fontId="12" fillId="2" borderId="34" xfId="0" applyFont="1" applyFill="1" applyBorder="1" applyAlignment="1">
      <alignment horizontal="center" vertical="center"/>
    </xf>
    <xf numFmtId="0" fontId="12" fillId="2" borderId="37" xfId="0" applyFont="1" applyFill="1" applyBorder="1" applyAlignment="1">
      <alignment horizontal="center" vertical="center"/>
    </xf>
    <xf numFmtId="0" fontId="12" fillId="2" borderId="38" xfId="0" applyFont="1" applyFill="1" applyBorder="1" applyAlignment="1">
      <alignment horizontal="center" vertical="center"/>
    </xf>
    <xf numFmtId="0" fontId="12" fillId="2" borderId="39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center"/>
    </xf>
    <xf numFmtId="0" fontId="13" fillId="3" borderId="41" xfId="0" applyFont="1" applyFill="1" applyBorder="1" applyAlignment="1" applyProtection="1">
      <alignment horizontal="center" vertical="center"/>
      <protection locked="0"/>
    </xf>
    <xf numFmtId="171" fontId="11" fillId="2" borderId="38" xfId="0" applyNumberFormat="1" applyFont="1" applyFill="1" applyBorder="1" applyAlignment="1">
      <alignment horizontal="center" vertical="center"/>
    </xf>
    <xf numFmtId="171" fontId="11" fillId="2" borderId="39" xfId="0" applyNumberFormat="1" applyFont="1" applyFill="1" applyBorder="1" applyAlignment="1">
      <alignment horizontal="center" vertical="center"/>
    </xf>
    <xf numFmtId="0" fontId="11" fillId="2" borderId="36" xfId="0" applyFont="1" applyFill="1" applyBorder="1" applyAlignment="1">
      <alignment horizontal="center" vertical="center"/>
    </xf>
    <xf numFmtId="0" fontId="13" fillId="3" borderId="35" xfId="0" applyFont="1" applyFill="1" applyBorder="1" applyAlignment="1" applyProtection="1">
      <alignment horizontal="center" vertical="center"/>
      <protection locked="0"/>
    </xf>
    <xf numFmtId="171" fontId="11" fillId="2" borderId="42" xfId="0" applyNumberFormat="1" applyFont="1" applyFill="1" applyBorder="1" applyAlignment="1">
      <alignment horizontal="center" vertical="center"/>
    </xf>
    <xf numFmtId="171" fontId="11" fillId="2" borderId="43" xfId="0" applyNumberFormat="1" applyFont="1" applyFill="1" applyBorder="1" applyAlignment="1">
      <alignment horizontal="center" vertical="center"/>
    </xf>
    <xf numFmtId="0" fontId="11" fillId="2" borderId="0" xfId="0" applyFont="1" applyFill="1"/>
    <xf numFmtId="0" fontId="11" fillId="2" borderId="15" xfId="0" applyFont="1" applyFill="1" applyBorder="1" applyAlignment="1">
      <alignment horizontal="center" vertical="center"/>
    </xf>
    <xf numFmtId="0" fontId="13" fillId="3" borderId="44" xfId="0" applyFont="1" applyFill="1" applyBorder="1" applyAlignment="1" applyProtection="1">
      <alignment horizontal="center" vertical="center"/>
      <protection locked="0"/>
    </xf>
    <xf numFmtId="171" fontId="11" fillId="2" borderId="45" xfId="0" applyNumberFormat="1" applyFont="1" applyFill="1" applyBorder="1" applyAlignment="1">
      <alignment horizontal="center" vertical="center"/>
    </xf>
    <xf numFmtId="171" fontId="11" fillId="2" borderId="46" xfId="0" applyNumberFormat="1" applyFont="1" applyFill="1" applyBorder="1" applyAlignment="1">
      <alignment horizontal="center" vertical="center"/>
    </xf>
    <xf numFmtId="0" fontId="11" fillId="2" borderId="36" xfId="0" applyFont="1" applyFill="1" applyBorder="1" applyAlignment="1">
      <alignment horizontal="right" vertical="center"/>
    </xf>
    <xf numFmtId="1" fontId="12" fillId="6" borderId="47" xfId="0" applyNumberFormat="1" applyFont="1" applyFill="1" applyBorder="1" applyAlignment="1">
      <alignment horizontal="center" vertical="center"/>
    </xf>
    <xf numFmtId="171" fontId="12" fillId="6" borderId="48" xfId="0" applyNumberFormat="1" applyFont="1" applyFill="1" applyBorder="1" applyAlignment="1">
      <alignment horizontal="center" vertical="center"/>
    </xf>
    <xf numFmtId="1" fontId="12" fillId="6" borderId="25" xfId="0" applyNumberFormat="1" applyFont="1" applyFill="1" applyBorder="1" applyAlignment="1">
      <alignment horizontal="center" vertical="center"/>
    </xf>
    <xf numFmtId="171" fontId="12" fillId="6" borderId="49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1" fillId="2" borderId="21" xfId="0" applyFont="1" applyFill="1" applyBorder="1" applyAlignment="1">
      <alignment horizontal="right" vertical="center"/>
    </xf>
    <xf numFmtId="2" fontId="13" fillId="3" borderId="23" xfId="0" applyNumberFormat="1" applyFont="1" applyFill="1" applyBorder="1" applyAlignment="1" applyProtection="1">
      <alignment horizontal="center" vertical="center"/>
      <protection locked="0"/>
    </xf>
    <xf numFmtId="0" fontId="11" fillId="2" borderId="0" xfId="0" applyFont="1" applyFill="1" applyAlignment="1">
      <alignment vertical="center"/>
    </xf>
    <xf numFmtId="0" fontId="13" fillId="3" borderId="28" xfId="0" applyFont="1" applyFill="1" applyBorder="1" applyAlignment="1" applyProtection="1">
      <alignment horizontal="center" vertical="center"/>
      <protection locked="0"/>
    </xf>
    <xf numFmtId="0" fontId="11" fillId="2" borderId="37" xfId="0" applyFont="1" applyFill="1" applyBorder="1" applyAlignment="1">
      <alignment horizontal="right" vertical="center"/>
    </xf>
    <xf numFmtId="2" fontId="11" fillId="6" borderId="50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2" fontId="11" fillId="6" borderId="17" xfId="0" applyNumberFormat="1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2" fontId="11" fillId="7" borderId="50" xfId="0" applyNumberFormat="1" applyFont="1" applyFill="1" applyBorder="1" applyAlignment="1">
      <alignment horizontal="center" vertical="center"/>
    </xf>
    <xf numFmtId="2" fontId="11" fillId="2" borderId="0" xfId="0" applyNumberFormat="1" applyFont="1" applyFill="1" applyAlignment="1">
      <alignment horizontal="center" vertical="center"/>
    </xf>
    <xf numFmtId="2" fontId="11" fillId="7" borderId="17" xfId="0" applyNumberFormat="1" applyFont="1" applyFill="1" applyBorder="1" applyAlignment="1">
      <alignment horizontal="center" vertical="center"/>
    </xf>
    <xf numFmtId="2" fontId="11" fillId="6" borderId="18" xfId="0" applyNumberFormat="1" applyFont="1" applyFill="1" applyBorder="1" applyAlignment="1">
      <alignment horizontal="center" vertical="center"/>
    </xf>
    <xf numFmtId="0" fontId="13" fillId="3" borderId="50" xfId="0" applyFont="1" applyFill="1" applyBorder="1" applyAlignment="1" applyProtection="1">
      <alignment horizontal="center" vertical="center"/>
      <protection locked="0"/>
    </xf>
    <xf numFmtId="1" fontId="11" fillId="2" borderId="0" xfId="0" applyNumberFormat="1" applyFont="1" applyFill="1" applyAlignment="1">
      <alignment horizontal="center" vertical="center"/>
    </xf>
    <xf numFmtId="0" fontId="11" fillId="2" borderId="47" xfId="0" applyFont="1" applyFill="1" applyBorder="1" applyAlignment="1">
      <alignment horizontal="right" vertical="center"/>
    </xf>
    <xf numFmtId="2" fontId="11" fillId="7" borderId="39" xfId="0" applyNumberFormat="1" applyFont="1" applyFill="1" applyBorder="1" applyAlignment="1">
      <alignment horizontal="center" vertical="center"/>
    </xf>
    <xf numFmtId="171" fontId="11" fillId="2" borderId="0" xfId="0" applyNumberFormat="1" applyFont="1" applyFill="1" applyAlignment="1">
      <alignment horizontal="center" vertical="center"/>
    </xf>
    <xf numFmtId="0" fontId="11" fillId="2" borderId="28" xfId="0" applyFont="1" applyFill="1" applyBorder="1" applyAlignment="1">
      <alignment horizontal="right" vertical="center"/>
    </xf>
    <xf numFmtId="171" fontId="12" fillId="7" borderId="28" xfId="0" applyNumberFormat="1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right" vertical="center"/>
    </xf>
    <xf numFmtId="10" fontId="11" fillId="6" borderId="17" xfId="0" applyNumberFormat="1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right" vertical="center"/>
    </xf>
    <xf numFmtId="0" fontId="11" fillId="7" borderId="18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12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center" vertical="center"/>
    </xf>
    <xf numFmtId="2" fontId="12" fillId="2" borderId="31" xfId="0" applyNumberFormat="1" applyFont="1" applyFill="1" applyBorder="1" applyAlignment="1">
      <alignment horizontal="center" vertical="center"/>
    </xf>
    <xf numFmtId="0" fontId="12" fillId="2" borderId="31" xfId="0" applyFont="1" applyFill="1" applyBorder="1" applyAlignment="1">
      <alignment horizontal="center" vertical="center"/>
    </xf>
    <xf numFmtId="0" fontId="11" fillId="2" borderId="31" xfId="0" applyFont="1" applyFill="1" applyBorder="1" applyAlignment="1">
      <alignment horizontal="center" vertical="center"/>
    </xf>
    <xf numFmtId="0" fontId="13" fillId="3" borderId="33" xfId="0" applyFont="1" applyFill="1" applyBorder="1" applyAlignment="1" applyProtection="1">
      <alignment horizontal="center" vertical="center"/>
      <protection locked="0"/>
    </xf>
    <xf numFmtId="2" fontId="11" fillId="2" borderId="33" xfId="0" applyNumberFormat="1" applyFont="1" applyFill="1" applyBorder="1" applyAlignment="1">
      <alignment horizontal="center" vertical="center"/>
    </xf>
    <xf numFmtId="10" fontId="11" fillId="2" borderId="31" xfId="0" applyNumberFormat="1" applyFont="1" applyFill="1" applyBorder="1" applyAlignment="1">
      <alignment horizontal="center" vertical="center"/>
    </xf>
    <xf numFmtId="0" fontId="11" fillId="2" borderId="51" xfId="0" applyFont="1" applyFill="1" applyBorder="1" applyAlignment="1">
      <alignment horizontal="center" vertical="center"/>
    </xf>
    <xf numFmtId="2" fontId="11" fillId="2" borderId="35" xfId="0" applyNumberFormat="1" applyFont="1" applyFill="1" applyBorder="1" applyAlignment="1">
      <alignment horizontal="center" vertical="center"/>
    </xf>
    <xf numFmtId="10" fontId="11" fillId="2" borderId="51" xfId="0" applyNumberFormat="1" applyFont="1" applyFill="1" applyBorder="1" applyAlignment="1">
      <alignment horizontal="center" vertical="center"/>
    </xf>
    <xf numFmtId="0" fontId="11" fillId="2" borderId="32" xfId="0" applyFont="1" applyFill="1" applyBorder="1" applyAlignment="1">
      <alignment horizontal="center" vertical="center"/>
    </xf>
    <xf numFmtId="0" fontId="13" fillId="3" borderId="52" xfId="0" applyFont="1" applyFill="1" applyBorder="1" applyAlignment="1" applyProtection="1">
      <alignment horizontal="center" vertical="center"/>
      <protection locked="0"/>
    </xf>
    <xf numFmtId="2" fontId="11" fillId="2" borderId="31" xfId="0" applyNumberFormat="1" applyFont="1" applyFill="1" applyBorder="1" applyAlignment="1">
      <alignment horizontal="center" vertical="center"/>
    </xf>
    <xf numFmtId="10" fontId="11" fillId="2" borderId="34" xfId="0" applyNumberFormat="1" applyFont="1" applyFill="1" applyBorder="1" applyAlignment="1">
      <alignment horizontal="center" vertical="center"/>
    </xf>
    <xf numFmtId="2" fontId="11" fillId="2" borderId="51" xfId="0" applyNumberFormat="1" applyFont="1" applyFill="1" applyBorder="1" applyAlignment="1">
      <alignment horizontal="center" vertical="center"/>
    </xf>
    <xf numFmtId="10" fontId="11" fillId="2" borderId="36" xfId="0" applyNumberFormat="1" applyFont="1" applyFill="1" applyBorder="1" applyAlignment="1">
      <alignment horizontal="center" vertical="center"/>
    </xf>
    <xf numFmtId="2" fontId="11" fillId="2" borderId="32" xfId="0" applyNumberFormat="1" applyFont="1" applyFill="1" applyBorder="1" applyAlignment="1">
      <alignment horizontal="center" vertical="center"/>
    </xf>
    <xf numFmtId="10" fontId="11" fillId="2" borderId="53" xfId="0" applyNumberFormat="1" applyFont="1" applyFill="1" applyBorder="1" applyAlignment="1">
      <alignment horizontal="center" vertical="center"/>
    </xf>
    <xf numFmtId="0" fontId="12" fillId="2" borderId="36" xfId="0" applyFont="1" applyFill="1" applyBorder="1" applyAlignment="1">
      <alignment horizontal="center" vertical="center"/>
    </xf>
    <xf numFmtId="0" fontId="11" fillId="2" borderId="52" xfId="0" applyFont="1" applyFill="1" applyBorder="1" applyAlignment="1">
      <alignment horizontal="right" vertical="center"/>
    </xf>
    <xf numFmtId="10" fontId="11" fillId="2" borderId="32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14" xfId="0" applyFont="1" applyFill="1" applyBorder="1" applyAlignment="1">
      <alignment horizontal="right" vertical="center"/>
    </xf>
    <xf numFmtId="10" fontId="13" fillId="7" borderId="15" xfId="0" applyNumberFormat="1" applyFont="1" applyFill="1" applyBorder="1" applyAlignment="1">
      <alignment horizontal="center" vertical="center"/>
    </xf>
    <xf numFmtId="10" fontId="13" fillId="6" borderId="16" xfId="0" applyNumberFormat="1" applyFont="1" applyFill="1" applyBorder="1" applyAlignment="1">
      <alignment horizontal="center" vertical="center"/>
    </xf>
    <xf numFmtId="2" fontId="11" fillId="2" borderId="0" xfId="0" applyNumberFormat="1" applyFont="1" applyFill="1" applyAlignment="1">
      <alignment horizontal="center" vertical="center"/>
    </xf>
    <xf numFmtId="0" fontId="13" fillId="7" borderId="19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right" vertical="center"/>
    </xf>
    <xf numFmtId="0" fontId="12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right" vertical="center"/>
    </xf>
    <xf numFmtId="0" fontId="11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54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1" fillId="2" borderId="55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171" fontId="13" fillId="3" borderId="44" xfId="0" applyNumberFormat="1" applyFont="1" applyFill="1" applyBorder="1" applyAlignment="1" applyProtection="1">
      <alignment horizontal="center" vertical="center"/>
      <protection locked="0"/>
    </xf>
    <xf numFmtId="1" fontId="12" fillId="6" borderId="56" xfId="0" applyNumberFormat="1" applyFont="1" applyFill="1" applyBorder="1" applyAlignment="1">
      <alignment horizontal="center" vertical="center"/>
    </xf>
    <xf numFmtId="1" fontId="12" fillId="6" borderId="57" xfId="0" applyNumberFormat="1" applyFont="1" applyFill="1" applyBorder="1" applyAlignment="1">
      <alignment horizontal="center" vertical="center"/>
    </xf>
    <xf numFmtId="1" fontId="12" fillId="6" borderId="32" xfId="0" applyNumberFormat="1" applyFont="1" applyFill="1" applyBorder="1" applyAlignment="1">
      <alignment horizontal="center" vertical="center"/>
    </xf>
    <xf numFmtId="166" fontId="11" fillId="6" borderId="50" xfId="0" applyNumberFormat="1" applyFont="1" applyFill="1" applyBorder="1" applyAlignment="1">
      <alignment horizontal="center" vertical="center"/>
    </xf>
    <xf numFmtId="166" fontId="11" fillId="6" borderId="18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166" fontId="11" fillId="7" borderId="50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2" fontId="11" fillId="7" borderId="39" xfId="0" applyNumberFormat="1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wrapText="1"/>
    </xf>
    <xf numFmtId="2" fontId="2" fillId="2" borderId="0" xfId="0" applyNumberFormat="1" applyFont="1" applyFill="1" applyAlignment="1">
      <alignment horizontal="center" vertical="center"/>
    </xf>
    <xf numFmtId="10" fontId="11" fillId="2" borderId="0" xfId="0" applyNumberFormat="1" applyFont="1" applyFill="1" applyAlignment="1">
      <alignment horizontal="center"/>
    </xf>
    <xf numFmtId="10" fontId="12" fillId="6" borderId="17" xfId="0" applyNumberFormat="1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58" xfId="0" applyFont="1" applyFill="1" applyBorder="1" applyAlignment="1">
      <alignment horizontal="center" vertical="center"/>
    </xf>
    <xf numFmtId="0" fontId="12" fillId="2" borderId="34" xfId="0" applyFont="1" applyFill="1" applyBorder="1" applyAlignment="1">
      <alignment horizontal="center" vertical="center" wrapText="1"/>
    </xf>
    <xf numFmtId="0" fontId="11" fillId="2" borderId="35" xfId="0" applyFont="1" applyFill="1" applyBorder="1" applyAlignment="1">
      <alignment horizontal="center" vertical="center"/>
    </xf>
    <xf numFmtId="1" fontId="13" fillId="3" borderId="42" xfId="0" applyNumberFormat="1" applyFont="1" applyFill="1" applyBorder="1" applyAlignment="1" applyProtection="1">
      <alignment horizontal="center" vertical="center"/>
      <protection locked="0"/>
    </xf>
    <xf numFmtId="2" fontId="11" fillId="2" borderId="38" xfId="0" applyNumberFormat="1" applyFont="1" applyFill="1" applyBorder="1" applyAlignment="1">
      <alignment horizontal="center" vertical="center"/>
    </xf>
    <xf numFmtId="10" fontId="11" fillId="2" borderId="39" xfId="0" applyNumberFormat="1" applyFont="1" applyFill="1" applyBorder="1" applyAlignment="1">
      <alignment horizontal="center" vertical="center"/>
    </xf>
    <xf numFmtId="2" fontId="11" fillId="2" borderId="42" xfId="0" applyNumberFormat="1" applyFont="1" applyFill="1" applyBorder="1" applyAlignment="1">
      <alignment horizontal="center" vertical="center"/>
    </xf>
    <xf numFmtId="10" fontId="11" fillId="2" borderId="43" xfId="0" applyNumberFormat="1" applyFont="1" applyFill="1" applyBorder="1" applyAlignment="1">
      <alignment horizontal="center" vertical="center"/>
    </xf>
    <xf numFmtId="0" fontId="11" fillId="2" borderId="44" xfId="0" applyFont="1" applyFill="1" applyBorder="1" applyAlignment="1">
      <alignment horizontal="center" vertical="center"/>
    </xf>
    <xf numFmtId="1" fontId="13" fillId="3" borderId="45" xfId="0" applyNumberFormat="1" applyFont="1" applyFill="1" applyBorder="1" applyAlignment="1" applyProtection="1">
      <alignment horizontal="center" vertical="center"/>
      <protection locked="0"/>
    </xf>
    <xf numFmtId="2" fontId="11" fillId="2" borderId="45" xfId="0" applyNumberFormat="1" applyFont="1" applyFill="1" applyBorder="1" applyAlignment="1">
      <alignment horizontal="center" vertical="center"/>
    </xf>
    <xf numFmtId="10" fontId="11" fillId="2" borderId="46" xfId="0" applyNumberFormat="1" applyFont="1" applyFill="1" applyBorder="1" applyAlignment="1">
      <alignment horizontal="center" vertical="center"/>
    </xf>
    <xf numFmtId="2" fontId="11" fillId="2" borderId="36" xfId="0" applyNumberFormat="1" applyFont="1" applyFill="1" applyBorder="1" applyAlignment="1">
      <alignment horizontal="center" vertical="center"/>
    </xf>
    <xf numFmtId="171" fontId="12" fillId="2" borderId="0" xfId="0" applyNumberFormat="1" applyFont="1" applyFill="1" applyAlignment="1">
      <alignment horizontal="center" vertical="center"/>
    </xf>
    <xf numFmtId="171" fontId="11" fillId="2" borderId="2" xfId="0" applyNumberFormat="1" applyFont="1" applyFill="1" applyBorder="1" applyAlignment="1">
      <alignment horizontal="right" vertical="center"/>
    </xf>
    <xf numFmtId="10" fontId="13" fillId="7" borderId="50" xfId="0" applyNumberFormat="1" applyFont="1" applyFill="1" applyBorder="1" applyAlignment="1">
      <alignment horizontal="center" vertical="center"/>
    </xf>
    <xf numFmtId="0" fontId="12" fillId="2" borderId="36" xfId="0" applyFont="1" applyFill="1" applyBorder="1" applyAlignment="1">
      <alignment horizontal="center" vertical="center"/>
    </xf>
    <xf numFmtId="0" fontId="11" fillId="2" borderId="3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10" fontId="13" fillId="6" borderId="50" xfId="0" applyNumberFormat="1" applyFont="1" applyFill="1" applyBorder="1" applyAlignment="1">
      <alignment horizontal="center" vertical="center"/>
    </xf>
    <xf numFmtId="0" fontId="11" fillId="2" borderId="52" xfId="0" applyFont="1" applyFill="1" applyBorder="1" applyAlignment="1">
      <alignment vertical="center"/>
    </xf>
    <xf numFmtId="0" fontId="11" fillId="2" borderId="59" xfId="0" applyFont="1" applyFill="1" applyBorder="1" applyAlignment="1">
      <alignment horizontal="center" vertical="center"/>
    </xf>
    <xf numFmtId="0" fontId="11" fillId="2" borderId="60" xfId="0" applyFont="1" applyFill="1" applyBorder="1" applyAlignment="1">
      <alignment horizontal="right" vertical="center"/>
    </xf>
    <xf numFmtId="0" fontId="13" fillId="7" borderId="18" xfId="0" applyFont="1" applyFill="1" applyBorder="1" applyAlignment="1">
      <alignment horizontal="center" vertical="center"/>
    </xf>
    <xf numFmtId="2" fontId="11" fillId="2" borderId="4" xfId="0" applyNumberFormat="1" applyFont="1" applyFill="1" applyBorder="1" applyAlignment="1">
      <alignment horizontal="center" vertical="center"/>
    </xf>
    <xf numFmtId="10" fontId="11" fillId="2" borderId="40" xfId="0" applyNumberFormat="1" applyFont="1" applyFill="1" applyBorder="1" applyAlignment="1">
      <alignment horizontal="center" vertical="center"/>
    </xf>
    <xf numFmtId="2" fontId="11" fillId="2" borderId="3" xfId="0" applyNumberFormat="1" applyFont="1" applyFill="1" applyBorder="1" applyAlignment="1">
      <alignment horizontal="center" vertical="center"/>
    </xf>
    <xf numFmtId="10" fontId="11" fillId="2" borderId="36" xfId="0" applyNumberFormat="1" applyFont="1" applyFill="1" applyBorder="1" applyAlignment="1">
      <alignment horizontal="center" vertical="center"/>
    </xf>
    <xf numFmtId="2" fontId="11" fillId="2" borderId="5" xfId="0" applyNumberFormat="1" applyFont="1" applyFill="1" applyBorder="1" applyAlignment="1">
      <alignment horizontal="center" vertic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42" xfId="0" applyFont="1" applyFill="1" applyBorder="1" applyAlignment="1">
      <alignment horizontal="righ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1" xfId="0" applyFont="1" applyFill="1" applyBorder="1" applyAlignment="1">
      <alignment horizontal="right" vertical="center"/>
    </xf>
    <xf numFmtId="0" fontId="18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vertical="center"/>
    </xf>
    <xf numFmtId="0" fontId="11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right" vertical="center"/>
    </xf>
    <xf numFmtId="0" fontId="11" fillId="2" borderId="7" xfId="0" applyFont="1" applyFill="1" applyBorder="1" applyAlignment="1">
      <alignment vertical="center"/>
    </xf>
    <xf numFmtId="0" fontId="11" fillId="2" borderId="7" xfId="0" applyFont="1" applyFill="1" applyBorder="1" applyAlignment="1">
      <alignment vertical="center"/>
    </xf>
    <xf numFmtId="0" fontId="12" fillId="2" borderId="11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166" fontId="12" fillId="2" borderId="0" xfId="0" applyNumberFormat="1" applyFont="1" applyFill="1" applyAlignment="1" applyProtection="1">
      <alignment horizontal="center" vertical="center"/>
      <protection locked="0"/>
    </xf>
    <xf numFmtId="165" fontId="13" fillId="2" borderId="0" xfId="0" applyNumberFormat="1" applyFont="1" applyFill="1" applyAlignment="1">
      <alignment horizontal="center" vertical="center"/>
    </xf>
    <xf numFmtId="2" fontId="22" fillId="2" borderId="53" xfId="0" applyNumberFormat="1" applyFont="1" applyFill="1" applyBorder="1" applyAlignment="1">
      <alignment horizontal="center" vertical="center"/>
    </xf>
    <xf numFmtId="0" fontId="1" fillId="2" borderId="0" xfId="0" applyFont="1" applyFill="1" applyProtection="1">
      <protection locked="0"/>
    </xf>
    <xf numFmtId="0" fontId="12" fillId="2" borderId="10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31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vertical="center"/>
      <protection locked="0"/>
    </xf>
    <xf numFmtId="22" fontId="6" fillId="2" borderId="0" xfId="0" applyNumberFormat="1" applyFont="1" applyFill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169" fontId="1" fillId="2" borderId="31" xfId="0" applyNumberFormat="1" applyFont="1" applyFill="1" applyBorder="1" applyAlignment="1">
      <alignment horizontal="center" vertical="center"/>
    </xf>
    <xf numFmtId="169" fontId="1" fillId="2" borderId="32" xfId="0" applyNumberFormat="1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8" fillId="2" borderId="33" xfId="0" applyFont="1" applyFill="1" applyBorder="1" applyAlignment="1">
      <alignment horizontal="left" vertical="center" wrapText="1"/>
    </xf>
    <xf numFmtId="0" fontId="18" fillId="2" borderId="34" xfId="0" applyFont="1" applyFill="1" applyBorder="1" applyAlignment="1">
      <alignment horizontal="left" vertical="center" wrapText="1"/>
    </xf>
    <xf numFmtId="0" fontId="18" fillId="2" borderId="52" xfId="0" applyFont="1" applyFill="1" applyBorder="1" applyAlignment="1">
      <alignment horizontal="left" vertical="center" wrapText="1"/>
    </xf>
    <xf numFmtId="0" fontId="18" fillId="2" borderId="53" xfId="0" applyFont="1" applyFill="1" applyBorder="1" applyAlignment="1">
      <alignment horizontal="left" vertical="center" wrapText="1"/>
    </xf>
    <xf numFmtId="0" fontId="18" fillId="2" borderId="62" xfId="0" applyFont="1" applyFill="1" applyBorder="1" applyAlignment="1">
      <alignment horizontal="center"/>
    </xf>
    <xf numFmtId="0" fontId="18" fillId="2" borderId="30" xfId="0" applyFont="1" applyFill="1" applyBorder="1" applyAlignment="1">
      <alignment horizontal="center"/>
    </xf>
    <xf numFmtId="0" fontId="18" fillId="2" borderId="13" xfId="0" applyFont="1" applyFill="1" applyBorder="1" applyAlignment="1">
      <alignment horizontal="center"/>
    </xf>
    <xf numFmtId="0" fontId="19" fillId="2" borderId="10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vertical="center"/>
      <protection locked="0"/>
    </xf>
    <xf numFmtId="0" fontId="18" fillId="2" borderId="62" xfId="0" applyFont="1" applyFill="1" applyBorder="1" applyAlignment="1">
      <alignment horizontal="justify" vertical="center" wrapText="1"/>
    </xf>
    <xf numFmtId="0" fontId="18" fillId="2" borderId="30" xfId="0" applyFont="1" applyFill="1" applyBorder="1" applyAlignment="1">
      <alignment horizontal="justify" vertical="center" wrapText="1"/>
    </xf>
    <xf numFmtId="0" fontId="18" fillId="2" borderId="13" xfId="0" applyFont="1" applyFill="1" applyBorder="1" applyAlignment="1">
      <alignment horizontal="justify" vertical="center" wrapText="1"/>
    </xf>
    <xf numFmtId="0" fontId="18" fillId="2" borderId="62" xfId="0" applyFont="1" applyFill="1" applyBorder="1" applyAlignment="1">
      <alignment horizontal="left" vertical="center" wrapText="1"/>
    </xf>
    <xf numFmtId="0" fontId="18" fillId="2" borderId="30" xfId="0" applyFont="1" applyFill="1" applyBorder="1" applyAlignment="1">
      <alignment horizontal="left" vertical="center" wrapText="1"/>
    </xf>
    <xf numFmtId="0" fontId="18" fillId="2" borderId="13" xfId="0" applyFont="1" applyFill="1" applyBorder="1" applyAlignment="1">
      <alignment horizontal="left" vertical="center" wrapText="1"/>
    </xf>
    <xf numFmtId="0" fontId="12" fillId="2" borderId="20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2" fillId="2" borderId="31" xfId="0" applyFont="1" applyFill="1" applyBorder="1" applyAlignment="1">
      <alignment horizontal="center" vertical="center"/>
    </xf>
    <xf numFmtId="0" fontId="12" fillId="2" borderId="51" xfId="0" applyFont="1" applyFill="1" applyBorder="1" applyAlignment="1">
      <alignment horizontal="center" vertical="center"/>
    </xf>
    <xf numFmtId="0" fontId="12" fillId="2" borderId="32" xfId="0" applyFont="1" applyFill="1" applyBorder="1" applyAlignment="1">
      <alignment horizontal="center" vertical="center"/>
    </xf>
    <xf numFmtId="2" fontId="13" fillId="3" borderId="31" xfId="0" applyNumberFormat="1" applyFont="1" applyFill="1" applyBorder="1" applyAlignment="1" applyProtection="1">
      <alignment horizontal="center" vertical="center"/>
      <protection locked="0"/>
    </xf>
    <xf numFmtId="2" fontId="13" fillId="3" borderId="51" xfId="0" applyNumberFormat="1" applyFont="1" applyFill="1" applyBorder="1" applyAlignment="1" applyProtection="1">
      <alignment horizontal="center" vertical="center"/>
      <protection locked="0"/>
    </xf>
    <xf numFmtId="2" fontId="13" fillId="3" borderId="32" xfId="0" applyNumberFormat="1" applyFont="1" applyFill="1" applyBorder="1" applyAlignment="1" applyProtection="1">
      <alignment horizontal="center" vertical="center"/>
      <protection locked="0"/>
    </xf>
    <xf numFmtId="0" fontId="18" fillId="2" borderId="33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18" fillId="2" borderId="52" xfId="0" applyFont="1" applyFill="1" applyBorder="1" applyAlignment="1">
      <alignment horizontal="center" vertical="center" wrapText="1"/>
    </xf>
    <xf numFmtId="0" fontId="18" fillId="2" borderId="5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left" vertical="center" wrapText="1"/>
    </xf>
    <xf numFmtId="0" fontId="18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26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34" workbookViewId="0">
      <selection activeCell="B28" sqref="B28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307" t="s">
        <v>0</v>
      </c>
      <c r="B15" s="307"/>
      <c r="C15" s="307"/>
      <c r="D15" s="307"/>
      <c r="E15" s="307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/>
      <c r="D17" s="9"/>
      <c r="E17" s="10"/>
    </row>
    <row r="18" spans="1:6" ht="16.5" customHeight="1" x14ac:dyDescent="0.3">
      <c r="A18" s="11" t="s">
        <v>4</v>
      </c>
      <c r="B18" s="8" t="s">
        <v>5</v>
      </c>
      <c r="C18" s="10"/>
      <c r="D18" s="10"/>
      <c r="E18" s="10"/>
    </row>
    <row r="19" spans="1:6" ht="16.5" customHeight="1" x14ac:dyDescent="0.3">
      <c r="A19" s="11" t="s">
        <v>6</v>
      </c>
      <c r="B19" s="12" t="s">
        <v>7</v>
      </c>
      <c r="C19" s="10"/>
      <c r="D19" s="10"/>
      <c r="E19" s="10"/>
    </row>
    <row r="20" spans="1:6" ht="16.5" customHeight="1" x14ac:dyDescent="0.3">
      <c r="A20" s="7" t="s">
        <v>8</v>
      </c>
      <c r="B20" s="12" t="s">
        <v>9</v>
      </c>
      <c r="C20" s="10"/>
      <c r="D20" s="10"/>
      <c r="E20" s="10"/>
    </row>
    <row r="21" spans="1:6" ht="16.5" customHeight="1" x14ac:dyDescent="0.3">
      <c r="A21" s="7" t="s">
        <v>10</v>
      </c>
      <c r="B21" s="13" t="s">
        <v>126</v>
      </c>
      <c r="C21" s="10"/>
      <c r="D21" s="10"/>
      <c r="E21" s="10"/>
    </row>
    <row r="22" spans="1:6" ht="15.75" customHeight="1" x14ac:dyDescent="0.25">
      <c r="A22" s="10"/>
      <c r="B22" s="306" t="s">
        <v>125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69954987</v>
      </c>
      <c r="C24" s="18">
        <v>51952.2</v>
      </c>
      <c r="D24" s="19">
        <v>0.8</v>
      </c>
      <c r="E24" s="20">
        <v>12.1</v>
      </c>
    </row>
    <row r="25" spans="1:6" ht="16.5" customHeight="1" x14ac:dyDescent="0.3">
      <c r="A25" s="17">
        <v>2</v>
      </c>
      <c r="B25" s="18">
        <v>70296284</v>
      </c>
      <c r="C25" s="18">
        <v>52847.3</v>
      </c>
      <c r="D25" s="19">
        <v>0.8</v>
      </c>
      <c r="E25" s="20">
        <v>12.1</v>
      </c>
    </row>
    <row r="26" spans="1:6" ht="16.5" customHeight="1" x14ac:dyDescent="0.3">
      <c r="A26" s="17">
        <v>3</v>
      </c>
      <c r="B26" s="18">
        <v>69905303</v>
      </c>
      <c r="C26" s="18">
        <v>53412.3</v>
      </c>
      <c r="D26" s="19">
        <v>0.8</v>
      </c>
      <c r="E26" s="20">
        <v>12.1</v>
      </c>
    </row>
    <row r="27" spans="1:6" ht="16.5" customHeight="1" x14ac:dyDescent="0.3">
      <c r="A27" s="17">
        <v>4</v>
      </c>
      <c r="B27" s="18">
        <v>69873225</v>
      </c>
      <c r="C27" s="18">
        <v>53771.8</v>
      </c>
      <c r="D27" s="19">
        <v>0.8</v>
      </c>
      <c r="E27" s="20">
        <v>12.1</v>
      </c>
    </row>
    <row r="28" spans="1:6" ht="16.5" customHeight="1" x14ac:dyDescent="0.3">
      <c r="A28" s="17">
        <v>5</v>
      </c>
      <c r="B28" s="18">
        <v>70271127</v>
      </c>
      <c r="C28" s="18">
        <v>54323.5</v>
      </c>
      <c r="D28" s="19">
        <v>0.8</v>
      </c>
      <c r="E28" s="20">
        <v>12.1</v>
      </c>
    </row>
    <row r="29" spans="1:6" ht="16.5" customHeight="1" x14ac:dyDescent="0.3">
      <c r="A29" s="17">
        <v>6</v>
      </c>
      <c r="B29" s="21">
        <v>70070829</v>
      </c>
      <c r="C29" s="21">
        <v>54092.1</v>
      </c>
      <c r="D29" s="19">
        <v>0.8</v>
      </c>
      <c r="E29" s="20">
        <v>12.1</v>
      </c>
    </row>
    <row r="30" spans="1:6" ht="16.5" customHeight="1" x14ac:dyDescent="0.3">
      <c r="A30" s="23" t="s">
        <v>18</v>
      </c>
      <c r="B30" s="24">
        <f>AVERAGE(B24:B29)</f>
        <v>70061959.166666672</v>
      </c>
      <c r="C30" s="25">
        <f>AVERAGE(C24:C29)</f>
        <v>53399.866666666661</v>
      </c>
      <c r="D30" s="26">
        <f>AVERAGE(D24:D29)</f>
        <v>0.79999999999999993</v>
      </c>
      <c r="E30" s="26">
        <f>AVERAGE(E24:E29)</f>
        <v>12.1</v>
      </c>
    </row>
    <row r="31" spans="1:6" ht="16.5" customHeight="1" x14ac:dyDescent="0.3">
      <c r="A31" s="27" t="s">
        <v>19</v>
      </c>
      <c r="B31" s="28">
        <f>(STDEV(B24:B29)/B30)</f>
        <v>2.6344779694905066E-3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127</v>
      </c>
      <c r="C35" s="38"/>
      <c r="D35" s="38"/>
      <c r="E35" s="39"/>
      <c r="F35" s="2"/>
    </row>
    <row r="36" spans="1:6" ht="16.5" customHeight="1" x14ac:dyDescent="0.3">
      <c r="A36" s="11"/>
      <c r="B36" s="40" t="s">
        <v>128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308" t="s">
        <v>26</v>
      </c>
      <c r="C59" s="308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2"/>
  <sheetViews>
    <sheetView topLeftCell="A28" workbookViewId="0">
      <selection activeCell="B21" sqref="B21:C21"/>
    </sheetView>
  </sheetViews>
  <sheetFormatPr defaultColWidth="9.140625" defaultRowHeight="16.5" x14ac:dyDescent="0.3"/>
  <cols>
    <col min="1" max="1" width="13.140625" style="22" customWidth="1"/>
    <col min="2" max="2" width="17.85546875" style="3" customWidth="1"/>
    <col min="3" max="3" width="18.85546875" style="22" customWidth="1"/>
    <col min="4" max="4" width="19.7109375" style="23" customWidth="1"/>
    <col min="5" max="5" width="18.42578125" style="22" customWidth="1"/>
    <col min="6" max="6" width="6.42578125" style="1" customWidth="1"/>
    <col min="7" max="7" width="17.140625" style="1" customWidth="1"/>
    <col min="8" max="8" width="13.140625" style="1" customWidth="1"/>
    <col min="9" max="9" width="11" style="1" customWidth="1"/>
    <col min="10" max="10" width="15" style="1" customWidth="1"/>
    <col min="11" max="11" width="7.5703125" style="1" customWidth="1"/>
    <col min="12" max="12" width="13.140625" style="1" customWidth="1"/>
    <col min="13" max="13" width="11" style="1" customWidth="1"/>
    <col min="14" max="14" width="12.28515625" style="1" customWidth="1"/>
    <col min="15" max="15" width="6.5703125" style="1" customWidth="1"/>
    <col min="16" max="16" width="9.140625" style="1"/>
  </cols>
  <sheetData>
    <row r="1" spans="1:15" ht="15" x14ac:dyDescent="0.3">
      <c r="A1" s="67"/>
      <c r="B1" s="68"/>
      <c r="C1" s="67"/>
      <c r="D1" s="69"/>
      <c r="E1" s="70"/>
      <c r="F1" s="68"/>
      <c r="G1" s="70"/>
      <c r="H1" s="52"/>
      <c r="I1" s="53"/>
      <c r="J1" s="52"/>
      <c r="K1" s="61"/>
      <c r="L1" s="52"/>
      <c r="M1" s="53"/>
      <c r="N1" s="52"/>
      <c r="O1" s="53"/>
    </row>
    <row r="2" spans="1:15" ht="15" x14ac:dyDescent="0.3">
      <c r="A2" s="67"/>
      <c r="B2" s="68"/>
      <c r="C2" s="67"/>
      <c r="D2" s="69"/>
      <c r="E2" s="71"/>
      <c r="F2" s="68"/>
      <c r="G2" s="71"/>
      <c r="H2" s="54"/>
      <c r="I2" s="53"/>
      <c r="J2" s="54"/>
      <c r="K2" s="61"/>
      <c r="L2" s="54"/>
      <c r="M2" s="61"/>
      <c r="N2" s="54"/>
      <c r="O2" s="61"/>
    </row>
    <row r="3" spans="1:15" ht="15" x14ac:dyDescent="0.3">
      <c r="A3" s="67"/>
      <c r="B3" s="68"/>
      <c r="C3" s="67"/>
      <c r="D3" s="69"/>
      <c r="E3" s="71"/>
      <c r="F3" s="68"/>
      <c r="G3" s="71"/>
      <c r="H3" s="54"/>
      <c r="I3" s="53"/>
      <c r="J3" s="54"/>
      <c r="K3" s="61"/>
      <c r="L3" s="54"/>
      <c r="M3" s="61"/>
      <c r="N3" s="54"/>
      <c r="O3" s="61"/>
    </row>
    <row r="4" spans="1:15" ht="15" x14ac:dyDescent="0.3">
      <c r="A4" s="67"/>
      <c r="B4" s="68"/>
      <c r="C4" s="67"/>
      <c r="D4" s="69"/>
      <c r="E4" s="71"/>
      <c r="F4" s="68"/>
      <c r="G4" s="71"/>
      <c r="H4" s="54"/>
      <c r="I4" s="53"/>
      <c r="J4" s="54"/>
      <c r="K4" s="61"/>
      <c r="L4" s="54"/>
      <c r="M4" s="61"/>
      <c r="N4" s="54"/>
      <c r="O4" s="61"/>
    </row>
    <row r="5" spans="1:15" ht="15" x14ac:dyDescent="0.3">
      <c r="A5" s="67"/>
      <c r="B5" s="68"/>
      <c r="C5" s="67"/>
      <c r="D5" s="69"/>
      <c r="E5" s="71"/>
      <c r="F5" s="68"/>
      <c r="G5" s="71"/>
      <c r="H5" s="54"/>
      <c r="I5" s="53"/>
      <c r="J5" s="54"/>
      <c r="K5" s="61"/>
      <c r="L5" s="54"/>
      <c r="M5" s="61"/>
      <c r="N5" s="54"/>
      <c r="O5" s="61"/>
    </row>
    <row r="6" spans="1:15" ht="15" x14ac:dyDescent="0.3">
      <c r="A6" s="67"/>
      <c r="B6" s="68"/>
      <c r="C6" s="67"/>
      <c r="D6" s="69"/>
      <c r="E6" s="71"/>
      <c r="F6" s="68"/>
      <c r="G6" s="71"/>
      <c r="H6" s="54"/>
      <c r="I6" s="53"/>
      <c r="J6" s="54"/>
      <c r="K6" s="61"/>
      <c r="L6" s="54"/>
      <c r="M6" s="61"/>
      <c r="N6" s="54"/>
      <c r="O6" s="61"/>
    </row>
    <row r="7" spans="1:15" ht="15" x14ac:dyDescent="0.3">
      <c r="A7" s="67"/>
      <c r="B7" s="68"/>
      <c r="C7" s="67"/>
      <c r="D7" s="69"/>
      <c r="E7" s="71"/>
      <c r="F7" s="68"/>
      <c r="G7" s="71"/>
      <c r="H7" s="54"/>
      <c r="I7" s="53"/>
      <c r="J7" s="54"/>
      <c r="K7" s="61"/>
      <c r="L7" s="54"/>
      <c r="M7" s="61"/>
      <c r="N7" s="54"/>
      <c r="O7" s="61"/>
    </row>
    <row r="8" spans="1:15" ht="19.5" customHeight="1" x14ac:dyDescent="0.3">
      <c r="A8" s="311" t="s">
        <v>31</v>
      </c>
      <c r="B8" s="311"/>
      <c r="C8" s="311"/>
      <c r="D8" s="311"/>
      <c r="E8" s="311"/>
      <c r="F8" s="311"/>
      <c r="G8" s="311"/>
      <c r="H8" s="54"/>
      <c r="I8" s="53"/>
      <c r="J8" s="54"/>
      <c r="K8" s="61"/>
      <c r="L8" s="54"/>
      <c r="M8" s="61"/>
      <c r="N8" s="54"/>
      <c r="O8" s="61"/>
    </row>
    <row r="9" spans="1:15" ht="19.5" customHeight="1" x14ac:dyDescent="0.3">
      <c r="A9" s="72"/>
      <c r="B9" s="72"/>
      <c r="C9" s="72"/>
      <c r="D9" s="72"/>
      <c r="E9" s="72"/>
      <c r="F9" s="72"/>
      <c r="G9" s="72"/>
      <c r="H9" s="54"/>
      <c r="I9" s="53"/>
      <c r="J9" s="54"/>
      <c r="K9" s="61"/>
      <c r="L9" s="54"/>
      <c r="M9" s="61"/>
      <c r="N9" s="54"/>
      <c r="O9" s="61"/>
    </row>
    <row r="10" spans="1:15" ht="16.5" customHeight="1" x14ac:dyDescent="0.3">
      <c r="A10" s="312" t="s">
        <v>32</v>
      </c>
      <c r="B10" s="312"/>
      <c r="C10" s="312"/>
      <c r="D10" s="312"/>
      <c r="E10" s="312"/>
      <c r="F10" s="312"/>
      <c r="G10" s="312"/>
      <c r="H10" s="54"/>
      <c r="I10" s="53"/>
      <c r="J10" s="54"/>
      <c r="K10" s="61"/>
      <c r="L10" s="54"/>
      <c r="M10" s="61"/>
      <c r="N10" s="54"/>
      <c r="O10" s="61"/>
    </row>
    <row r="11" spans="1:15" ht="15" customHeight="1" x14ac:dyDescent="0.3">
      <c r="A11" s="309" t="s">
        <v>33</v>
      </c>
      <c r="B11" s="309"/>
      <c r="C11" s="73" t="s">
        <v>5</v>
      </c>
      <c r="E11" s="54"/>
      <c r="F11" s="53"/>
      <c r="G11" s="54"/>
      <c r="H11" s="54"/>
      <c r="I11" s="53"/>
      <c r="J11" s="54"/>
      <c r="K11" s="61"/>
      <c r="L11" s="54"/>
      <c r="M11" s="61"/>
      <c r="N11" s="54"/>
      <c r="O11" s="61"/>
    </row>
    <row r="12" spans="1:15" ht="15" customHeight="1" x14ac:dyDescent="0.3">
      <c r="A12" s="309" t="s">
        <v>34</v>
      </c>
      <c r="B12" s="309"/>
      <c r="C12" s="73" t="s">
        <v>7</v>
      </c>
      <c r="E12" s="54"/>
      <c r="F12" s="53"/>
      <c r="G12" s="54"/>
      <c r="H12" s="54"/>
      <c r="I12" s="53"/>
      <c r="J12" s="54"/>
      <c r="K12" s="61"/>
      <c r="L12" s="54"/>
      <c r="M12" s="61"/>
      <c r="N12" s="54"/>
      <c r="O12" s="61"/>
    </row>
    <row r="13" spans="1:15" ht="15" customHeight="1" x14ac:dyDescent="0.3">
      <c r="A13" s="309" t="s">
        <v>35</v>
      </c>
      <c r="B13" s="309"/>
      <c r="C13" s="73" t="s">
        <v>9</v>
      </c>
      <c r="E13" s="54"/>
      <c r="F13" s="53"/>
      <c r="G13" s="54"/>
      <c r="H13" s="54"/>
      <c r="I13" s="53"/>
      <c r="J13" s="54"/>
      <c r="K13" s="61"/>
      <c r="L13" s="54"/>
      <c r="M13" s="61"/>
      <c r="N13" s="54"/>
      <c r="O13" s="61"/>
    </row>
    <row r="14" spans="1:15" ht="15" customHeight="1" x14ac:dyDescent="0.3">
      <c r="A14" s="309" t="s">
        <v>36</v>
      </c>
      <c r="B14" s="309"/>
      <c r="C14" s="310" t="s">
        <v>11</v>
      </c>
      <c r="D14" s="310"/>
      <c r="E14" s="310"/>
      <c r="F14" s="310"/>
      <c r="G14" s="310"/>
      <c r="H14" s="54"/>
      <c r="I14" s="53"/>
      <c r="J14" s="54"/>
      <c r="K14" s="61"/>
      <c r="L14" s="54"/>
      <c r="M14" s="61"/>
      <c r="N14" s="54"/>
      <c r="O14" s="61"/>
    </row>
    <row r="15" spans="1:15" ht="15" customHeight="1" x14ac:dyDescent="0.3">
      <c r="A15" s="309" t="s">
        <v>37</v>
      </c>
      <c r="B15" s="309"/>
      <c r="C15" s="74" t="s">
        <v>12</v>
      </c>
      <c r="D15" s="73"/>
      <c r="E15" s="54"/>
      <c r="F15" s="53"/>
      <c r="G15" s="54"/>
      <c r="H15" s="54"/>
      <c r="I15" s="53"/>
      <c r="J15" s="54"/>
      <c r="K15" s="61"/>
      <c r="L15" s="54"/>
      <c r="M15" s="61"/>
      <c r="N15" s="54"/>
      <c r="O15" s="61"/>
    </row>
    <row r="16" spans="1:15" ht="15" customHeight="1" x14ac:dyDescent="0.3">
      <c r="A16" s="309" t="s">
        <v>38</v>
      </c>
      <c r="B16" s="309"/>
      <c r="C16" s="74" t="s">
        <v>39</v>
      </c>
      <c r="D16" s="73"/>
      <c r="E16" s="54"/>
      <c r="F16" s="53"/>
      <c r="G16" s="54"/>
      <c r="H16" s="54"/>
      <c r="I16" s="53"/>
      <c r="J16" s="54"/>
      <c r="K16" s="61"/>
      <c r="L16" s="54"/>
      <c r="M16" s="61"/>
      <c r="N16" s="54"/>
      <c r="O16" s="61"/>
    </row>
    <row r="17" spans="1:15" x14ac:dyDescent="0.3">
      <c r="B17" s="73"/>
      <c r="D17" s="73"/>
      <c r="E17" s="54"/>
      <c r="F17" s="53"/>
      <c r="G17" s="54"/>
      <c r="H17" s="54"/>
      <c r="I17" s="53"/>
      <c r="J17" s="54"/>
      <c r="K17" s="61"/>
      <c r="L17" s="54"/>
      <c r="M17" s="61"/>
      <c r="N17" s="54"/>
      <c r="O17" s="61"/>
    </row>
    <row r="18" spans="1:15" ht="15" customHeight="1" x14ac:dyDescent="0.3">
      <c r="A18" s="313" t="s">
        <v>1</v>
      </c>
      <c r="B18" s="313"/>
      <c r="C18" s="75" t="s">
        <v>40</v>
      </c>
      <c r="D18" s="73"/>
      <c r="E18" s="54"/>
      <c r="F18" s="53"/>
      <c r="G18" s="54"/>
      <c r="H18" s="54"/>
      <c r="I18" s="53"/>
      <c r="J18" s="54"/>
      <c r="K18" s="61"/>
      <c r="L18" s="54"/>
      <c r="M18" s="61"/>
      <c r="N18" s="54"/>
      <c r="O18" s="61"/>
    </row>
    <row r="19" spans="1:15" ht="15.75" customHeight="1" x14ac:dyDescent="0.3">
      <c r="A19" s="76"/>
      <c r="B19" s="73"/>
      <c r="D19" s="73"/>
      <c r="E19" s="54"/>
      <c r="F19" s="53"/>
      <c r="G19" s="54"/>
      <c r="H19" s="54"/>
      <c r="I19" s="53"/>
      <c r="J19" s="54"/>
      <c r="K19" s="61"/>
      <c r="L19" s="54"/>
      <c r="M19" s="61"/>
      <c r="N19" s="54"/>
      <c r="O19" s="61"/>
    </row>
    <row r="20" spans="1:15" ht="15.75" customHeight="1" x14ac:dyDescent="0.3">
      <c r="A20" s="77" t="s">
        <v>41</v>
      </c>
      <c r="B20" s="78" t="s">
        <v>42</v>
      </c>
      <c r="C20" s="79" t="s">
        <v>43</v>
      </c>
      <c r="D20" s="77" t="s">
        <v>44</v>
      </c>
      <c r="E20" s="80" t="s">
        <v>45</v>
      </c>
      <c r="G20" s="54"/>
      <c r="H20" s="62"/>
      <c r="I20" s="53"/>
      <c r="J20" s="54"/>
      <c r="K20" s="61"/>
      <c r="L20" s="62"/>
      <c r="M20" s="61"/>
      <c r="N20" s="62"/>
      <c r="O20" s="61"/>
    </row>
    <row r="21" spans="1:15" ht="15" x14ac:dyDescent="0.3">
      <c r="A21" s="81">
        <v>1</v>
      </c>
      <c r="B21" s="82">
        <v>321.19</v>
      </c>
      <c r="C21" s="83">
        <v>62.01</v>
      </c>
      <c r="D21" s="84">
        <f t="shared" ref="D21:D40" si="0">B21-C21</f>
        <v>259.18</v>
      </c>
      <c r="E21" s="85">
        <f t="shared" ref="E21:E40" si="1">(D21-$D$43)/$D$43</f>
        <v>-5.2167711971328933E-2</v>
      </c>
      <c r="G21" s="54"/>
      <c r="H21" s="62"/>
      <c r="I21" s="53"/>
      <c r="J21" s="54"/>
      <c r="K21" s="61"/>
      <c r="L21" s="62"/>
      <c r="M21" s="61"/>
      <c r="N21" s="62"/>
      <c r="O21" s="61"/>
    </row>
    <row r="22" spans="1:15" ht="15" x14ac:dyDescent="0.3">
      <c r="A22" s="86">
        <v>2</v>
      </c>
      <c r="B22" s="87">
        <v>316.24</v>
      </c>
      <c r="C22" s="88">
        <v>61.1</v>
      </c>
      <c r="D22" s="89">
        <f t="shared" si="0"/>
        <v>255.14000000000001</v>
      </c>
      <c r="E22" s="85">
        <f t="shared" si="1"/>
        <v>-6.6942163872076771E-2</v>
      </c>
      <c r="G22" s="54"/>
      <c r="H22" s="62"/>
      <c r="I22" s="53"/>
      <c r="J22" s="54"/>
      <c r="K22" s="61"/>
      <c r="L22" s="62"/>
      <c r="M22" s="61"/>
      <c r="N22" s="62"/>
      <c r="O22" s="61"/>
    </row>
    <row r="23" spans="1:15" ht="15" x14ac:dyDescent="0.3">
      <c r="A23" s="86">
        <v>3</v>
      </c>
      <c r="B23" s="87">
        <v>325.13</v>
      </c>
      <c r="C23" s="88">
        <v>60.92</v>
      </c>
      <c r="D23" s="89">
        <f t="shared" si="0"/>
        <v>264.20999999999998</v>
      </c>
      <c r="E23" s="85">
        <f t="shared" si="1"/>
        <v>-3.3772787946388008E-2</v>
      </c>
      <c r="G23" s="54"/>
      <c r="H23" s="62"/>
      <c r="I23" s="53"/>
      <c r="J23" s="54"/>
      <c r="K23" s="61"/>
      <c r="L23" s="62"/>
      <c r="M23" s="61"/>
      <c r="N23" s="62"/>
      <c r="O23" s="61"/>
    </row>
    <row r="24" spans="1:15" ht="15" x14ac:dyDescent="0.3">
      <c r="A24" s="86">
        <v>4</v>
      </c>
      <c r="B24" s="87">
        <v>345.64</v>
      </c>
      <c r="C24" s="88">
        <v>63.91</v>
      </c>
      <c r="D24" s="89">
        <f t="shared" si="0"/>
        <v>281.73</v>
      </c>
      <c r="E24" s="85">
        <f t="shared" si="1"/>
        <v>3.0298597524182073E-2</v>
      </c>
      <c r="G24" s="54"/>
      <c r="H24" s="62"/>
      <c r="I24" s="53"/>
      <c r="J24" s="54"/>
      <c r="K24" s="61"/>
      <c r="L24" s="62"/>
      <c r="M24" s="61"/>
      <c r="N24" s="62"/>
      <c r="O24" s="61"/>
    </row>
    <row r="25" spans="1:15" ht="15" x14ac:dyDescent="0.3">
      <c r="A25" s="86">
        <v>5</v>
      </c>
      <c r="B25" s="87">
        <v>340.18</v>
      </c>
      <c r="C25" s="88">
        <v>63.66</v>
      </c>
      <c r="D25" s="89">
        <f t="shared" si="0"/>
        <v>276.52</v>
      </c>
      <c r="E25" s="85">
        <f t="shared" si="1"/>
        <v>1.12454058402967E-2</v>
      </c>
      <c r="G25" s="54"/>
      <c r="H25" s="62"/>
      <c r="I25" s="53"/>
      <c r="J25" s="54"/>
      <c r="K25" s="61"/>
      <c r="L25" s="62"/>
      <c r="M25" s="61"/>
      <c r="N25" s="62"/>
      <c r="O25" s="61"/>
    </row>
    <row r="26" spans="1:15" ht="15" x14ac:dyDescent="0.3">
      <c r="A26" s="86">
        <v>6</v>
      </c>
      <c r="B26" s="87">
        <v>346.89</v>
      </c>
      <c r="C26" s="88">
        <v>63.11</v>
      </c>
      <c r="D26" s="89">
        <f t="shared" si="0"/>
        <v>283.77999999999997</v>
      </c>
      <c r="E26" s="85">
        <f t="shared" si="1"/>
        <v>3.7795534751046536E-2</v>
      </c>
      <c r="G26" s="54"/>
      <c r="H26" s="62"/>
      <c r="I26" s="53"/>
      <c r="J26" s="54"/>
      <c r="K26" s="61"/>
      <c r="L26" s="62"/>
      <c r="M26" s="61"/>
      <c r="N26" s="62"/>
      <c r="O26" s="61"/>
    </row>
    <row r="27" spans="1:15" ht="15" x14ac:dyDescent="0.3">
      <c r="A27" s="86">
        <v>7</v>
      </c>
      <c r="B27" s="87">
        <v>318.22000000000003</v>
      </c>
      <c r="C27" s="88">
        <v>61.17</v>
      </c>
      <c r="D27" s="89">
        <f t="shared" si="0"/>
        <v>257.05</v>
      </c>
      <c r="E27" s="85">
        <f t="shared" si="1"/>
        <v>-5.9957212602168755E-2</v>
      </c>
      <c r="G27" s="54"/>
      <c r="H27" s="62"/>
      <c r="I27" s="53"/>
      <c r="J27" s="54"/>
      <c r="K27" s="61"/>
      <c r="L27" s="62"/>
      <c r="M27" s="61"/>
      <c r="N27" s="62"/>
      <c r="O27" s="61"/>
    </row>
    <row r="28" spans="1:15" ht="15" x14ac:dyDescent="0.3">
      <c r="A28" s="86">
        <v>8</v>
      </c>
      <c r="B28" s="87">
        <v>334.97</v>
      </c>
      <c r="C28" s="88">
        <v>62.4</v>
      </c>
      <c r="D28" s="89">
        <f t="shared" si="0"/>
        <v>272.57000000000005</v>
      </c>
      <c r="E28" s="85">
        <f t="shared" si="1"/>
        <v>-3.1999122309788069E-3</v>
      </c>
      <c r="G28" s="54"/>
      <c r="H28" s="62"/>
      <c r="I28" s="53"/>
      <c r="J28" s="54"/>
      <c r="K28" s="61"/>
      <c r="L28" s="62"/>
      <c r="M28" s="61"/>
      <c r="N28" s="62"/>
      <c r="O28" s="61"/>
    </row>
    <row r="29" spans="1:15" ht="15" x14ac:dyDescent="0.3">
      <c r="A29" s="86">
        <v>9</v>
      </c>
      <c r="B29" s="87">
        <v>344.19</v>
      </c>
      <c r="C29" s="88">
        <v>60.87</v>
      </c>
      <c r="D29" s="89">
        <f t="shared" si="0"/>
        <v>283.32</v>
      </c>
      <c r="E29" s="85">
        <f t="shared" si="1"/>
        <v>3.6113295178189182E-2</v>
      </c>
      <c r="G29" s="54"/>
      <c r="H29" s="62"/>
      <c r="I29" s="53"/>
      <c r="J29" s="54"/>
      <c r="K29" s="61"/>
      <c r="L29" s="62"/>
      <c r="M29" s="61"/>
      <c r="N29" s="62"/>
      <c r="O29" s="61"/>
    </row>
    <row r="30" spans="1:15" ht="15" x14ac:dyDescent="0.3">
      <c r="A30" s="86">
        <v>10</v>
      </c>
      <c r="B30" s="90">
        <v>340.83</v>
      </c>
      <c r="C30" s="88">
        <v>59.98</v>
      </c>
      <c r="D30" s="89">
        <f t="shared" si="0"/>
        <v>280.84999999999997</v>
      </c>
      <c r="E30" s="85">
        <f t="shared" si="1"/>
        <v>2.7080400080454623E-2</v>
      </c>
      <c r="G30" s="54"/>
      <c r="H30" s="62"/>
      <c r="I30" s="53"/>
      <c r="J30" s="54"/>
      <c r="K30" s="61"/>
      <c r="L30" s="62"/>
      <c r="M30" s="61"/>
      <c r="N30" s="62"/>
      <c r="O30" s="61"/>
    </row>
    <row r="31" spans="1:15" ht="15" x14ac:dyDescent="0.3">
      <c r="A31" s="86">
        <v>11</v>
      </c>
      <c r="B31" s="90">
        <v>344.08</v>
      </c>
      <c r="C31" s="88">
        <v>62.29</v>
      </c>
      <c r="D31" s="89">
        <f t="shared" si="0"/>
        <v>281.78999999999996</v>
      </c>
      <c r="E31" s="85">
        <f t="shared" si="1"/>
        <v>3.0518020077163276E-2</v>
      </c>
      <c r="G31" s="55"/>
      <c r="H31" s="55"/>
      <c r="I31" s="55"/>
      <c r="J31" s="55"/>
      <c r="K31" s="61"/>
      <c r="L31" s="55"/>
      <c r="M31" s="56"/>
      <c r="N31" s="55"/>
      <c r="O31" s="56"/>
    </row>
    <row r="32" spans="1:15" ht="15" x14ac:dyDescent="0.3">
      <c r="A32" s="86">
        <v>12</v>
      </c>
      <c r="B32" s="90">
        <v>334.79</v>
      </c>
      <c r="C32" s="88">
        <v>61.95</v>
      </c>
      <c r="D32" s="89">
        <f t="shared" si="0"/>
        <v>272.84000000000003</v>
      </c>
      <c r="E32" s="85">
        <f t="shared" si="1"/>
        <v>-2.2125107425625557E-3</v>
      </c>
      <c r="G32" s="55"/>
      <c r="H32" s="55"/>
      <c r="I32" s="55"/>
      <c r="J32" s="55"/>
      <c r="K32" s="61"/>
      <c r="L32" s="55"/>
      <c r="M32" s="55"/>
      <c r="N32" s="55"/>
      <c r="O32" s="55"/>
    </row>
    <row r="33" spans="1:15" ht="15" x14ac:dyDescent="0.3">
      <c r="A33" s="86">
        <v>13</v>
      </c>
      <c r="B33" s="90">
        <v>334.94</v>
      </c>
      <c r="C33" s="88">
        <v>62.27</v>
      </c>
      <c r="D33" s="89">
        <f t="shared" si="0"/>
        <v>272.67</v>
      </c>
      <c r="E33" s="85">
        <f t="shared" si="1"/>
        <v>-2.8342079760099253E-3</v>
      </c>
      <c r="G33" s="57"/>
      <c r="H33" s="57"/>
      <c r="I33" s="57"/>
      <c r="J33" s="57"/>
      <c r="K33" s="63"/>
      <c r="L33" s="57"/>
      <c r="M33" s="57"/>
      <c r="N33" s="58"/>
      <c r="O33" s="57"/>
    </row>
    <row r="34" spans="1:15" ht="15" x14ac:dyDescent="0.3">
      <c r="A34" s="86">
        <v>14</v>
      </c>
      <c r="B34" s="90">
        <v>337.54</v>
      </c>
      <c r="C34" s="88">
        <v>60.7</v>
      </c>
      <c r="D34" s="89">
        <f t="shared" si="0"/>
        <v>276.84000000000003</v>
      </c>
      <c r="E34" s="85">
        <f t="shared" si="1"/>
        <v>1.2415659456197704E-2</v>
      </c>
      <c r="G34" s="59"/>
      <c r="H34" s="64"/>
      <c r="I34" s="64"/>
      <c r="J34" s="59"/>
      <c r="K34" s="65"/>
      <c r="L34" s="60"/>
      <c r="M34" s="64"/>
      <c r="N34" s="60"/>
      <c r="O34" s="64"/>
    </row>
    <row r="35" spans="1:15" ht="15" x14ac:dyDescent="0.3">
      <c r="A35" s="86">
        <v>15</v>
      </c>
      <c r="B35" s="90">
        <v>326.08</v>
      </c>
      <c r="C35" s="88">
        <v>61.17</v>
      </c>
      <c r="D35" s="89">
        <f t="shared" si="0"/>
        <v>264.90999999999997</v>
      </c>
      <c r="E35" s="85">
        <f t="shared" si="1"/>
        <v>-3.1212858161605003E-2</v>
      </c>
      <c r="G35" s="59"/>
      <c r="J35" s="59"/>
      <c r="K35" s="65"/>
      <c r="L35" s="60"/>
      <c r="N35" s="60"/>
    </row>
    <row r="36" spans="1:15" ht="15" x14ac:dyDescent="0.3">
      <c r="A36" s="86">
        <v>16</v>
      </c>
      <c r="B36" s="90">
        <v>339.81</v>
      </c>
      <c r="C36" s="88">
        <v>60.54</v>
      </c>
      <c r="D36" s="89">
        <f t="shared" si="0"/>
        <v>279.27</v>
      </c>
      <c r="E36" s="85">
        <f t="shared" si="1"/>
        <v>2.130227285194438E-2</v>
      </c>
      <c r="G36" s="66"/>
      <c r="H36" s="66"/>
    </row>
    <row r="37" spans="1:15" ht="15" x14ac:dyDescent="0.3">
      <c r="A37" s="86">
        <v>17</v>
      </c>
      <c r="B37" s="90">
        <v>332.27</v>
      </c>
      <c r="C37" s="88">
        <v>59.85</v>
      </c>
      <c r="D37" s="89">
        <f t="shared" si="0"/>
        <v>272.41999999999996</v>
      </c>
      <c r="E37" s="85">
        <f t="shared" si="1"/>
        <v>-3.7484686134326493E-3</v>
      </c>
    </row>
    <row r="38" spans="1:15" ht="15" x14ac:dyDescent="0.3">
      <c r="A38" s="86">
        <v>18</v>
      </c>
      <c r="B38" s="90">
        <v>329.14</v>
      </c>
      <c r="C38" s="88">
        <v>59.96</v>
      </c>
      <c r="D38" s="89">
        <f t="shared" si="0"/>
        <v>269.18</v>
      </c>
      <c r="E38" s="85">
        <f t="shared" si="1"/>
        <v>-1.5597286474428285E-2</v>
      </c>
    </row>
    <row r="39" spans="1:15" ht="15" x14ac:dyDescent="0.3">
      <c r="A39" s="86">
        <v>19</v>
      </c>
      <c r="B39" s="90">
        <v>340.21</v>
      </c>
      <c r="C39" s="88">
        <v>61.04</v>
      </c>
      <c r="D39" s="89">
        <f t="shared" si="0"/>
        <v>279.16999999999996</v>
      </c>
      <c r="E39" s="85">
        <f t="shared" si="1"/>
        <v>2.0936568596975288E-2</v>
      </c>
    </row>
    <row r="40" spans="1:15" ht="14.25" customHeight="1" x14ac:dyDescent="0.3">
      <c r="A40" s="91">
        <v>20</v>
      </c>
      <c r="B40" s="92">
        <v>346.46</v>
      </c>
      <c r="C40" s="93">
        <v>61</v>
      </c>
      <c r="D40" s="94">
        <f t="shared" si="0"/>
        <v>285.45999999999998</v>
      </c>
      <c r="E40" s="95">
        <f t="shared" si="1"/>
        <v>4.3939366234525871E-2</v>
      </c>
    </row>
    <row r="41" spans="1:15" ht="14.25" customHeight="1" x14ac:dyDescent="0.3">
      <c r="B41" s="73"/>
      <c r="D41" s="61"/>
      <c r="G41" s="54"/>
    </row>
    <row r="42" spans="1:15" x14ac:dyDescent="0.3">
      <c r="A42" s="96" t="s">
        <v>46</v>
      </c>
      <c r="B42" s="97">
        <f>SUM(B21:B40)</f>
        <v>6698.8</v>
      </c>
      <c r="C42" s="98">
        <f>SUM(C21:C40)</f>
        <v>1229.8999999999999</v>
      </c>
      <c r="D42" s="99">
        <f>SUM(D21:D40)</f>
        <v>5468.9000000000005</v>
      </c>
    </row>
    <row r="43" spans="1:15" ht="15.75" customHeight="1" x14ac:dyDescent="0.3">
      <c r="A43" s="100" t="s">
        <v>47</v>
      </c>
      <c r="B43" s="101">
        <f>AVERAGE(B21:B40)</f>
        <v>334.94</v>
      </c>
      <c r="C43" s="102">
        <f>AVERAGE(C21:C40)</f>
        <v>61.49499999999999</v>
      </c>
      <c r="D43" s="103">
        <f>AVERAGE(D21:D40)</f>
        <v>273.44500000000005</v>
      </c>
    </row>
    <row r="44" spans="1:15" x14ac:dyDescent="0.3">
      <c r="A44" s="67"/>
      <c r="B44" s="104"/>
      <c r="C44" s="104"/>
      <c r="D44" s="73"/>
    </row>
    <row r="45" spans="1:15" ht="14.25" customHeight="1" x14ac:dyDescent="0.3">
      <c r="A45" s="67"/>
      <c r="B45" s="67"/>
      <c r="C45" s="67"/>
      <c r="D45" s="73"/>
    </row>
    <row r="46" spans="1:15" ht="30.75" customHeight="1" x14ac:dyDescent="0.3">
      <c r="B46" s="105" t="s">
        <v>47</v>
      </c>
      <c r="C46" s="106" t="s">
        <v>48</v>
      </c>
    </row>
    <row r="47" spans="1:15" ht="15.75" customHeight="1" x14ac:dyDescent="0.3">
      <c r="B47" s="314">
        <f>D43</f>
        <v>273.44500000000005</v>
      </c>
      <c r="C47" s="107">
        <f>-(IF(D43&gt;300, 7.5%, 10%))</f>
        <v>-0.1</v>
      </c>
      <c r="D47" s="108">
        <f>IF(D43&lt;300, D43*0.9, D43*0.925)</f>
        <v>246.10050000000004</v>
      </c>
    </row>
    <row r="48" spans="1:15" ht="15.75" customHeight="1" x14ac:dyDescent="0.3">
      <c r="B48" s="315"/>
      <c r="C48" s="109">
        <f>+(IF(D43&gt;300, 7.5%, 10%))</f>
        <v>0.1</v>
      </c>
      <c r="D48" s="108">
        <f>IF(D43&lt;300, D43*1.1, D43*1.075)</f>
        <v>300.78950000000009</v>
      </c>
    </row>
    <row r="49" spans="1:7" ht="14.25" customHeight="1" x14ac:dyDescent="0.3">
      <c r="A49" s="110"/>
      <c r="D49" s="111"/>
    </row>
    <row r="50" spans="1:7" ht="15" customHeight="1" x14ac:dyDescent="0.3">
      <c r="B50" s="308" t="s">
        <v>26</v>
      </c>
      <c r="C50" s="308"/>
      <c r="D50" s="73"/>
      <c r="E50" s="112" t="s">
        <v>27</v>
      </c>
      <c r="F50" s="113"/>
      <c r="G50" s="112" t="s">
        <v>28</v>
      </c>
    </row>
    <row r="51" spans="1:7" ht="15" customHeight="1" x14ac:dyDescent="0.3">
      <c r="A51" s="114" t="s">
        <v>29</v>
      </c>
      <c r="B51" s="115"/>
      <c r="C51" s="115"/>
      <c r="D51" s="73"/>
      <c r="E51" s="115"/>
      <c r="F51" s="67"/>
      <c r="G51" s="116"/>
    </row>
    <row r="52" spans="1:7" ht="15" customHeight="1" x14ac:dyDescent="0.3">
      <c r="A52" s="114" t="s">
        <v>30</v>
      </c>
      <c r="B52" s="117"/>
      <c r="C52" s="117"/>
      <c r="D52" s="73"/>
      <c r="E52" s="117"/>
      <c r="F52" s="67"/>
      <c r="G52" s="118"/>
    </row>
  </sheetData>
  <sheetProtection password="B3F3" sheet="1" formatColumns="0" formatRows="0" insertColumns="0" insertHyperlinks="0" deleteColumns="0" deleteRows="0" autoFilter="0" pivotTables="0"/>
  <mergeCells count="12">
    <mergeCell ref="A15:B15"/>
    <mergeCell ref="A16:B16"/>
    <mergeCell ref="A18:B18"/>
    <mergeCell ref="B47:B48"/>
    <mergeCell ref="B50:C50"/>
    <mergeCell ref="A14:B14"/>
    <mergeCell ref="C14:G14"/>
    <mergeCell ref="A8:G8"/>
    <mergeCell ref="A10:G10"/>
    <mergeCell ref="A11:B11"/>
    <mergeCell ref="A12:B12"/>
    <mergeCell ref="A13:B13"/>
  </mergeCells>
  <conditionalFormatting sqref="E21">
    <cfRule type="cellIs" dxfId="25" priority="1" operator="notBetween">
      <formula>IF(+$D$43&lt;300, -10.5%, -7.5%)</formula>
      <formula>IF(+$D$43&lt;300, 10.5%, 7.5%)</formula>
    </cfRule>
  </conditionalFormatting>
  <conditionalFormatting sqref="E22">
    <cfRule type="cellIs" dxfId="24" priority="2" operator="notBetween">
      <formula>IF(+$D$43&lt;300, -10.5%, -7.5%)</formula>
      <formula>IF(+$D$43&lt;300, 10.5%, 7.5%)</formula>
    </cfRule>
  </conditionalFormatting>
  <conditionalFormatting sqref="E23">
    <cfRule type="cellIs" dxfId="23" priority="3" operator="notBetween">
      <formula>IF(+$D$43&lt;300, -10.5%, -7.5%)</formula>
      <formula>IF(+$D$43&lt;300, 10.5%, 7.5%)</formula>
    </cfRule>
  </conditionalFormatting>
  <conditionalFormatting sqref="E24">
    <cfRule type="cellIs" dxfId="22" priority="4" operator="notBetween">
      <formula>IF(+$D$43&lt;300, -10.5%, -7.5%)</formula>
      <formula>IF(+$D$43&lt;300, 10.5%, 7.5%)</formula>
    </cfRule>
  </conditionalFormatting>
  <conditionalFormatting sqref="E25">
    <cfRule type="cellIs" dxfId="21" priority="5" operator="notBetween">
      <formula>IF(+$D$43&lt;300, -10.5%, -7.5%)</formula>
      <formula>IF(+$D$43&lt;300, 10.5%, 7.5%)</formula>
    </cfRule>
  </conditionalFormatting>
  <conditionalFormatting sqref="E26">
    <cfRule type="cellIs" dxfId="20" priority="6" operator="notBetween">
      <formula>IF(+$D$43&lt;300, -10.5%, -7.5%)</formula>
      <formula>IF(+$D$43&lt;300, 10.5%, 7.5%)</formula>
    </cfRule>
  </conditionalFormatting>
  <conditionalFormatting sqref="E27">
    <cfRule type="cellIs" dxfId="19" priority="7" operator="notBetween">
      <formula>IF(+$D$43&lt;300, -10.5%, -7.5%)</formula>
      <formula>IF(+$D$43&lt;300, 10.5%, 7.5%)</formula>
    </cfRule>
  </conditionalFormatting>
  <conditionalFormatting sqref="E28">
    <cfRule type="cellIs" dxfId="18" priority="8" operator="notBetween">
      <formula>IF(+$D$43&lt;300, -10.5%, -7.5%)</formula>
      <formula>IF(+$D$43&lt;300, 10.5%, 7.5%)</formula>
    </cfRule>
  </conditionalFormatting>
  <conditionalFormatting sqref="E29">
    <cfRule type="cellIs" dxfId="17" priority="9" operator="notBetween">
      <formula>IF(+$D$43&lt;300, -10.5%, -7.5%)</formula>
      <formula>IF(+$D$43&lt;300, 10.5%, 7.5%)</formula>
    </cfRule>
  </conditionalFormatting>
  <conditionalFormatting sqref="E30">
    <cfRule type="cellIs" dxfId="16" priority="10" operator="notBetween">
      <formula>IF(+$D$43&lt;300, -10.5%, -7.5%)</formula>
      <formula>IF(+$D$43&lt;300, 10.5%, 7.5%)</formula>
    </cfRule>
  </conditionalFormatting>
  <conditionalFormatting sqref="E31">
    <cfRule type="cellIs" dxfId="15" priority="11" operator="notBetween">
      <formula>IF(+$D$43&lt;300, -10.5%, -7.5%)</formula>
      <formula>IF(+$D$43&lt;300, 10.5%, 7.5%)</formula>
    </cfRule>
  </conditionalFormatting>
  <conditionalFormatting sqref="E32">
    <cfRule type="cellIs" dxfId="14" priority="12" operator="notBetween">
      <formula>IF(+$D$43&lt;300, -10.5%, -7.5%)</formula>
      <formula>IF(+$D$43&lt;300, 10.5%, 7.5%)</formula>
    </cfRule>
  </conditionalFormatting>
  <conditionalFormatting sqref="E33">
    <cfRule type="cellIs" dxfId="13" priority="13" operator="notBetween">
      <formula>IF(+$D$43&lt;300, -10.5%, -7.5%)</formula>
      <formula>IF(+$D$43&lt;300, 10.5%, 7.5%)</formula>
    </cfRule>
  </conditionalFormatting>
  <conditionalFormatting sqref="E34">
    <cfRule type="cellIs" dxfId="12" priority="14" operator="notBetween">
      <formula>IF(+$D$43&lt;300, -10.5%, -7.5%)</formula>
      <formula>IF(+$D$43&lt;300, 10.5%, 7.5%)</formula>
    </cfRule>
  </conditionalFormatting>
  <conditionalFormatting sqref="E35">
    <cfRule type="cellIs" dxfId="11" priority="15" operator="notBetween">
      <formula>IF(+$D$43&lt;300, -10.5%, -7.5%)</formula>
      <formula>IF(+$D$43&lt;300, 10.5%, 7.5%)</formula>
    </cfRule>
  </conditionalFormatting>
  <conditionalFormatting sqref="E36">
    <cfRule type="cellIs" dxfId="10" priority="16" operator="notBetween">
      <formula>IF(+$D$43&lt;300, -10.5%, -7.5%)</formula>
      <formula>IF(+$D$43&lt;300, 10.5%, 7.5%)</formula>
    </cfRule>
  </conditionalFormatting>
  <conditionalFormatting sqref="E37">
    <cfRule type="cellIs" dxfId="9" priority="17" operator="notBetween">
      <formula>IF(+$D$43&lt;300, -10.5%, -7.5%)</formula>
      <formula>IF(+$D$43&lt;300, 10.5%, 7.5%)</formula>
    </cfRule>
  </conditionalFormatting>
  <conditionalFormatting sqref="E38">
    <cfRule type="cellIs" dxfId="8" priority="18" operator="notBetween">
      <formula>IF(+$D$43&lt;300, -10.5%, -7.5%)</formula>
      <formula>IF(+$D$43&lt;300, 10.5%, 7.5%)</formula>
    </cfRule>
  </conditionalFormatting>
  <conditionalFormatting sqref="E39">
    <cfRule type="cellIs" dxfId="7" priority="19" operator="notBetween">
      <formula>IF(+$D$43&lt;300, -10.5%, -7.5%)</formula>
      <formula>IF(+$D$43&lt;300, 10.5%, 7.5%)</formula>
    </cfRule>
  </conditionalFormatting>
  <conditionalFormatting sqref="E40">
    <cfRule type="cellIs" dxfId="6" priority="20" operator="notBetween">
      <formula>IF(+$D$43&lt;300, -10.5%, -7.5%)</formula>
      <formula>IF(+$D$43&lt;300, 10.5%, 7.5%)</formula>
    </cfRule>
  </conditionalFormatting>
  <pageMargins left="0.7" right="0.7" top="0.75" bottom="0.75" header="0.3" footer="0.3"/>
  <pageSetup scale="8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0"/>
  <sheetViews>
    <sheetView view="pageBreakPreview" topLeftCell="A130" zoomScale="55" zoomScaleNormal="55" workbookViewId="0">
      <selection activeCell="D114" sqref="D114"/>
    </sheetView>
  </sheetViews>
  <sheetFormatPr defaultColWidth="9.140625" defaultRowHeight="15" x14ac:dyDescent="0.3"/>
  <cols>
    <col min="1" max="1" width="55.42578125" style="1" customWidth="1"/>
    <col min="2" max="2" width="33.7109375" style="1" customWidth="1"/>
    <col min="3" max="3" width="42.28515625" style="1" customWidth="1"/>
    <col min="4" max="4" width="30.5703125" style="1" customWidth="1"/>
    <col min="5" max="5" width="33.5703125" style="1" customWidth="1"/>
    <col min="6" max="6" width="36" style="1" customWidth="1"/>
    <col min="7" max="7" width="33.140625" style="1" customWidth="1"/>
    <col min="8" max="8" width="29.7109375" style="1" customWidth="1"/>
    <col min="9" max="9" width="29.85546875" style="2" customWidth="1"/>
    <col min="10" max="10" width="34.85546875" style="2" customWidth="1"/>
    <col min="11" max="11" width="9.140625" style="2"/>
  </cols>
  <sheetData>
    <row r="1" spans="1:8" ht="13.5" x14ac:dyDescent="0.25">
      <c r="A1" s="316" t="s">
        <v>49</v>
      </c>
      <c r="B1" s="316"/>
      <c r="C1" s="316"/>
      <c r="D1" s="316"/>
      <c r="E1" s="316"/>
      <c r="F1" s="316"/>
      <c r="G1" s="316"/>
      <c r="H1" s="316"/>
    </row>
    <row r="2" spans="1:8" ht="13.5" x14ac:dyDescent="0.25">
      <c r="A2" s="316"/>
      <c r="B2" s="316"/>
      <c r="C2" s="316"/>
      <c r="D2" s="316"/>
      <c r="E2" s="316"/>
      <c r="F2" s="316"/>
      <c r="G2" s="316"/>
      <c r="H2" s="316"/>
    </row>
    <row r="3" spans="1:8" ht="13.5" x14ac:dyDescent="0.25">
      <c r="A3" s="316"/>
      <c r="B3" s="316"/>
      <c r="C3" s="316"/>
      <c r="D3" s="316"/>
      <c r="E3" s="316"/>
      <c r="F3" s="316"/>
      <c r="G3" s="316"/>
      <c r="H3" s="316"/>
    </row>
    <row r="4" spans="1:8" ht="13.5" x14ac:dyDescent="0.25">
      <c r="A4" s="316"/>
      <c r="B4" s="316"/>
      <c r="C4" s="316"/>
      <c r="D4" s="316"/>
      <c r="E4" s="316"/>
      <c r="F4" s="316"/>
      <c r="G4" s="316"/>
      <c r="H4" s="316"/>
    </row>
    <row r="5" spans="1:8" ht="13.5" x14ac:dyDescent="0.25">
      <c r="A5" s="316"/>
      <c r="B5" s="316"/>
      <c r="C5" s="316"/>
      <c r="D5" s="316"/>
      <c r="E5" s="316"/>
      <c r="F5" s="316"/>
      <c r="G5" s="316"/>
      <c r="H5" s="316"/>
    </row>
    <row r="6" spans="1:8" ht="13.5" x14ac:dyDescent="0.25">
      <c r="A6" s="316"/>
      <c r="B6" s="316"/>
      <c r="C6" s="316"/>
      <c r="D6" s="316"/>
      <c r="E6" s="316"/>
      <c r="F6" s="316"/>
      <c r="G6" s="316"/>
      <c r="H6" s="316"/>
    </row>
    <row r="7" spans="1:8" ht="13.5" x14ac:dyDescent="0.25">
      <c r="A7" s="316"/>
      <c r="B7" s="316"/>
      <c r="C7" s="316"/>
      <c r="D7" s="316"/>
      <c r="E7" s="316"/>
      <c r="F7" s="316"/>
      <c r="G7" s="316"/>
      <c r="H7" s="316"/>
    </row>
    <row r="8" spans="1:8" ht="13.5" x14ac:dyDescent="0.25">
      <c r="A8" s="317" t="s">
        <v>50</v>
      </c>
      <c r="B8" s="317"/>
      <c r="C8" s="317"/>
      <c r="D8" s="317"/>
      <c r="E8" s="317"/>
      <c r="F8" s="317"/>
      <c r="G8" s="317"/>
      <c r="H8" s="317"/>
    </row>
    <row r="9" spans="1:8" ht="13.5" x14ac:dyDescent="0.25">
      <c r="A9" s="317"/>
      <c r="B9" s="317"/>
      <c r="C9" s="317"/>
      <c r="D9" s="317"/>
      <c r="E9" s="317"/>
      <c r="F9" s="317"/>
      <c r="G9" s="317"/>
      <c r="H9" s="317"/>
    </row>
    <row r="10" spans="1:8" ht="13.5" x14ac:dyDescent="0.25">
      <c r="A10" s="317"/>
      <c r="B10" s="317"/>
      <c r="C10" s="317"/>
      <c r="D10" s="317"/>
      <c r="E10" s="317"/>
      <c r="F10" s="317"/>
      <c r="G10" s="317"/>
      <c r="H10" s="317"/>
    </row>
    <row r="11" spans="1:8" ht="13.5" x14ac:dyDescent="0.25">
      <c r="A11" s="317"/>
      <c r="B11" s="317"/>
      <c r="C11" s="317"/>
      <c r="D11" s="317"/>
      <c r="E11" s="317"/>
      <c r="F11" s="317"/>
      <c r="G11" s="317"/>
      <c r="H11" s="317"/>
    </row>
    <row r="12" spans="1:8" ht="13.5" x14ac:dyDescent="0.25">
      <c r="A12" s="317"/>
      <c r="B12" s="317"/>
      <c r="C12" s="317"/>
      <c r="D12" s="317"/>
      <c r="E12" s="317"/>
      <c r="F12" s="317"/>
      <c r="G12" s="317"/>
      <c r="H12" s="317"/>
    </row>
    <row r="13" spans="1:8" ht="13.5" x14ac:dyDescent="0.25">
      <c r="A13" s="317"/>
      <c r="B13" s="317"/>
      <c r="C13" s="317"/>
      <c r="D13" s="317"/>
      <c r="E13" s="317"/>
      <c r="F13" s="317"/>
      <c r="G13" s="317"/>
      <c r="H13" s="317"/>
    </row>
    <row r="14" spans="1:8" ht="13.5" x14ac:dyDescent="0.25">
      <c r="A14" s="317"/>
      <c r="B14" s="317"/>
      <c r="C14" s="317"/>
      <c r="D14" s="317"/>
      <c r="E14" s="317"/>
      <c r="F14" s="317"/>
      <c r="G14" s="317"/>
      <c r="H14" s="317"/>
    </row>
    <row r="15" spans="1:8" ht="19.5" customHeight="1" x14ac:dyDescent="0.3"/>
    <row r="16" spans="1:8" ht="19.5" customHeight="1" x14ac:dyDescent="0.3">
      <c r="A16" s="322" t="s">
        <v>31</v>
      </c>
      <c r="B16" s="323"/>
      <c r="C16" s="323"/>
      <c r="D16" s="323"/>
      <c r="E16" s="323"/>
      <c r="F16" s="323"/>
      <c r="G16" s="323"/>
      <c r="H16" s="324"/>
    </row>
    <row r="17" spans="1:13" ht="20.25" customHeight="1" x14ac:dyDescent="0.25">
      <c r="A17" s="325" t="s">
        <v>51</v>
      </c>
      <c r="B17" s="325"/>
      <c r="C17" s="325"/>
      <c r="D17" s="325"/>
      <c r="E17" s="325"/>
      <c r="F17" s="325"/>
      <c r="G17" s="325"/>
      <c r="H17" s="325"/>
    </row>
    <row r="18" spans="1:13" ht="26.25" customHeight="1" x14ac:dyDescent="0.3">
      <c r="A18" s="120" t="s">
        <v>33</v>
      </c>
      <c r="B18" s="326" t="s">
        <v>5</v>
      </c>
      <c r="C18" s="326"/>
      <c r="D18" s="326"/>
      <c r="E18" s="326"/>
    </row>
    <row r="19" spans="1:13" ht="26.25" customHeight="1" x14ac:dyDescent="0.3">
      <c r="A19" s="120" t="s">
        <v>34</v>
      </c>
      <c r="B19" s="121" t="s">
        <v>7</v>
      </c>
      <c r="C19" s="119">
        <v>2</v>
      </c>
    </row>
    <row r="20" spans="1:13" ht="26.25" customHeight="1" x14ac:dyDescent="0.3">
      <c r="A20" s="120" t="s">
        <v>35</v>
      </c>
      <c r="B20" s="121" t="s">
        <v>124</v>
      </c>
    </row>
    <row r="21" spans="1:13" ht="26.25" customHeight="1" x14ac:dyDescent="0.25">
      <c r="A21" s="120" t="s">
        <v>36</v>
      </c>
      <c r="B21" s="326" t="s">
        <v>11</v>
      </c>
      <c r="C21" s="326"/>
      <c r="D21" s="326"/>
      <c r="E21" s="326"/>
      <c r="F21" s="326"/>
      <c r="G21" s="326"/>
      <c r="H21" s="326"/>
    </row>
    <row r="22" spans="1:13" ht="26.25" customHeight="1" x14ac:dyDescent="0.3">
      <c r="A22" s="120" t="s">
        <v>37</v>
      </c>
      <c r="B22" s="122">
        <v>42452.526608796295</v>
      </c>
    </row>
    <row r="23" spans="1:13" ht="26.25" customHeight="1" x14ac:dyDescent="0.3">
      <c r="A23" s="120" t="s">
        <v>38</v>
      </c>
      <c r="B23" s="122">
        <v>42453.734942129631</v>
      </c>
    </row>
    <row r="24" spans="1:13" ht="18.75" x14ac:dyDescent="0.3">
      <c r="A24" s="120"/>
      <c r="B24" s="123"/>
    </row>
    <row r="25" spans="1:13" ht="18.75" x14ac:dyDescent="0.3">
      <c r="A25" s="124" t="s">
        <v>1</v>
      </c>
      <c r="B25" s="123"/>
    </row>
    <row r="26" spans="1:13" ht="26.25" customHeight="1" x14ac:dyDescent="0.3">
      <c r="A26" s="125" t="s">
        <v>4</v>
      </c>
      <c r="B26" s="128" t="s">
        <v>122</v>
      </c>
      <c r="C26" s="298"/>
    </row>
    <row r="27" spans="1:13" ht="26.25" customHeight="1" x14ac:dyDescent="0.3">
      <c r="A27" s="126" t="s">
        <v>52</v>
      </c>
      <c r="B27" s="326" t="s">
        <v>123</v>
      </c>
      <c r="C27" s="326"/>
    </row>
    <row r="28" spans="1:13" ht="27" customHeight="1" x14ac:dyDescent="0.3">
      <c r="A28" s="126" t="s">
        <v>6</v>
      </c>
      <c r="B28" s="127">
        <v>99.5</v>
      </c>
    </row>
    <row r="29" spans="1:13" s="12" customFormat="1" ht="15.75" customHeight="1" x14ac:dyDescent="0.3">
      <c r="A29" s="126" t="s">
        <v>53</v>
      </c>
      <c r="B29" s="128">
        <v>0</v>
      </c>
      <c r="C29" s="327" t="s">
        <v>54</v>
      </c>
      <c r="D29" s="328"/>
      <c r="E29" s="328"/>
      <c r="F29" s="328"/>
      <c r="G29" s="328"/>
      <c r="H29" s="329"/>
      <c r="I29" s="129"/>
      <c r="J29" s="129"/>
      <c r="K29" s="129"/>
    </row>
    <row r="30" spans="1:13" s="12" customFormat="1" ht="19.5" customHeight="1" x14ac:dyDescent="0.3">
      <c r="A30" s="126" t="s">
        <v>55</v>
      </c>
      <c r="B30" s="130">
        <f>B28-B29</f>
        <v>99.5</v>
      </c>
      <c r="C30" s="131"/>
      <c r="D30" s="131"/>
      <c r="E30" s="131"/>
      <c r="F30" s="131"/>
      <c r="G30" s="131"/>
      <c r="H30" s="132"/>
      <c r="I30" s="129"/>
      <c r="J30" s="129"/>
      <c r="K30" s="129"/>
    </row>
    <row r="31" spans="1:13" s="12" customFormat="1" ht="27" customHeight="1" x14ac:dyDescent="0.3">
      <c r="A31" s="126" t="s">
        <v>56</v>
      </c>
      <c r="B31" s="133">
        <v>1</v>
      </c>
      <c r="C31" s="330" t="s">
        <v>57</v>
      </c>
      <c r="D31" s="331"/>
      <c r="E31" s="331"/>
      <c r="F31" s="331"/>
      <c r="G31" s="331"/>
      <c r="H31" s="332"/>
      <c r="I31" s="129"/>
      <c r="J31" s="129"/>
      <c r="K31" s="129"/>
    </row>
    <row r="32" spans="1:13" s="12" customFormat="1" ht="27" customHeight="1" x14ac:dyDescent="0.3">
      <c r="A32" s="126" t="s">
        <v>58</v>
      </c>
      <c r="B32" s="133">
        <v>1</v>
      </c>
      <c r="C32" s="330" t="s">
        <v>59</v>
      </c>
      <c r="D32" s="331"/>
      <c r="E32" s="331"/>
      <c r="F32" s="331"/>
      <c r="G32" s="331"/>
      <c r="H32" s="332"/>
      <c r="I32" s="129"/>
      <c r="J32" s="129"/>
      <c r="K32" s="134"/>
      <c r="L32" s="134"/>
      <c r="M32" s="135"/>
    </row>
    <row r="33" spans="1:13" s="12" customFormat="1" ht="17.25" customHeight="1" x14ac:dyDescent="0.3">
      <c r="A33" s="126"/>
      <c r="B33" s="136"/>
      <c r="C33" s="137"/>
      <c r="D33" s="137"/>
      <c r="E33" s="137"/>
      <c r="F33" s="137"/>
      <c r="G33" s="137"/>
      <c r="H33" s="137"/>
      <c r="I33" s="129"/>
      <c r="J33" s="129"/>
      <c r="K33" s="134"/>
      <c r="L33" s="134"/>
      <c r="M33" s="135"/>
    </row>
    <row r="34" spans="1:13" s="12" customFormat="1" ht="18.75" x14ac:dyDescent="0.3">
      <c r="A34" s="126" t="s">
        <v>60</v>
      </c>
      <c r="B34" s="138">
        <f>B31/B32</f>
        <v>1</v>
      </c>
      <c r="C34" s="119" t="s">
        <v>61</v>
      </c>
      <c r="D34" s="119"/>
      <c r="E34" s="119"/>
      <c r="F34" s="119"/>
      <c r="G34" s="119"/>
      <c r="H34" s="139"/>
      <c r="I34" s="129"/>
      <c r="J34" s="129"/>
      <c r="K34" s="134"/>
      <c r="L34" s="134"/>
      <c r="M34" s="135"/>
    </row>
    <row r="35" spans="1:13" s="12" customFormat="1" ht="19.5" customHeight="1" x14ac:dyDescent="0.3">
      <c r="A35" s="126"/>
      <c r="B35" s="130"/>
      <c r="C35" s="139"/>
      <c r="D35" s="139"/>
      <c r="E35" s="139"/>
      <c r="F35" s="139"/>
      <c r="G35" s="119"/>
      <c r="H35" s="139"/>
      <c r="I35" s="129"/>
      <c r="J35" s="129"/>
      <c r="K35" s="134"/>
      <c r="L35" s="134"/>
      <c r="M35" s="135"/>
    </row>
    <row r="36" spans="1:13" s="12" customFormat="1" ht="15.75" customHeight="1" x14ac:dyDescent="0.3">
      <c r="A36" s="140" t="s">
        <v>62</v>
      </c>
      <c r="B36" s="141">
        <v>100</v>
      </c>
      <c r="C36" s="119"/>
      <c r="D36" s="333" t="s">
        <v>63</v>
      </c>
      <c r="E36" s="334"/>
      <c r="F36" s="333" t="s">
        <v>64</v>
      </c>
      <c r="G36" s="334"/>
      <c r="H36" s="139"/>
      <c r="I36" s="129"/>
      <c r="J36" s="129"/>
      <c r="K36" s="134"/>
      <c r="L36" s="134"/>
      <c r="M36" s="135"/>
    </row>
    <row r="37" spans="1:13" s="12" customFormat="1" ht="15.75" customHeight="1" x14ac:dyDescent="0.3">
      <c r="A37" s="142" t="s">
        <v>65</v>
      </c>
      <c r="B37" s="143">
        <v>1</v>
      </c>
      <c r="C37" s="144" t="s">
        <v>66</v>
      </c>
      <c r="D37" s="145" t="s">
        <v>67</v>
      </c>
      <c r="E37" s="146" t="s">
        <v>68</v>
      </c>
      <c r="F37" s="145" t="s">
        <v>67</v>
      </c>
      <c r="G37" s="147" t="s">
        <v>68</v>
      </c>
      <c r="H37" s="139"/>
      <c r="I37" s="129"/>
      <c r="J37" s="129"/>
      <c r="K37" s="134"/>
      <c r="L37" s="134"/>
      <c r="M37" s="135"/>
    </row>
    <row r="38" spans="1:13" s="12" customFormat="1" ht="26.25" customHeight="1" x14ac:dyDescent="0.3">
      <c r="A38" s="142" t="s">
        <v>69</v>
      </c>
      <c r="B38" s="143">
        <v>1</v>
      </c>
      <c r="C38" s="148">
        <v>1</v>
      </c>
      <c r="D38" s="149">
        <v>70210105</v>
      </c>
      <c r="E38" s="150">
        <f>IF(ISBLANK(D38),"-",$D$48/$D$45*D38)</f>
        <v>69349306.730211258</v>
      </c>
      <c r="F38" s="149">
        <v>71927897</v>
      </c>
      <c r="G38" s="151">
        <f>IF(ISBLANK(F38),"-",$D$48/$F$45*F38)</f>
        <v>68455817.91533424</v>
      </c>
      <c r="H38" s="139"/>
      <c r="I38" s="129"/>
      <c r="J38" s="129"/>
      <c r="K38" s="134"/>
      <c r="L38" s="134"/>
      <c r="M38" s="135"/>
    </row>
    <row r="39" spans="1:13" s="12" customFormat="1" ht="26.25" customHeight="1" x14ac:dyDescent="0.3">
      <c r="A39" s="142" t="s">
        <v>70</v>
      </c>
      <c r="B39" s="143">
        <v>1</v>
      </c>
      <c r="C39" s="152">
        <v>2</v>
      </c>
      <c r="D39" s="153">
        <v>70256812</v>
      </c>
      <c r="E39" s="154">
        <f>IF(ISBLANK(D39),"-",$D$48/$D$45*D39)</f>
        <v>69395441.087501392</v>
      </c>
      <c r="F39" s="153">
        <v>71925989</v>
      </c>
      <c r="G39" s="155">
        <f>IF(ISBLANK(F39),"-",$D$48/$F$45*F39)</f>
        <v>68454002.017664075</v>
      </c>
      <c r="H39" s="139"/>
      <c r="I39" s="129"/>
      <c r="J39" s="129"/>
      <c r="K39" s="134"/>
      <c r="L39" s="134"/>
      <c r="M39" s="135"/>
    </row>
    <row r="40" spans="1:13" ht="26.25" customHeight="1" x14ac:dyDescent="0.3">
      <c r="A40" s="142" t="s">
        <v>71</v>
      </c>
      <c r="B40" s="143">
        <v>1</v>
      </c>
      <c r="C40" s="152">
        <v>3</v>
      </c>
      <c r="D40" s="153">
        <v>70237292</v>
      </c>
      <c r="E40" s="154">
        <f>IF(ISBLANK(D40),"-",$D$48/$D$45*D40)</f>
        <v>69376160.408924237</v>
      </c>
      <c r="F40" s="153">
        <v>71961719</v>
      </c>
      <c r="G40" s="155">
        <f>IF(ISBLANK(F40),"-",$D$48/$F$45*F40)</f>
        <v>68488007.271204501</v>
      </c>
      <c r="K40" s="134"/>
      <c r="L40" s="134"/>
      <c r="M40" s="156"/>
    </row>
    <row r="41" spans="1:13" ht="26.25" customHeight="1" x14ac:dyDescent="0.3">
      <c r="A41" s="142" t="s">
        <v>72</v>
      </c>
      <c r="B41" s="143">
        <v>1</v>
      </c>
      <c r="C41" s="157">
        <v>4</v>
      </c>
      <c r="D41" s="158"/>
      <c r="E41" s="159" t="str">
        <f>IF(ISBLANK(D41),"-",$D$48/$D$45*D41)</f>
        <v>-</v>
      </c>
      <c r="F41" s="158"/>
      <c r="G41" s="160" t="str">
        <f>IF(ISBLANK(F41),"-",$D$48/$F$45*F41)</f>
        <v>-</v>
      </c>
      <c r="K41" s="134"/>
      <c r="L41" s="134"/>
      <c r="M41" s="156"/>
    </row>
    <row r="42" spans="1:13" ht="27" customHeight="1" x14ac:dyDescent="0.25">
      <c r="A42" s="142" t="s">
        <v>73</v>
      </c>
      <c r="B42" s="143">
        <v>1</v>
      </c>
      <c r="C42" s="161" t="s">
        <v>74</v>
      </c>
      <c r="D42" s="162">
        <f>AVERAGE(D38:D41)</f>
        <v>70234736.333333328</v>
      </c>
      <c r="E42" s="163">
        <f>AVERAGE(E38:E41)</f>
        <v>69373636.075545624</v>
      </c>
      <c r="F42" s="164">
        <f>AVERAGE(F38:F41)</f>
        <v>71938535</v>
      </c>
      <c r="G42" s="165">
        <f>AVERAGE(G38:G41)</f>
        <v>68465942.401400939</v>
      </c>
      <c r="H42" s="166"/>
    </row>
    <row r="43" spans="1:13" ht="26.25" customHeight="1" x14ac:dyDescent="0.3">
      <c r="A43" s="142" t="s">
        <v>75</v>
      </c>
      <c r="B43" s="127">
        <v>1</v>
      </c>
      <c r="C43" s="167" t="s">
        <v>76</v>
      </c>
      <c r="D43" s="168">
        <v>20.350000000000001</v>
      </c>
      <c r="E43" s="169"/>
      <c r="F43" s="170">
        <v>21.12</v>
      </c>
      <c r="H43" s="166"/>
    </row>
    <row r="44" spans="1:13" ht="26.25" customHeight="1" x14ac:dyDescent="0.3">
      <c r="A44" s="142" t="s">
        <v>77</v>
      </c>
      <c r="B44" s="127">
        <v>1</v>
      </c>
      <c r="C44" s="171" t="s">
        <v>78</v>
      </c>
      <c r="D44" s="172">
        <f>D43*$B$34</f>
        <v>20.350000000000001</v>
      </c>
      <c r="E44" s="173"/>
      <c r="F44" s="174">
        <f>F43*$B$34</f>
        <v>21.12</v>
      </c>
      <c r="H44" s="166"/>
    </row>
    <row r="45" spans="1:13" ht="19.5" customHeight="1" x14ac:dyDescent="0.3">
      <c r="A45" s="142" t="s">
        <v>79</v>
      </c>
      <c r="B45" s="175">
        <f>(B44/B43)*(B42/B41)*(B40/B39)*(B38/B37)*B36</f>
        <v>100</v>
      </c>
      <c r="C45" s="171" t="s">
        <v>80</v>
      </c>
      <c r="D45" s="176">
        <f>D44*$B$30/100</f>
        <v>20.248249999999999</v>
      </c>
      <c r="E45" s="177"/>
      <c r="F45" s="178">
        <f>F44*$B$30/100</f>
        <v>21.014400000000002</v>
      </c>
      <c r="H45" s="166"/>
    </row>
    <row r="46" spans="1:13" ht="19.5" customHeight="1" x14ac:dyDescent="0.3">
      <c r="A46" s="318" t="s">
        <v>81</v>
      </c>
      <c r="B46" s="319"/>
      <c r="C46" s="171" t="s">
        <v>82</v>
      </c>
      <c r="D46" s="172">
        <f>D45/$B$45</f>
        <v>0.20248249999999998</v>
      </c>
      <c r="E46" s="177"/>
      <c r="F46" s="179">
        <f>F45/$B$45</f>
        <v>0.21014400000000003</v>
      </c>
      <c r="H46" s="166"/>
    </row>
    <row r="47" spans="1:13" ht="27" customHeight="1" x14ac:dyDescent="0.3">
      <c r="A47" s="320"/>
      <c r="B47" s="321"/>
      <c r="C47" s="171" t="s">
        <v>83</v>
      </c>
      <c r="D47" s="180">
        <v>0.2</v>
      </c>
      <c r="F47" s="181"/>
      <c r="H47" s="166"/>
    </row>
    <row r="48" spans="1:13" ht="18.75" x14ac:dyDescent="0.3">
      <c r="C48" s="171" t="s">
        <v>84</v>
      </c>
      <c r="D48" s="172">
        <f>D47*$B$45</f>
        <v>20</v>
      </c>
      <c r="F48" s="181"/>
      <c r="H48" s="166"/>
    </row>
    <row r="49" spans="1:11" ht="19.5" customHeight="1" x14ac:dyDescent="0.3">
      <c r="C49" s="182" t="s">
        <v>85</v>
      </c>
      <c r="D49" s="183">
        <f>D48/B34</f>
        <v>20</v>
      </c>
      <c r="F49" s="184"/>
      <c r="H49" s="166"/>
    </row>
    <row r="50" spans="1:11" ht="18.75" x14ac:dyDescent="0.3">
      <c r="C50" s="185" t="s">
        <v>86</v>
      </c>
      <c r="D50" s="186">
        <f>AVERAGE(E38:E41,G38:G41)</f>
        <v>68919789.238473281</v>
      </c>
      <c r="F50" s="184"/>
      <c r="H50" s="166"/>
    </row>
    <row r="51" spans="1:11" ht="18.75" x14ac:dyDescent="0.3">
      <c r="C51" s="187" t="s">
        <v>87</v>
      </c>
      <c r="D51" s="188">
        <f>STDEV(E38:E41,G38:G41)/D50</f>
        <v>7.2189333464205939E-3</v>
      </c>
      <c r="F51" s="184"/>
    </row>
    <row r="52" spans="1:11" ht="19.5" customHeight="1" x14ac:dyDescent="0.3">
      <c r="C52" s="189" t="s">
        <v>20</v>
      </c>
      <c r="D52" s="190">
        <f>COUNT(E38:E41,G38:G41)</f>
        <v>6</v>
      </c>
      <c r="F52" s="184"/>
    </row>
    <row r="54" spans="1:11" ht="18.75" x14ac:dyDescent="0.3">
      <c r="A54" s="191" t="s">
        <v>1</v>
      </c>
      <c r="B54" s="192" t="s">
        <v>88</v>
      </c>
    </row>
    <row r="55" spans="1:11" ht="18.75" x14ac:dyDescent="0.3">
      <c r="A55" s="119" t="s">
        <v>89</v>
      </c>
      <c r="B55" s="193" t="str">
        <f>B21</f>
        <v>Each hard gelatin capsule contains: Omeprazole IP 20mg</v>
      </c>
    </row>
    <row r="56" spans="1:11" ht="26.25" customHeight="1" x14ac:dyDescent="0.3">
      <c r="A56" s="194" t="s">
        <v>90</v>
      </c>
      <c r="B56" s="128">
        <v>20</v>
      </c>
      <c r="C56" s="119" t="str">
        <f>B20</f>
        <v>Omeprazole IP</v>
      </c>
      <c r="H56" s="195"/>
    </row>
    <row r="57" spans="1:11" ht="18.75" x14ac:dyDescent="0.3">
      <c r="A57" s="193" t="s">
        <v>91</v>
      </c>
      <c r="B57" s="295">
        <f>Uniformity!B47</f>
        <v>273.44500000000005</v>
      </c>
      <c r="H57" s="195"/>
    </row>
    <row r="58" spans="1:11" ht="19.5" customHeight="1" x14ac:dyDescent="0.3">
      <c r="H58" s="195"/>
    </row>
    <row r="59" spans="1:11" s="12" customFormat="1" ht="27" customHeight="1" x14ac:dyDescent="0.3">
      <c r="A59" s="140" t="s">
        <v>92</v>
      </c>
      <c r="B59" s="141">
        <v>100</v>
      </c>
      <c r="C59" s="119"/>
      <c r="D59" s="196" t="s">
        <v>93</v>
      </c>
      <c r="E59" s="197" t="s">
        <v>66</v>
      </c>
      <c r="F59" s="197" t="s">
        <v>67</v>
      </c>
      <c r="G59" s="197" t="s">
        <v>94</v>
      </c>
      <c r="H59" s="144" t="s">
        <v>95</v>
      </c>
      <c r="K59" s="129"/>
    </row>
    <row r="60" spans="1:11" s="12" customFormat="1" ht="26.25" customHeight="1" x14ac:dyDescent="0.3">
      <c r="A60" s="142" t="s">
        <v>96</v>
      </c>
      <c r="B60" s="143">
        <v>1</v>
      </c>
      <c r="C60" s="335" t="s">
        <v>97</v>
      </c>
      <c r="D60" s="338">
        <v>273.86</v>
      </c>
      <c r="E60" s="198">
        <v>1</v>
      </c>
      <c r="F60" s="199">
        <v>67135441</v>
      </c>
      <c r="G60" s="200">
        <f>IF(ISBLANK(F60),"-",(F60/$D$50*$D$47*$B$68)*($B$57/$D$60))</f>
        <v>19.452672887788939</v>
      </c>
      <c r="H60" s="201">
        <f t="shared" ref="H60:H71" si="0">IF(ISBLANK(F60),"-",G60/$B$56)</f>
        <v>0.97263364438944699</v>
      </c>
      <c r="K60" s="129"/>
    </row>
    <row r="61" spans="1:11" s="12" customFormat="1" ht="26.25" customHeight="1" x14ac:dyDescent="0.3">
      <c r="A61" s="142" t="s">
        <v>98</v>
      </c>
      <c r="B61" s="143">
        <v>1</v>
      </c>
      <c r="C61" s="336"/>
      <c r="D61" s="339"/>
      <c r="E61" s="202">
        <v>2</v>
      </c>
      <c r="F61" s="153">
        <v>67074295</v>
      </c>
      <c r="G61" s="203">
        <f>IF(ISBLANK(F61),"-",(F61/$D$50*$D$47*$B$68)*($B$57/$D$60))</f>
        <v>19.434955671387591</v>
      </c>
      <c r="H61" s="204">
        <f t="shared" si="0"/>
        <v>0.97174778356937952</v>
      </c>
      <c r="K61" s="129"/>
    </row>
    <row r="62" spans="1:11" s="12" customFormat="1" ht="26.25" customHeight="1" x14ac:dyDescent="0.3">
      <c r="A62" s="142" t="s">
        <v>99</v>
      </c>
      <c r="B62" s="143">
        <v>1</v>
      </c>
      <c r="C62" s="336"/>
      <c r="D62" s="339"/>
      <c r="E62" s="202">
        <v>3</v>
      </c>
      <c r="F62" s="153">
        <v>67126169</v>
      </c>
      <c r="G62" s="203">
        <f>IF(ISBLANK(F62),"-",(F62/$D$50*$D$47*$B$68)*($B$57/$D$60))</f>
        <v>19.449986301087055</v>
      </c>
      <c r="H62" s="204">
        <f t="shared" si="0"/>
        <v>0.97249931505435272</v>
      </c>
      <c r="K62" s="129"/>
    </row>
    <row r="63" spans="1:11" ht="27" customHeight="1" x14ac:dyDescent="0.25">
      <c r="A63" s="142" t="s">
        <v>100</v>
      </c>
      <c r="B63" s="143">
        <v>1</v>
      </c>
      <c r="C63" s="337"/>
      <c r="D63" s="340"/>
      <c r="E63" s="205">
        <v>4</v>
      </c>
      <c r="F63" s="206"/>
      <c r="G63" s="203" t="str">
        <f>IF(ISBLANK(F63),"-",(F63/$D$50*$D$47*$B$68)*($B$57/$D$60))</f>
        <v>-</v>
      </c>
      <c r="H63" s="204" t="str">
        <f t="shared" si="0"/>
        <v>-</v>
      </c>
    </row>
    <row r="64" spans="1:11" ht="26.25" customHeight="1" x14ac:dyDescent="0.25">
      <c r="A64" s="142" t="s">
        <v>101</v>
      </c>
      <c r="B64" s="143">
        <v>1</v>
      </c>
      <c r="C64" s="335" t="s">
        <v>102</v>
      </c>
      <c r="D64" s="338">
        <v>273.79000000000002</v>
      </c>
      <c r="E64" s="198">
        <v>1</v>
      </c>
      <c r="F64" s="199">
        <v>67616456</v>
      </c>
      <c r="G64" s="207">
        <f>IF(ISBLANK(F64),"-",(F64/$D$50*$D$47*$B$68)*($B$57/$D$64))</f>
        <v>19.597057372430577</v>
      </c>
      <c r="H64" s="208">
        <f t="shared" si="0"/>
        <v>0.97985286862152887</v>
      </c>
    </row>
    <row r="65" spans="1:8" ht="26.25" customHeight="1" x14ac:dyDescent="0.25">
      <c r="A65" s="142" t="s">
        <v>103</v>
      </c>
      <c r="B65" s="143">
        <v>1</v>
      </c>
      <c r="C65" s="336"/>
      <c r="D65" s="339"/>
      <c r="E65" s="202">
        <v>2</v>
      </c>
      <c r="F65" s="153">
        <v>67823356</v>
      </c>
      <c r="G65" s="209">
        <f>IF(ISBLANK(F65),"-",(F65/$D$50*$D$47*$B$68)*($B$57/$D$64))</f>
        <v>19.657022526036908</v>
      </c>
      <c r="H65" s="210">
        <f t="shared" si="0"/>
        <v>0.98285112630184535</v>
      </c>
    </row>
    <row r="66" spans="1:8" ht="26.25" customHeight="1" x14ac:dyDescent="0.25">
      <c r="A66" s="142" t="s">
        <v>104</v>
      </c>
      <c r="B66" s="143">
        <v>1</v>
      </c>
      <c r="C66" s="336"/>
      <c r="D66" s="339"/>
      <c r="E66" s="202">
        <v>3</v>
      </c>
      <c r="F66" s="153">
        <v>67962910</v>
      </c>
      <c r="G66" s="209">
        <f>IF(ISBLANK(F66),"-",(F66/$D$50*$D$47*$B$68)*($B$57/$D$64))</f>
        <v>19.697469007653044</v>
      </c>
      <c r="H66" s="210">
        <f t="shared" si="0"/>
        <v>0.98487345038265217</v>
      </c>
    </row>
    <row r="67" spans="1:8" ht="27" customHeight="1" x14ac:dyDescent="0.25">
      <c r="A67" s="142" t="s">
        <v>105</v>
      </c>
      <c r="B67" s="143">
        <v>1</v>
      </c>
      <c r="C67" s="337"/>
      <c r="D67" s="340"/>
      <c r="E67" s="205">
        <v>4</v>
      </c>
      <c r="F67" s="206"/>
      <c r="G67" s="211" t="str">
        <f>IF(ISBLANK(F67),"-",(F67/$D$50*$D$47*$B$68)*($B$57/$D$64))</f>
        <v>-</v>
      </c>
      <c r="H67" s="212" t="str">
        <f t="shared" si="0"/>
        <v>-</v>
      </c>
    </row>
    <row r="68" spans="1:8" ht="26.25" customHeight="1" x14ac:dyDescent="0.25">
      <c r="A68" s="142" t="s">
        <v>106</v>
      </c>
      <c r="B68" s="213">
        <f>(B67/B66)*(B65/B64)*(B63/B62)*(B61/B60)*B59</f>
        <v>100</v>
      </c>
      <c r="C68" s="335" t="s">
        <v>107</v>
      </c>
      <c r="D68" s="338">
        <v>274.26</v>
      </c>
      <c r="E68" s="198">
        <v>1</v>
      </c>
      <c r="F68" s="199">
        <v>69786586</v>
      </c>
      <c r="G68" s="207">
        <f>IF(ISBLANK(F68),"-",(F68/$D$50*$D$47*$B$68)*($B$57/$D$68))</f>
        <v>20.19135771128715</v>
      </c>
      <c r="H68" s="204">
        <f t="shared" si="0"/>
        <v>1.0095678855643575</v>
      </c>
    </row>
    <row r="69" spans="1:8" ht="27" customHeight="1" x14ac:dyDescent="0.25">
      <c r="A69" s="214" t="s">
        <v>108</v>
      </c>
      <c r="B69" s="297">
        <f>(D47*B68)/B56*B57</f>
        <v>273.44500000000005</v>
      </c>
      <c r="C69" s="336"/>
      <c r="D69" s="339"/>
      <c r="E69" s="202">
        <v>2</v>
      </c>
      <c r="F69" s="153">
        <v>68839357</v>
      </c>
      <c r="G69" s="209">
        <f>IF(ISBLANK(F69),"-",(F69/$D$50*$D$47*$B$68)*($B$57/$D$68))</f>
        <v>19.917295879784106</v>
      </c>
      <c r="H69" s="204">
        <f t="shared" si="0"/>
        <v>0.99586479398920535</v>
      </c>
    </row>
    <row r="70" spans="1:8" ht="26.25" customHeight="1" x14ac:dyDescent="0.25">
      <c r="A70" s="341" t="s">
        <v>81</v>
      </c>
      <c r="B70" s="342"/>
      <c r="C70" s="336"/>
      <c r="D70" s="339"/>
      <c r="E70" s="202">
        <v>3</v>
      </c>
      <c r="F70" s="153">
        <v>68889719</v>
      </c>
      <c r="G70" s="209">
        <f>IF(ISBLANK(F70),"-",(F70/$D$50*$D$47*$B$68)*($B$57/$D$68))</f>
        <v>19.931867120696445</v>
      </c>
      <c r="H70" s="204">
        <f t="shared" si="0"/>
        <v>0.99659335603482224</v>
      </c>
    </row>
    <row r="71" spans="1:8" ht="27" customHeight="1" x14ac:dyDescent="0.25">
      <c r="A71" s="343"/>
      <c r="B71" s="344"/>
      <c r="C71" s="337"/>
      <c r="D71" s="340"/>
      <c r="E71" s="205">
        <v>4</v>
      </c>
      <c r="F71" s="206"/>
      <c r="G71" s="211" t="str">
        <f>IF(ISBLANK(F71),"-",(F71/$D$50*$D$47*$B$68)*($B$57/$D$68))</f>
        <v>-</v>
      </c>
      <c r="H71" s="215" t="str">
        <f t="shared" si="0"/>
        <v>-</v>
      </c>
    </row>
    <row r="72" spans="1:8" ht="26.25" customHeight="1" x14ac:dyDescent="0.25">
      <c r="A72" s="216"/>
      <c r="B72" s="216"/>
      <c r="C72" s="216"/>
      <c r="D72" s="216"/>
      <c r="E72" s="216"/>
      <c r="F72" s="217"/>
      <c r="G72" s="218" t="s">
        <v>74</v>
      </c>
      <c r="H72" s="219">
        <f>AVERAGE(H60:H71)</f>
        <v>0.98516491376751014</v>
      </c>
    </row>
    <row r="73" spans="1:8" ht="26.25" customHeight="1" x14ac:dyDescent="0.3">
      <c r="C73" s="216"/>
      <c r="D73" s="216"/>
      <c r="E73" s="216"/>
      <c r="F73" s="217"/>
      <c r="G73" s="187" t="s">
        <v>87</v>
      </c>
      <c r="H73" s="220">
        <f>STDEV(H60:H71)/H72</f>
        <v>1.3291684200809195E-2</v>
      </c>
    </row>
    <row r="74" spans="1:8" ht="27" customHeight="1" x14ac:dyDescent="0.25">
      <c r="A74" s="216"/>
      <c r="B74" s="216"/>
      <c r="C74" s="217"/>
      <c r="D74" s="217"/>
      <c r="E74" s="221"/>
      <c r="F74" s="217"/>
      <c r="G74" s="189" t="s">
        <v>20</v>
      </c>
      <c r="H74" s="222">
        <f>COUNT(H60:H71)</f>
        <v>9</v>
      </c>
    </row>
    <row r="75" spans="1:8" s="108" customFormat="1" ht="18.75" x14ac:dyDescent="0.2">
      <c r="A75" s="223"/>
      <c r="B75" s="223"/>
      <c r="C75" s="173"/>
      <c r="D75" s="173"/>
      <c r="E75" s="177"/>
      <c r="F75" s="173"/>
      <c r="G75" s="224"/>
      <c r="H75" s="225"/>
    </row>
    <row r="76" spans="1:8" s="108" customFormat="1" ht="26.25" customHeight="1" x14ac:dyDescent="0.2">
      <c r="A76" s="125" t="s">
        <v>109</v>
      </c>
      <c r="B76" s="226" t="s">
        <v>110</v>
      </c>
      <c r="C76" s="345" t="str">
        <f>B20</f>
        <v>Omeprazole IP</v>
      </c>
      <c r="D76" s="345"/>
      <c r="E76" s="227" t="s">
        <v>111</v>
      </c>
      <c r="F76" s="227"/>
      <c r="G76" s="296">
        <f>H72</f>
        <v>0.98516491376751014</v>
      </c>
      <c r="H76" s="225"/>
    </row>
    <row r="77" spans="1:8" ht="18.75" x14ac:dyDescent="0.25">
      <c r="A77" s="216"/>
      <c r="B77" s="216"/>
      <c r="C77" s="217"/>
      <c r="D77" s="217"/>
      <c r="E77" s="221"/>
      <c r="F77" s="217"/>
      <c r="G77" s="228"/>
      <c r="H77" s="225"/>
    </row>
    <row r="78" spans="1:8" ht="18.75" x14ac:dyDescent="0.3">
      <c r="A78" s="124"/>
      <c r="B78" s="124" t="s">
        <v>112</v>
      </c>
    </row>
    <row r="79" spans="1:8" ht="18.75" x14ac:dyDescent="0.3">
      <c r="A79" s="124"/>
      <c r="B79" s="124"/>
    </row>
    <row r="80" spans="1:8" ht="26.25" customHeight="1" x14ac:dyDescent="0.3">
      <c r="A80" s="125" t="s">
        <v>4</v>
      </c>
      <c r="B80" s="128" t="s">
        <v>122</v>
      </c>
    </row>
    <row r="81" spans="1:11" ht="26.25" customHeight="1" x14ac:dyDescent="0.3">
      <c r="A81" s="126" t="s">
        <v>52</v>
      </c>
      <c r="B81" s="128" t="s">
        <v>123</v>
      </c>
    </row>
    <row r="82" spans="1:11" ht="27" customHeight="1" x14ac:dyDescent="0.3">
      <c r="A82" s="126" t="s">
        <v>6</v>
      </c>
      <c r="B82" s="128">
        <v>99.5</v>
      </c>
    </row>
    <row r="83" spans="1:11" s="12" customFormat="1" ht="27" customHeight="1" x14ac:dyDescent="0.3">
      <c r="A83" s="126" t="s">
        <v>53</v>
      </c>
      <c r="B83" s="128">
        <f>B29</f>
        <v>0</v>
      </c>
      <c r="C83" s="327" t="s">
        <v>54</v>
      </c>
      <c r="D83" s="328"/>
      <c r="E83" s="328"/>
      <c r="F83" s="328"/>
      <c r="G83" s="328"/>
      <c r="H83" s="329"/>
      <c r="I83" s="129"/>
      <c r="J83" s="129"/>
      <c r="K83" s="129"/>
    </row>
    <row r="84" spans="1:11" s="12" customFormat="1" ht="19.5" customHeight="1" x14ac:dyDescent="0.3">
      <c r="A84" s="126" t="s">
        <v>55</v>
      </c>
      <c r="B84" s="130">
        <f>B82-B83</f>
        <v>99.5</v>
      </c>
      <c r="C84" s="131"/>
      <c r="D84" s="131"/>
      <c r="E84" s="131"/>
      <c r="F84" s="131"/>
      <c r="G84" s="131"/>
      <c r="H84" s="132"/>
      <c r="I84" s="129"/>
      <c r="J84" s="129"/>
      <c r="K84" s="129"/>
    </row>
    <row r="85" spans="1:11" s="12" customFormat="1" ht="27" customHeight="1" x14ac:dyDescent="0.3">
      <c r="A85" s="126" t="s">
        <v>56</v>
      </c>
      <c r="B85" s="133">
        <v>1</v>
      </c>
      <c r="C85" s="330" t="s">
        <v>57</v>
      </c>
      <c r="D85" s="331"/>
      <c r="E85" s="331"/>
      <c r="F85" s="331"/>
      <c r="G85" s="331"/>
      <c r="H85" s="332"/>
      <c r="I85" s="129"/>
      <c r="J85" s="129"/>
      <c r="K85" s="129"/>
    </row>
    <row r="86" spans="1:11" s="12" customFormat="1" ht="27" customHeight="1" x14ac:dyDescent="0.3">
      <c r="A86" s="126" t="s">
        <v>58</v>
      </c>
      <c r="B86" s="133">
        <v>1</v>
      </c>
      <c r="C86" s="330" t="s">
        <v>59</v>
      </c>
      <c r="D86" s="331"/>
      <c r="E86" s="331"/>
      <c r="F86" s="331"/>
      <c r="G86" s="331"/>
      <c r="H86" s="332"/>
      <c r="I86" s="129"/>
      <c r="J86" s="129"/>
      <c r="K86" s="129"/>
    </row>
    <row r="87" spans="1:11" s="12" customFormat="1" ht="18.75" x14ac:dyDescent="0.3">
      <c r="A87" s="126"/>
      <c r="B87" s="136"/>
      <c r="C87" s="137"/>
      <c r="D87" s="137"/>
      <c r="E87" s="137"/>
      <c r="F87" s="137"/>
      <c r="G87" s="137"/>
      <c r="H87" s="137"/>
      <c r="I87" s="129"/>
      <c r="J87" s="129"/>
      <c r="K87" s="129"/>
    </row>
    <row r="88" spans="1:11" s="12" customFormat="1" ht="18.75" x14ac:dyDescent="0.3">
      <c r="A88" s="126" t="s">
        <v>60</v>
      </c>
      <c r="B88" s="138">
        <f>B85/B86</f>
        <v>1</v>
      </c>
      <c r="C88" s="119" t="s">
        <v>61</v>
      </c>
      <c r="D88" s="119"/>
      <c r="E88" s="119"/>
      <c r="F88" s="119"/>
      <c r="G88" s="119"/>
      <c r="H88" s="139"/>
      <c r="I88" s="129"/>
      <c r="J88" s="129"/>
      <c r="K88" s="129"/>
    </row>
    <row r="89" spans="1:11" ht="19.5" customHeight="1" x14ac:dyDescent="0.3">
      <c r="A89" s="124"/>
      <c r="B89" s="124"/>
    </row>
    <row r="90" spans="1:11" ht="27" customHeight="1" x14ac:dyDescent="0.3">
      <c r="A90" s="140" t="s">
        <v>62</v>
      </c>
      <c r="B90" s="141">
        <v>100</v>
      </c>
      <c r="D90" s="229" t="s">
        <v>63</v>
      </c>
      <c r="E90" s="230"/>
      <c r="F90" s="333" t="s">
        <v>64</v>
      </c>
      <c r="G90" s="334"/>
    </row>
    <row r="91" spans="1:11" ht="26.25" customHeight="1" x14ac:dyDescent="0.3">
      <c r="A91" s="142" t="s">
        <v>65</v>
      </c>
      <c r="B91" s="143">
        <v>1</v>
      </c>
      <c r="C91" s="231" t="s">
        <v>66</v>
      </c>
      <c r="D91" s="145" t="s">
        <v>67</v>
      </c>
      <c r="E91" s="146" t="s">
        <v>68</v>
      </c>
      <c r="F91" s="145" t="s">
        <v>67</v>
      </c>
      <c r="G91" s="147" t="s">
        <v>68</v>
      </c>
    </row>
    <row r="92" spans="1:11" ht="26.25" customHeight="1" x14ac:dyDescent="0.3">
      <c r="A92" s="142" t="s">
        <v>69</v>
      </c>
      <c r="B92" s="143">
        <v>1</v>
      </c>
      <c r="C92" s="232">
        <v>1</v>
      </c>
      <c r="D92" s="149">
        <v>70210105</v>
      </c>
      <c r="E92" s="150">
        <f>IF(ISBLANK(D92),"-",$D$102/$D$99*D92)</f>
        <v>69349306.730211258</v>
      </c>
      <c r="F92" s="149">
        <v>71927897</v>
      </c>
      <c r="G92" s="151">
        <f>IF(ISBLANK(F92),"-",$D$102/$F$99*F92)</f>
        <v>68455817.91533424</v>
      </c>
    </row>
    <row r="93" spans="1:11" ht="26.25" customHeight="1" x14ac:dyDescent="0.3">
      <c r="A93" s="142" t="s">
        <v>70</v>
      </c>
      <c r="B93" s="143">
        <v>1</v>
      </c>
      <c r="C93" s="217">
        <v>2</v>
      </c>
      <c r="D93" s="153">
        <v>70256812</v>
      </c>
      <c r="E93" s="154">
        <f>IF(ISBLANK(D93),"-",$D$102/$D$99*D93)</f>
        <v>69395441.087501392</v>
      </c>
      <c r="F93" s="153">
        <v>71925989</v>
      </c>
      <c r="G93" s="155">
        <f>IF(ISBLANK(F93),"-",$D$102/$F$99*F93)</f>
        <v>68454002.017664075</v>
      </c>
    </row>
    <row r="94" spans="1:11" ht="26.25" customHeight="1" x14ac:dyDescent="0.3">
      <c r="A94" s="142" t="s">
        <v>71</v>
      </c>
      <c r="B94" s="143">
        <v>1</v>
      </c>
      <c r="C94" s="217">
        <v>3</v>
      </c>
      <c r="D94" s="153">
        <v>70237292</v>
      </c>
      <c r="E94" s="154">
        <f>IF(ISBLANK(D94),"-",$D$102/$D$99*D94)</f>
        <v>69376160.408924237</v>
      </c>
      <c r="F94" s="153">
        <v>71961719</v>
      </c>
      <c r="G94" s="155">
        <f>IF(ISBLANK(F94),"-",$D$102/$F$99*F94)</f>
        <v>68488007.271204501</v>
      </c>
    </row>
    <row r="95" spans="1:11" ht="26.25" customHeight="1" x14ac:dyDescent="0.3">
      <c r="A95" s="142" t="s">
        <v>72</v>
      </c>
      <c r="B95" s="143">
        <v>1</v>
      </c>
      <c r="C95" s="233">
        <v>4</v>
      </c>
      <c r="D95" s="158"/>
      <c r="E95" s="159" t="str">
        <f>IF(ISBLANK(D95),"-",$D$102/$D$99*D95)</f>
        <v>-</v>
      </c>
      <c r="F95" s="234"/>
      <c r="G95" s="160" t="str">
        <f>IF(ISBLANK(F95),"-",$D$102/$F$99*F95)</f>
        <v>-</v>
      </c>
    </row>
    <row r="96" spans="1:11" ht="27" customHeight="1" x14ac:dyDescent="0.3">
      <c r="A96" s="142" t="s">
        <v>73</v>
      </c>
      <c r="B96" s="143">
        <v>1</v>
      </c>
      <c r="C96" s="228" t="s">
        <v>74</v>
      </c>
      <c r="D96" s="235">
        <f>AVERAGE(D92:D95)</f>
        <v>70234736.333333328</v>
      </c>
      <c r="E96" s="163">
        <f>AVERAGE(E92:E95)</f>
        <v>69373636.075545624</v>
      </c>
      <c r="F96" s="236">
        <f>AVERAGE(F92:F95)</f>
        <v>71938535</v>
      </c>
      <c r="G96" s="237">
        <f>AVERAGE(G92:G95)</f>
        <v>68465942.401400939</v>
      </c>
    </row>
    <row r="97" spans="1:9" ht="26.25" customHeight="1" x14ac:dyDescent="0.3">
      <c r="A97" s="142" t="s">
        <v>75</v>
      </c>
      <c r="B97" s="127">
        <v>1</v>
      </c>
      <c r="C97" s="167" t="s">
        <v>76</v>
      </c>
      <c r="D97" s="168">
        <v>20.350000000000001</v>
      </c>
      <c r="E97" s="169"/>
      <c r="F97" s="170">
        <v>21.12</v>
      </c>
    </row>
    <row r="98" spans="1:9" ht="26.25" customHeight="1" x14ac:dyDescent="0.3">
      <c r="A98" s="142" t="s">
        <v>77</v>
      </c>
      <c r="B98" s="127">
        <v>1</v>
      </c>
      <c r="C98" s="171" t="s">
        <v>78</v>
      </c>
      <c r="D98" s="172">
        <f>D97*$B$88</f>
        <v>20.350000000000001</v>
      </c>
      <c r="E98" s="173"/>
      <c r="F98" s="174">
        <f>F97*$B$88</f>
        <v>21.12</v>
      </c>
    </row>
    <row r="99" spans="1:9" ht="19.5" customHeight="1" x14ac:dyDescent="0.3">
      <c r="A99" s="142" t="s">
        <v>79</v>
      </c>
      <c r="B99" s="175">
        <f>(B98/B97)*(B96/B95)*(B94/B93)*(B92/B91)*B90</f>
        <v>100</v>
      </c>
      <c r="C99" s="171" t="s">
        <v>80</v>
      </c>
      <c r="D99" s="176">
        <f>D98*$B$84/100</f>
        <v>20.248249999999999</v>
      </c>
      <c r="E99" s="177"/>
      <c r="F99" s="178">
        <f>F98*$B$84/100</f>
        <v>21.014400000000002</v>
      </c>
    </row>
    <row r="100" spans="1:9" ht="19.5" customHeight="1" x14ac:dyDescent="0.25">
      <c r="A100" s="318" t="s">
        <v>81</v>
      </c>
      <c r="B100" s="349"/>
      <c r="C100" s="171" t="s">
        <v>82</v>
      </c>
      <c r="D100" s="238">
        <f>D99/$B$99</f>
        <v>0.20248249999999998</v>
      </c>
      <c r="E100" s="177"/>
      <c r="F100" s="239">
        <f>F99/$B$99</f>
        <v>0.21014400000000003</v>
      </c>
      <c r="G100" s="240"/>
      <c r="H100" s="166"/>
    </row>
    <row r="101" spans="1:9" ht="19.5" customHeight="1" x14ac:dyDescent="0.3">
      <c r="A101" s="320"/>
      <c r="B101" s="350"/>
      <c r="C101" s="171" t="s">
        <v>83</v>
      </c>
      <c r="D101" s="241">
        <f>$B$56/$B$136</f>
        <v>0.2</v>
      </c>
      <c r="F101" s="181"/>
      <c r="G101" s="242"/>
      <c r="H101" s="166"/>
    </row>
    <row r="102" spans="1:9" ht="18.75" x14ac:dyDescent="0.3">
      <c r="C102" s="171" t="s">
        <v>84</v>
      </c>
      <c r="D102" s="172">
        <f>D101*$B$99</f>
        <v>20</v>
      </c>
      <c r="F102" s="181"/>
      <c r="G102" s="240"/>
      <c r="H102" s="166"/>
    </row>
    <row r="103" spans="1:9" ht="19.5" customHeight="1" x14ac:dyDescent="0.3">
      <c r="C103" s="182" t="s">
        <v>85</v>
      </c>
      <c r="D103" s="243">
        <f>D102/B34</f>
        <v>20</v>
      </c>
      <c r="F103" s="184"/>
      <c r="G103" s="240"/>
      <c r="H103" s="166"/>
      <c r="I103" s="244"/>
    </row>
    <row r="104" spans="1:9" ht="18.75" x14ac:dyDescent="0.3">
      <c r="C104" s="185" t="s">
        <v>113</v>
      </c>
      <c r="D104" s="186">
        <f>AVERAGE(E92:E95,G92:G95)</f>
        <v>68919789.238473281</v>
      </c>
      <c r="F104" s="184"/>
      <c r="G104" s="245"/>
      <c r="H104" s="166"/>
      <c r="I104" s="246"/>
    </row>
    <row r="105" spans="1:9" ht="18.75" x14ac:dyDescent="0.3">
      <c r="C105" s="187" t="s">
        <v>87</v>
      </c>
      <c r="D105" s="247">
        <f>STDEV(E92:E95,G92:G95)/D104</f>
        <v>7.2189333464205939E-3</v>
      </c>
      <c r="F105" s="184"/>
      <c r="G105" s="240"/>
      <c r="H105" s="166"/>
      <c r="I105" s="246"/>
    </row>
    <row r="106" spans="1:9" ht="19.5" customHeight="1" x14ac:dyDescent="0.3">
      <c r="C106" s="189" t="s">
        <v>20</v>
      </c>
      <c r="D106" s="248">
        <f>COUNT(E92:E95,G92:G95)</f>
        <v>6</v>
      </c>
      <c r="F106" s="184"/>
      <c r="G106" s="240"/>
      <c r="H106" s="166"/>
      <c r="I106" s="246"/>
    </row>
    <row r="107" spans="1:9" s="108" customFormat="1" ht="18.75" x14ac:dyDescent="0.3">
      <c r="A107" s="249"/>
      <c r="B107" s="249"/>
      <c r="C107" s="224"/>
      <c r="D107" s="225"/>
      <c r="E107" s="249"/>
      <c r="F107" s="184"/>
      <c r="G107" s="250"/>
      <c r="H107" s="251"/>
      <c r="I107" s="246"/>
    </row>
    <row r="108" spans="1:9" s="108" customFormat="1" ht="18.75" x14ac:dyDescent="0.3">
      <c r="A108" s="124" t="s">
        <v>114</v>
      </c>
      <c r="B108" s="249"/>
      <c r="C108" s="224"/>
      <c r="D108" s="225"/>
      <c r="E108" s="249"/>
      <c r="F108" s="184"/>
      <c r="G108" s="250"/>
      <c r="H108" s="251"/>
      <c r="I108" s="246"/>
    </row>
    <row r="109" spans="1:9" ht="19.5" customHeight="1" x14ac:dyDescent="0.3">
      <c r="A109" s="191"/>
      <c r="B109" s="191"/>
      <c r="C109" s="191"/>
      <c r="D109" s="191"/>
      <c r="E109" s="191"/>
    </row>
    <row r="110" spans="1:9" ht="26.25" customHeight="1" x14ac:dyDescent="0.3">
      <c r="A110" s="140" t="s">
        <v>115</v>
      </c>
      <c r="B110" s="141">
        <v>100</v>
      </c>
      <c r="C110" s="252" t="s">
        <v>41</v>
      </c>
      <c r="D110" s="253" t="s">
        <v>67</v>
      </c>
      <c r="E110" s="254" t="s">
        <v>116</v>
      </c>
      <c r="F110" s="255" t="s">
        <v>117</v>
      </c>
    </row>
    <row r="111" spans="1:9" ht="26.25" customHeight="1" x14ac:dyDescent="0.3">
      <c r="A111" s="142" t="s">
        <v>96</v>
      </c>
      <c r="B111" s="143">
        <v>1</v>
      </c>
      <c r="C111" s="256">
        <v>1</v>
      </c>
      <c r="D111" s="257">
        <v>72976414</v>
      </c>
      <c r="E111" s="258">
        <f t="shared" ref="E111:E116" si="1">IF(ISBLANK(D111),"-",D111/$D$104*$D$101*$B$119)</f>
        <v>21.177201731563677</v>
      </c>
      <c r="F111" s="259">
        <f t="shared" ref="F111:F116" si="2">IF(ISBLANK(D111), "-", E111/$B$56)</f>
        <v>1.0588600865781839</v>
      </c>
    </row>
    <row r="112" spans="1:9" ht="26.25" customHeight="1" x14ac:dyDescent="0.3">
      <c r="A112" s="142" t="s">
        <v>98</v>
      </c>
      <c r="B112" s="143">
        <v>1</v>
      </c>
      <c r="C112" s="256">
        <v>2</v>
      </c>
      <c r="D112" s="257">
        <v>71182579</v>
      </c>
      <c r="E112" s="260">
        <f t="shared" si="1"/>
        <v>20.656644422894889</v>
      </c>
      <c r="F112" s="261">
        <f t="shared" si="2"/>
        <v>1.0328322211447445</v>
      </c>
    </row>
    <row r="113" spans="1:9" ht="26.25" customHeight="1" x14ac:dyDescent="0.3">
      <c r="A113" s="142" t="s">
        <v>99</v>
      </c>
      <c r="B113" s="143">
        <v>1</v>
      </c>
      <c r="C113" s="256">
        <v>3</v>
      </c>
      <c r="D113" s="257">
        <v>70766521</v>
      </c>
      <c r="E113" s="260">
        <f t="shared" si="1"/>
        <v>20.535907547580202</v>
      </c>
      <c r="F113" s="261">
        <f t="shared" si="2"/>
        <v>1.0267953773790102</v>
      </c>
    </row>
    <row r="114" spans="1:9" ht="26.25" customHeight="1" x14ac:dyDescent="0.3">
      <c r="A114" s="142" t="s">
        <v>100</v>
      </c>
      <c r="B114" s="143">
        <v>1</v>
      </c>
      <c r="C114" s="256">
        <v>4</v>
      </c>
      <c r="D114" s="257">
        <v>77214630</v>
      </c>
      <c r="E114" s="260">
        <f t="shared" si="1"/>
        <v>22.407099862950908</v>
      </c>
      <c r="F114" s="261">
        <f t="shared" si="2"/>
        <v>1.1203549931475454</v>
      </c>
    </row>
    <row r="115" spans="1:9" ht="26.25" customHeight="1" x14ac:dyDescent="0.3">
      <c r="A115" s="142" t="s">
        <v>101</v>
      </c>
      <c r="B115" s="143">
        <v>1</v>
      </c>
      <c r="C115" s="256">
        <v>5</v>
      </c>
      <c r="D115" s="257">
        <v>72921387</v>
      </c>
      <c r="E115" s="260">
        <f t="shared" si="1"/>
        <v>21.161233313607671</v>
      </c>
      <c r="F115" s="261">
        <f t="shared" si="2"/>
        <v>1.0580616656803836</v>
      </c>
    </row>
    <row r="116" spans="1:9" ht="26.25" customHeight="1" x14ac:dyDescent="0.3">
      <c r="A116" s="142" t="s">
        <v>103</v>
      </c>
      <c r="B116" s="143">
        <v>1</v>
      </c>
      <c r="C116" s="262">
        <v>6</v>
      </c>
      <c r="D116" s="263">
        <v>80576090</v>
      </c>
      <c r="E116" s="264">
        <f t="shared" si="1"/>
        <v>23.382570054355241</v>
      </c>
      <c r="F116" s="265">
        <f t="shared" si="2"/>
        <v>1.169128502717762</v>
      </c>
    </row>
    <row r="117" spans="1:9" ht="26.25" customHeight="1" x14ac:dyDescent="0.3">
      <c r="A117" s="142" t="s">
        <v>104</v>
      </c>
      <c r="B117" s="143">
        <v>1</v>
      </c>
      <c r="C117" s="256"/>
      <c r="D117" s="217"/>
      <c r="E117" s="227"/>
      <c r="F117" s="266"/>
    </row>
    <row r="118" spans="1:9" ht="26.25" customHeight="1" x14ac:dyDescent="0.3">
      <c r="A118" s="142" t="s">
        <v>105</v>
      </c>
      <c r="B118" s="143">
        <v>1</v>
      </c>
      <c r="C118" s="256"/>
      <c r="D118" s="267"/>
      <c r="E118" s="268" t="s">
        <v>74</v>
      </c>
      <c r="F118" s="269">
        <f>AVERAGE(F111:F116)</f>
        <v>1.0776721411079382</v>
      </c>
    </row>
    <row r="119" spans="1:9" ht="27" customHeight="1" x14ac:dyDescent="0.3">
      <c r="A119" s="142" t="s">
        <v>106</v>
      </c>
      <c r="B119" s="270">
        <f>(B118/B117)*(B116/B115)*(B114/B113)*(B112/B111)*B110</f>
        <v>100</v>
      </c>
      <c r="C119" s="271"/>
      <c r="D119" s="272"/>
      <c r="E119" s="228" t="s">
        <v>87</v>
      </c>
      <c r="F119" s="273">
        <f>STDEV(F111:F116)/F118</f>
        <v>5.1704082706003164E-2</v>
      </c>
    </row>
    <row r="120" spans="1:9" ht="27" customHeight="1" x14ac:dyDescent="0.3">
      <c r="A120" s="318" t="s">
        <v>81</v>
      </c>
      <c r="B120" s="319"/>
      <c r="C120" s="274"/>
      <c r="D120" s="275"/>
      <c r="E120" s="276" t="s">
        <v>20</v>
      </c>
      <c r="F120" s="277">
        <f>COUNT(F111:F116)</f>
        <v>6</v>
      </c>
      <c r="I120" s="246"/>
    </row>
    <row r="121" spans="1:9" ht="19.5" customHeight="1" x14ac:dyDescent="0.25">
      <c r="A121" s="320"/>
      <c r="B121" s="321"/>
      <c r="C121" s="227"/>
      <c r="D121" s="227"/>
      <c r="E121" s="227"/>
      <c r="F121" s="217"/>
      <c r="G121" s="227"/>
      <c r="H121" s="227"/>
    </row>
    <row r="122" spans="1:9" ht="18.75" x14ac:dyDescent="0.25">
      <c r="A122" s="137"/>
      <c r="B122" s="137"/>
      <c r="C122" s="227"/>
      <c r="D122" s="227"/>
      <c r="E122" s="227"/>
      <c r="F122" s="217"/>
      <c r="G122" s="227"/>
      <c r="H122" s="227"/>
    </row>
    <row r="123" spans="1:9" ht="26.25" customHeight="1" x14ac:dyDescent="0.25">
      <c r="A123" s="125" t="s">
        <v>118</v>
      </c>
      <c r="B123" s="226" t="s">
        <v>119</v>
      </c>
      <c r="C123" s="345" t="str">
        <f>B20</f>
        <v>Omeprazole IP</v>
      </c>
      <c r="D123" s="345"/>
      <c r="E123" s="227" t="s">
        <v>120</v>
      </c>
      <c r="F123" s="227"/>
      <c r="G123" s="296">
        <f>F118</f>
        <v>1.0776721411079382</v>
      </c>
      <c r="H123" s="227"/>
    </row>
    <row r="124" spans="1:9" ht="18.75" x14ac:dyDescent="0.25">
      <c r="A124" s="137"/>
      <c r="B124" s="137"/>
      <c r="C124" s="227"/>
      <c r="D124" s="227"/>
      <c r="E124" s="227"/>
      <c r="F124" s="217"/>
      <c r="G124" s="227"/>
      <c r="H124" s="227"/>
    </row>
    <row r="125" spans="1:9" ht="18.75" x14ac:dyDescent="0.3">
      <c r="A125" s="124" t="s">
        <v>121</v>
      </c>
      <c r="B125" s="124"/>
    </row>
    <row r="126" spans="1:9" ht="19.5" customHeight="1" x14ac:dyDescent="0.3">
      <c r="A126" s="191"/>
      <c r="B126" s="191"/>
      <c r="C126" s="191"/>
      <c r="D126" s="191"/>
      <c r="E126" s="191"/>
    </row>
    <row r="127" spans="1:9" ht="26.25" customHeight="1" x14ac:dyDescent="0.3">
      <c r="A127" s="140" t="s">
        <v>115</v>
      </c>
      <c r="B127" s="141">
        <v>100</v>
      </c>
      <c r="C127" s="252" t="s">
        <v>41</v>
      </c>
      <c r="D127" s="253" t="s">
        <v>67</v>
      </c>
      <c r="E127" s="254" t="s">
        <v>116</v>
      </c>
      <c r="F127" s="255" t="s">
        <v>117</v>
      </c>
    </row>
    <row r="128" spans="1:9" ht="26.25" customHeight="1" x14ac:dyDescent="0.3">
      <c r="A128" s="142" t="s">
        <v>96</v>
      </c>
      <c r="B128" s="143">
        <v>1</v>
      </c>
      <c r="C128" s="256">
        <v>1</v>
      </c>
      <c r="D128" s="257"/>
      <c r="E128" s="278" t="str">
        <f t="shared" ref="E128:E133" si="3">IF(ISBLANK(D128),"-",D128/$D$104*$D$101*$B$136)</f>
        <v>-</v>
      </c>
      <c r="F128" s="279" t="str">
        <f t="shared" ref="F128:F133" si="4">IF(ISBLANK(D128), "-", E128/$B$56)</f>
        <v>-</v>
      </c>
    </row>
    <row r="129" spans="1:9" ht="26.25" customHeight="1" x14ac:dyDescent="0.3">
      <c r="A129" s="142" t="s">
        <v>98</v>
      </c>
      <c r="B129" s="143">
        <v>1</v>
      </c>
      <c r="C129" s="256">
        <v>2</v>
      </c>
      <c r="D129" s="257"/>
      <c r="E129" s="280" t="str">
        <f t="shared" si="3"/>
        <v>-</v>
      </c>
      <c r="F129" s="281" t="str">
        <f t="shared" si="4"/>
        <v>-</v>
      </c>
    </row>
    <row r="130" spans="1:9" ht="26.25" customHeight="1" x14ac:dyDescent="0.3">
      <c r="A130" s="142" t="s">
        <v>99</v>
      </c>
      <c r="B130" s="143">
        <v>1</v>
      </c>
      <c r="C130" s="256">
        <v>3</v>
      </c>
      <c r="D130" s="257"/>
      <c r="E130" s="280" t="str">
        <f t="shared" si="3"/>
        <v>-</v>
      </c>
      <c r="F130" s="281" t="str">
        <f t="shared" si="4"/>
        <v>-</v>
      </c>
    </row>
    <row r="131" spans="1:9" ht="26.25" customHeight="1" x14ac:dyDescent="0.3">
      <c r="A131" s="142" t="s">
        <v>100</v>
      </c>
      <c r="B131" s="143">
        <v>1</v>
      </c>
      <c r="C131" s="256">
        <v>4</v>
      </c>
      <c r="D131" s="257"/>
      <c r="E131" s="280" t="str">
        <f t="shared" si="3"/>
        <v>-</v>
      </c>
      <c r="F131" s="281" t="str">
        <f t="shared" si="4"/>
        <v>-</v>
      </c>
    </row>
    <row r="132" spans="1:9" ht="26.25" customHeight="1" x14ac:dyDescent="0.3">
      <c r="A132" s="142" t="s">
        <v>101</v>
      </c>
      <c r="B132" s="143">
        <v>1</v>
      </c>
      <c r="C132" s="256">
        <v>5</v>
      </c>
      <c r="D132" s="257"/>
      <c r="E132" s="280" t="str">
        <f t="shared" si="3"/>
        <v>-</v>
      </c>
      <c r="F132" s="281" t="str">
        <f t="shared" si="4"/>
        <v>-</v>
      </c>
    </row>
    <row r="133" spans="1:9" ht="26.25" customHeight="1" x14ac:dyDescent="0.3">
      <c r="A133" s="142" t="s">
        <v>103</v>
      </c>
      <c r="B133" s="143">
        <v>1</v>
      </c>
      <c r="C133" s="262">
        <v>6</v>
      </c>
      <c r="D133" s="263"/>
      <c r="E133" s="282" t="str">
        <f t="shared" si="3"/>
        <v>-</v>
      </c>
      <c r="F133" s="283" t="str">
        <f t="shared" si="4"/>
        <v>-</v>
      </c>
    </row>
    <row r="134" spans="1:9" ht="26.25" customHeight="1" x14ac:dyDescent="0.3">
      <c r="A134" s="142" t="s">
        <v>104</v>
      </c>
      <c r="B134" s="143">
        <v>1</v>
      </c>
      <c r="C134" s="256"/>
      <c r="D134" s="217"/>
      <c r="E134" s="227"/>
      <c r="F134" s="266"/>
    </row>
    <row r="135" spans="1:9" ht="26.25" customHeight="1" x14ac:dyDescent="0.3">
      <c r="A135" s="142" t="s">
        <v>105</v>
      </c>
      <c r="B135" s="143">
        <v>1</v>
      </c>
      <c r="C135" s="256"/>
      <c r="D135" s="267"/>
      <c r="E135" s="268" t="s">
        <v>74</v>
      </c>
      <c r="F135" s="269" t="e">
        <f>AVERAGE(F128:F133)</f>
        <v>#DIV/0!</v>
      </c>
    </row>
    <row r="136" spans="1:9" ht="27" customHeight="1" x14ac:dyDescent="0.3">
      <c r="A136" s="142" t="s">
        <v>106</v>
      </c>
      <c r="B136" s="143">
        <v>100</v>
      </c>
      <c r="C136" s="271"/>
      <c r="D136" s="227"/>
      <c r="E136" s="284" t="s">
        <v>87</v>
      </c>
      <c r="F136" s="273" t="e">
        <f>STDEV(F128:F133)/F135</f>
        <v>#DIV/0!</v>
      </c>
    </row>
    <row r="137" spans="1:9" ht="27" customHeight="1" x14ac:dyDescent="0.3">
      <c r="A137" s="318" t="s">
        <v>81</v>
      </c>
      <c r="B137" s="319"/>
      <c r="C137" s="274"/>
      <c r="D137" s="285"/>
      <c r="E137" s="286" t="s">
        <v>20</v>
      </c>
      <c r="F137" s="277">
        <f>COUNT(F128:F133)</f>
        <v>0</v>
      </c>
      <c r="I137" s="246"/>
    </row>
    <row r="138" spans="1:9" ht="19.5" customHeight="1" x14ac:dyDescent="0.25">
      <c r="A138" s="320"/>
      <c r="B138" s="321"/>
      <c r="C138" s="227"/>
      <c r="D138" s="227"/>
      <c r="E138" s="227"/>
      <c r="F138" s="217"/>
      <c r="G138" s="227"/>
      <c r="H138" s="227"/>
    </row>
    <row r="139" spans="1:9" ht="18.75" x14ac:dyDescent="0.25">
      <c r="A139" s="137"/>
      <c r="B139" s="137"/>
      <c r="C139" s="227"/>
      <c r="D139" s="227"/>
      <c r="E139" s="227"/>
      <c r="F139" s="217"/>
      <c r="G139" s="227"/>
      <c r="H139" s="227"/>
    </row>
    <row r="140" spans="1:9" ht="26.25" customHeight="1" x14ac:dyDescent="0.25">
      <c r="A140" s="125" t="s">
        <v>118</v>
      </c>
      <c r="B140" s="226" t="s">
        <v>119</v>
      </c>
      <c r="C140" s="345" t="str">
        <f>B20</f>
        <v>Omeprazole IP</v>
      </c>
      <c r="D140" s="345"/>
      <c r="E140" s="227" t="s">
        <v>120</v>
      </c>
      <c r="F140" s="227"/>
      <c r="G140" s="296" t="e">
        <f>F135</f>
        <v>#DIV/0!</v>
      </c>
      <c r="H140" s="227"/>
    </row>
    <row r="141" spans="1:9" ht="19.5" customHeight="1" x14ac:dyDescent="0.25">
      <c r="A141" s="287"/>
      <c r="B141" s="287"/>
      <c r="C141" s="288"/>
      <c r="D141" s="288"/>
      <c r="E141" s="288"/>
      <c r="F141" s="288"/>
      <c r="G141" s="288"/>
      <c r="H141" s="288"/>
    </row>
    <row r="142" spans="1:9" ht="18.75" x14ac:dyDescent="0.3">
      <c r="B142" s="346" t="s">
        <v>26</v>
      </c>
      <c r="C142" s="346"/>
      <c r="E142" s="231" t="s">
        <v>27</v>
      </c>
      <c r="F142" s="289"/>
      <c r="G142" s="346" t="s">
        <v>28</v>
      </c>
      <c r="H142" s="346"/>
    </row>
    <row r="143" spans="1:9" ht="60" customHeight="1" x14ac:dyDescent="0.3">
      <c r="A143" s="290" t="s">
        <v>29</v>
      </c>
      <c r="B143" s="347"/>
      <c r="C143" s="347"/>
      <c r="E143" s="291"/>
      <c r="F143" s="227"/>
      <c r="G143" s="292"/>
      <c r="H143" s="292"/>
    </row>
    <row r="144" spans="1:9" ht="60" customHeight="1" x14ac:dyDescent="0.3">
      <c r="A144" s="290" t="s">
        <v>30</v>
      </c>
      <c r="B144" s="348"/>
      <c r="C144" s="348"/>
      <c r="E144" s="293"/>
      <c r="F144" s="227"/>
      <c r="G144" s="294"/>
      <c r="H144" s="294"/>
    </row>
    <row r="145" spans="1:8" ht="18.75" x14ac:dyDescent="0.25">
      <c r="A145" s="216"/>
      <c r="B145" s="216"/>
      <c r="C145" s="217"/>
      <c r="D145" s="217"/>
      <c r="E145" s="217"/>
      <c r="F145" s="221"/>
      <c r="G145" s="217"/>
      <c r="H145" s="217"/>
    </row>
    <row r="146" spans="1:8" ht="18.75" x14ac:dyDescent="0.25">
      <c r="A146" s="216"/>
      <c r="B146" s="216"/>
      <c r="C146" s="217"/>
      <c r="D146" s="217"/>
      <c r="E146" s="217"/>
      <c r="F146" s="221"/>
      <c r="G146" s="217"/>
      <c r="H146" s="217"/>
    </row>
    <row r="147" spans="1:8" ht="18.75" x14ac:dyDescent="0.25">
      <c r="A147" s="216"/>
      <c r="B147" s="216"/>
      <c r="C147" s="217"/>
      <c r="D147" s="217"/>
      <c r="E147" s="217"/>
      <c r="F147" s="221"/>
      <c r="G147" s="217"/>
      <c r="H147" s="217"/>
    </row>
    <row r="148" spans="1:8" ht="18.75" x14ac:dyDescent="0.25">
      <c r="A148" s="216"/>
      <c r="B148" s="216"/>
      <c r="C148" s="217"/>
      <c r="D148" s="217"/>
      <c r="E148" s="217"/>
      <c r="F148" s="221"/>
      <c r="G148" s="217"/>
      <c r="H148" s="217"/>
    </row>
    <row r="149" spans="1:8" ht="18.75" x14ac:dyDescent="0.25">
      <c r="A149" s="216"/>
      <c r="B149" s="216"/>
      <c r="C149" s="217"/>
      <c r="D149" s="217"/>
      <c r="E149" s="217"/>
      <c r="F149" s="221"/>
      <c r="G149" s="217"/>
      <c r="H149" s="217"/>
    </row>
    <row r="150" spans="1:8" ht="18.75" x14ac:dyDescent="0.25">
      <c r="A150" s="216"/>
      <c r="B150" s="216"/>
      <c r="C150" s="217"/>
      <c r="D150" s="217"/>
      <c r="E150" s="217"/>
      <c r="F150" s="221"/>
      <c r="G150" s="217"/>
      <c r="H150" s="217"/>
    </row>
    <row r="151" spans="1:8" ht="18.75" x14ac:dyDescent="0.25">
      <c r="A151" s="216"/>
      <c r="B151" s="216"/>
      <c r="C151" s="217"/>
      <c r="D151" s="217"/>
      <c r="E151" s="217"/>
      <c r="F151" s="221"/>
      <c r="G151" s="217"/>
      <c r="H151" s="217"/>
    </row>
    <row r="152" spans="1:8" ht="18.75" x14ac:dyDescent="0.25">
      <c r="A152" s="216"/>
      <c r="B152" s="216"/>
      <c r="C152" s="217"/>
      <c r="D152" s="217"/>
      <c r="E152" s="217"/>
      <c r="F152" s="221"/>
      <c r="G152" s="217"/>
      <c r="H152" s="217"/>
    </row>
    <row r="153" spans="1:8" ht="18.75" x14ac:dyDescent="0.25">
      <c r="A153" s="216"/>
      <c r="B153" s="216"/>
      <c r="C153" s="217"/>
      <c r="D153" s="217"/>
      <c r="E153" s="217"/>
      <c r="F153" s="221"/>
      <c r="G153" s="217"/>
      <c r="H153" s="217"/>
    </row>
    <row r="250" spans="1:1" x14ac:dyDescent="0.3">
      <c r="A250" s="1">
        <v>5</v>
      </c>
    </row>
  </sheetData>
  <sheetProtection password="F258" sheet="1" formatColumns="0" formatRows="0" insertColumns="0" insertHyperlinks="0" deleteColumns="0" deleteRows="0" autoFilter="0" pivotTables="0"/>
  <mergeCells count="34">
    <mergeCell ref="G142:H142"/>
    <mergeCell ref="B143:C143"/>
    <mergeCell ref="B144:C144"/>
    <mergeCell ref="A100:B101"/>
    <mergeCell ref="A120:B121"/>
    <mergeCell ref="C123:D123"/>
    <mergeCell ref="A137:B138"/>
    <mergeCell ref="C140:D140"/>
    <mergeCell ref="B142:C142"/>
    <mergeCell ref="A70:B71"/>
    <mergeCell ref="C76:D76"/>
    <mergeCell ref="C83:H83"/>
    <mergeCell ref="C85:H85"/>
    <mergeCell ref="C86:H86"/>
    <mergeCell ref="F90:G90"/>
    <mergeCell ref="C60:C63"/>
    <mergeCell ref="D60:D63"/>
    <mergeCell ref="C64:C67"/>
    <mergeCell ref="D64:D67"/>
    <mergeCell ref="C68:C71"/>
    <mergeCell ref="D68:D71"/>
    <mergeCell ref="A1:H7"/>
    <mergeCell ref="A8:H14"/>
    <mergeCell ref="A46:B47"/>
    <mergeCell ref="A16:H16"/>
    <mergeCell ref="A17:H17"/>
    <mergeCell ref="B18:E18"/>
    <mergeCell ref="B21:H21"/>
    <mergeCell ref="B27:C27"/>
    <mergeCell ref="C29:H29"/>
    <mergeCell ref="C31:H31"/>
    <mergeCell ref="C32:H32"/>
    <mergeCell ref="D36:E36"/>
    <mergeCell ref="F36:G36"/>
  </mergeCells>
  <conditionalFormatting sqref="D51">
    <cfRule type="cellIs" dxfId="5" priority="1" operator="greaterThan">
      <formula>0.02</formula>
    </cfRule>
  </conditionalFormatting>
  <conditionalFormatting sqref="H73">
    <cfRule type="cellIs" dxfId="4" priority="2" operator="greaterThan">
      <formula>0.02</formula>
    </cfRule>
  </conditionalFormatting>
  <conditionalFormatting sqref="D105">
    <cfRule type="cellIs" dxfId="3" priority="3" operator="greaterThan">
      <formula>0.02</formula>
    </cfRule>
  </conditionalFormatting>
  <pageMargins left="0.7" right="0.7" top="0.75" bottom="0.75" header="0.3" footer="0.3"/>
  <pageSetup scale="21" orientation="portrait" r:id="rId1"/>
  <headerFooter>
    <oddHeader>&amp;LVer 2</oddHeader>
    <oddFooter>&amp;LNQCL/ADDO/014&amp;CPage &amp;P of &amp;N&amp;R&amp;D &amp;T</oddFooter>
  </headerFooter>
  <rowBreaks count="1" manualBreakCount="1">
    <brk id="77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0"/>
  <sheetViews>
    <sheetView tabSelected="1" view="pageBreakPreview" topLeftCell="A121" zoomScale="55" zoomScaleNormal="55" workbookViewId="0">
      <selection activeCell="D136" sqref="D136"/>
    </sheetView>
  </sheetViews>
  <sheetFormatPr defaultColWidth="9.140625" defaultRowHeight="15" x14ac:dyDescent="0.3"/>
  <cols>
    <col min="1" max="1" width="55.42578125" style="76" customWidth="1"/>
    <col min="2" max="2" width="33.7109375" style="76" customWidth="1"/>
    <col min="3" max="3" width="42.28515625" style="76" customWidth="1"/>
    <col min="4" max="4" width="30.5703125" style="76" customWidth="1"/>
    <col min="5" max="5" width="33.5703125" style="76" customWidth="1"/>
    <col min="6" max="6" width="36" style="76" customWidth="1"/>
    <col min="7" max="7" width="33.140625" style="76" customWidth="1"/>
    <col min="8" max="8" width="29.7109375" style="76" customWidth="1"/>
    <col min="9" max="9" width="29.85546875" style="73" customWidth="1"/>
    <col min="10" max="10" width="34.85546875" style="73" customWidth="1"/>
    <col min="11" max="11" width="9.140625" style="73"/>
    <col min="12" max="16384" width="9.140625" style="44"/>
  </cols>
  <sheetData>
    <row r="1" spans="1:8" ht="13.5" x14ac:dyDescent="0.25">
      <c r="A1" s="316" t="s">
        <v>49</v>
      </c>
      <c r="B1" s="316"/>
      <c r="C1" s="316"/>
      <c r="D1" s="316"/>
      <c r="E1" s="316"/>
      <c r="F1" s="316"/>
      <c r="G1" s="316"/>
      <c r="H1" s="316"/>
    </row>
    <row r="2" spans="1:8" ht="13.5" x14ac:dyDescent="0.25">
      <c r="A2" s="316"/>
      <c r="B2" s="316"/>
      <c r="C2" s="316"/>
      <c r="D2" s="316"/>
      <c r="E2" s="316"/>
      <c r="F2" s="316"/>
      <c r="G2" s="316"/>
      <c r="H2" s="316"/>
    </row>
    <row r="3" spans="1:8" ht="13.5" x14ac:dyDescent="0.25">
      <c r="A3" s="316"/>
      <c r="B3" s="316"/>
      <c r="C3" s="316"/>
      <c r="D3" s="316"/>
      <c r="E3" s="316"/>
      <c r="F3" s="316"/>
      <c r="G3" s="316"/>
      <c r="H3" s="316"/>
    </row>
    <row r="4" spans="1:8" ht="13.5" x14ac:dyDescent="0.25">
      <c r="A4" s="316"/>
      <c r="B4" s="316"/>
      <c r="C4" s="316"/>
      <c r="D4" s="316"/>
      <c r="E4" s="316"/>
      <c r="F4" s="316"/>
      <c r="G4" s="316"/>
      <c r="H4" s="316"/>
    </row>
    <row r="5" spans="1:8" ht="13.5" x14ac:dyDescent="0.25">
      <c r="A5" s="316"/>
      <c r="B5" s="316"/>
      <c r="C5" s="316"/>
      <c r="D5" s="316"/>
      <c r="E5" s="316"/>
      <c r="F5" s="316"/>
      <c r="G5" s="316"/>
      <c r="H5" s="316"/>
    </row>
    <row r="6" spans="1:8" ht="13.5" x14ac:dyDescent="0.25">
      <c r="A6" s="316"/>
      <c r="B6" s="316"/>
      <c r="C6" s="316"/>
      <c r="D6" s="316"/>
      <c r="E6" s="316"/>
      <c r="F6" s="316"/>
      <c r="G6" s="316"/>
      <c r="H6" s="316"/>
    </row>
    <row r="7" spans="1:8" ht="13.5" x14ac:dyDescent="0.25">
      <c r="A7" s="316"/>
      <c r="B7" s="316"/>
      <c r="C7" s="316"/>
      <c r="D7" s="316"/>
      <c r="E7" s="316"/>
      <c r="F7" s="316"/>
      <c r="G7" s="316"/>
      <c r="H7" s="316"/>
    </row>
    <row r="8" spans="1:8" ht="13.5" x14ac:dyDescent="0.25">
      <c r="A8" s="317" t="s">
        <v>50</v>
      </c>
      <c r="B8" s="317"/>
      <c r="C8" s="317"/>
      <c r="D8" s="317"/>
      <c r="E8" s="317"/>
      <c r="F8" s="317"/>
      <c r="G8" s="317"/>
      <c r="H8" s="317"/>
    </row>
    <row r="9" spans="1:8" ht="13.5" x14ac:dyDescent="0.25">
      <c r="A9" s="317"/>
      <c r="B9" s="317"/>
      <c r="C9" s="317"/>
      <c r="D9" s="317"/>
      <c r="E9" s="317"/>
      <c r="F9" s="317"/>
      <c r="G9" s="317"/>
      <c r="H9" s="317"/>
    </row>
    <row r="10" spans="1:8" ht="13.5" x14ac:dyDescent="0.25">
      <c r="A10" s="317"/>
      <c r="B10" s="317"/>
      <c r="C10" s="317"/>
      <c r="D10" s="317"/>
      <c r="E10" s="317"/>
      <c r="F10" s="317"/>
      <c r="G10" s="317"/>
      <c r="H10" s="317"/>
    </row>
    <row r="11" spans="1:8" ht="13.5" x14ac:dyDescent="0.25">
      <c r="A11" s="317"/>
      <c r="B11" s="317"/>
      <c r="C11" s="317"/>
      <c r="D11" s="317"/>
      <c r="E11" s="317"/>
      <c r="F11" s="317"/>
      <c r="G11" s="317"/>
      <c r="H11" s="317"/>
    </row>
    <row r="12" spans="1:8" ht="13.5" x14ac:dyDescent="0.25">
      <c r="A12" s="317"/>
      <c r="B12" s="317"/>
      <c r="C12" s="317"/>
      <c r="D12" s="317"/>
      <c r="E12" s="317"/>
      <c r="F12" s="317"/>
      <c r="G12" s="317"/>
      <c r="H12" s="317"/>
    </row>
    <row r="13" spans="1:8" ht="13.5" x14ac:dyDescent="0.25">
      <c r="A13" s="317"/>
      <c r="B13" s="317"/>
      <c r="C13" s="317"/>
      <c r="D13" s="317"/>
      <c r="E13" s="317"/>
      <c r="F13" s="317"/>
      <c r="G13" s="317"/>
      <c r="H13" s="317"/>
    </row>
    <row r="14" spans="1:8" ht="13.5" x14ac:dyDescent="0.25">
      <c r="A14" s="317"/>
      <c r="B14" s="317"/>
      <c r="C14" s="317"/>
      <c r="D14" s="317"/>
      <c r="E14" s="317"/>
      <c r="F14" s="317"/>
      <c r="G14" s="317"/>
      <c r="H14" s="317"/>
    </row>
    <row r="15" spans="1:8" ht="19.5" customHeight="1" thickBot="1" x14ac:dyDescent="0.35"/>
    <row r="16" spans="1:8" ht="19.5" customHeight="1" thickBot="1" x14ac:dyDescent="0.35">
      <c r="A16" s="322" t="s">
        <v>31</v>
      </c>
      <c r="B16" s="323"/>
      <c r="C16" s="323"/>
      <c r="D16" s="323"/>
      <c r="E16" s="323"/>
      <c r="F16" s="323"/>
      <c r="G16" s="323"/>
      <c r="H16" s="324"/>
    </row>
    <row r="17" spans="1:13" ht="20.25" customHeight="1" x14ac:dyDescent="0.25">
      <c r="A17" s="325" t="s">
        <v>51</v>
      </c>
      <c r="B17" s="325"/>
      <c r="C17" s="325"/>
      <c r="D17" s="325"/>
      <c r="E17" s="325"/>
      <c r="F17" s="325"/>
      <c r="G17" s="325"/>
      <c r="H17" s="325"/>
    </row>
    <row r="18" spans="1:13" ht="26.25" customHeight="1" x14ac:dyDescent="0.3">
      <c r="A18" s="120" t="s">
        <v>33</v>
      </c>
      <c r="B18" s="326" t="s">
        <v>5</v>
      </c>
      <c r="C18" s="326"/>
      <c r="D18" s="326"/>
      <c r="E18" s="326"/>
    </row>
    <row r="19" spans="1:13" ht="26.25" customHeight="1" x14ac:dyDescent="0.3">
      <c r="A19" s="120" t="s">
        <v>34</v>
      </c>
      <c r="B19" s="305" t="s">
        <v>7</v>
      </c>
      <c r="C19" s="249">
        <v>2</v>
      </c>
    </row>
    <row r="20" spans="1:13" ht="26.25" customHeight="1" x14ac:dyDescent="0.3">
      <c r="A20" s="120" t="s">
        <v>35</v>
      </c>
      <c r="B20" s="305" t="s">
        <v>124</v>
      </c>
    </row>
    <row r="21" spans="1:13" ht="26.25" customHeight="1" x14ac:dyDescent="0.25">
      <c r="A21" s="120" t="s">
        <v>36</v>
      </c>
      <c r="B21" s="326" t="s">
        <v>11</v>
      </c>
      <c r="C21" s="326"/>
      <c r="D21" s="326"/>
      <c r="E21" s="326"/>
      <c r="F21" s="326"/>
      <c r="G21" s="326"/>
      <c r="H21" s="326"/>
    </row>
    <row r="22" spans="1:13" ht="26.25" customHeight="1" x14ac:dyDescent="0.3">
      <c r="A22" s="120" t="s">
        <v>37</v>
      </c>
      <c r="B22" s="122">
        <v>42452.526608796295</v>
      </c>
    </row>
    <row r="23" spans="1:13" ht="26.25" customHeight="1" x14ac:dyDescent="0.3">
      <c r="A23" s="120" t="s">
        <v>38</v>
      </c>
      <c r="B23" s="122">
        <v>42453.526608796295</v>
      </c>
    </row>
    <row r="24" spans="1:13" ht="18.75" x14ac:dyDescent="0.3">
      <c r="A24" s="120"/>
      <c r="B24" s="123"/>
    </row>
    <row r="25" spans="1:13" ht="18.75" x14ac:dyDescent="0.3">
      <c r="A25" s="124" t="s">
        <v>1</v>
      </c>
      <c r="B25" s="123"/>
    </row>
    <row r="26" spans="1:13" ht="26.25" customHeight="1" x14ac:dyDescent="0.3">
      <c r="A26" s="290" t="s">
        <v>4</v>
      </c>
      <c r="B26" s="128" t="s">
        <v>122</v>
      </c>
      <c r="C26" s="298"/>
    </row>
    <row r="27" spans="1:13" ht="26.25" customHeight="1" x14ac:dyDescent="0.3">
      <c r="A27" s="228" t="s">
        <v>52</v>
      </c>
      <c r="B27" s="326" t="s">
        <v>123</v>
      </c>
      <c r="C27" s="326"/>
    </row>
    <row r="28" spans="1:13" ht="27" customHeight="1" thickBot="1" x14ac:dyDescent="0.35">
      <c r="A28" s="228" t="s">
        <v>6</v>
      </c>
      <c r="B28" s="128">
        <v>99.5</v>
      </c>
    </row>
    <row r="29" spans="1:13" s="12" customFormat="1" ht="15.75" customHeight="1" thickBot="1" x14ac:dyDescent="0.35">
      <c r="A29" s="228" t="s">
        <v>53</v>
      </c>
      <c r="B29" s="128">
        <v>0</v>
      </c>
      <c r="C29" s="327" t="s">
        <v>54</v>
      </c>
      <c r="D29" s="328"/>
      <c r="E29" s="328"/>
      <c r="F29" s="328"/>
      <c r="G29" s="328"/>
      <c r="H29" s="329"/>
      <c r="I29" s="129"/>
      <c r="J29" s="129"/>
      <c r="K29" s="129"/>
    </row>
    <row r="30" spans="1:13" s="12" customFormat="1" ht="19.5" customHeight="1" thickBot="1" x14ac:dyDescent="0.35">
      <c r="A30" s="228" t="s">
        <v>55</v>
      </c>
      <c r="B30" s="302">
        <f>B28-B29</f>
        <v>99.5</v>
      </c>
      <c r="C30" s="131"/>
      <c r="D30" s="131"/>
      <c r="E30" s="131"/>
      <c r="F30" s="131"/>
      <c r="G30" s="131"/>
      <c r="H30" s="132"/>
      <c r="I30" s="129"/>
      <c r="J30" s="129"/>
      <c r="K30" s="129"/>
    </row>
    <row r="31" spans="1:13" s="12" customFormat="1" ht="27" customHeight="1" thickBot="1" x14ac:dyDescent="0.35">
      <c r="A31" s="228" t="s">
        <v>56</v>
      </c>
      <c r="B31" s="133">
        <v>1</v>
      </c>
      <c r="C31" s="330" t="s">
        <v>57</v>
      </c>
      <c r="D31" s="331"/>
      <c r="E31" s="331"/>
      <c r="F31" s="331"/>
      <c r="G31" s="331"/>
      <c r="H31" s="332"/>
      <c r="I31" s="129"/>
      <c r="J31" s="129"/>
      <c r="K31" s="129"/>
    </row>
    <row r="32" spans="1:13" s="12" customFormat="1" ht="27" customHeight="1" thickBot="1" x14ac:dyDescent="0.35">
      <c r="A32" s="228" t="s">
        <v>58</v>
      </c>
      <c r="B32" s="133">
        <v>1</v>
      </c>
      <c r="C32" s="330" t="s">
        <v>59</v>
      </c>
      <c r="D32" s="331"/>
      <c r="E32" s="331"/>
      <c r="F32" s="331"/>
      <c r="G32" s="331"/>
      <c r="H32" s="332"/>
      <c r="I32" s="129"/>
      <c r="J32" s="129"/>
      <c r="K32" s="134"/>
      <c r="L32" s="134"/>
      <c r="M32" s="135"/>
    </row>
    <row r="33" spans="1:13" s="12" customFormat="1" ht="17.25" customHeight="1" x14ac:dyDescent="0.3">
      <c r="A33" s="228"/>
      <c r="B33" s="136"/>
      <c r="C33" s="137"/>
      <c r="D33" s="137"/>
      <c r="E33" s="137"/>
      <c r="F33" s="137"/>
      <c r="G33" s="137"/>
      <c r="H33" s="137"/>
      <c r="I33" s="129"/>
      <c r="J33" s="129"/>
      <c r="K33" s="134"/>
      <c r="L33" s="134"/>
      <c r="M33" s="135"/>
    </row>
    <row r="34" spans="1:13" s="12" customFormat="1" ht="18.75" x14ac:dyDescent="0.3">
      <c r="A34" s="228" t="s">
        <v>60</v>
      </c>
      <c r="B34" s="138">
        <f>B31/B32</f>
        <v>1</v>
      </c>
      <c r="C34" s="249" t="s">
        <v>61</v>
      </c>
      <c r="D34" s="249"/>
      <c r="E34" s="249"/>
      <c r="F34" s="249"/>
      <c r="G34" s="249"/>
      <c r="H34" s="139"/>
      <c r="I34" s="129"/>
      <c r="J34" s="129"/>
      <c r="K34" s="134"/>
      <c r="L34" s="134"/>
      <c r="M34" s="135"/>
    </row>
    <row r="35" spans="1:13" s="12" customFormat="1" ht="19.5" customHeight="1" thickBot="1" x14ac:dyDescent="0.35">
      <c r="A35" s="228"/>
      <c r="B35" s="302"/>
      <c r="C35" s="139"/>
      <c r="D35" s="139"/>
      <c r="E35" s="139"/>
      <c r="F35" s="139"/>
      <c r="G35" s="249"/>
      <c r="H35" s="139"/>
      <c r="I35" s="129"/>
      <c r="J35" s="129"/>
      <c r="K35" s="134"/>
      <c r="L35" s="134"/>
      <c r="M35" s="135"/>
    </row>
    <row r="36" spans="1:13" s="12" customFormat="1" ht="15.75" customHeight="1" thickBot="1" x14ac:dyDescent="0.35">
      <c r="A36" s="140" t="s">
        <v>62</v>
      </c>
      <c r="B36" s="141">
        <v>100</v>
      </c>
      <c r="C36" s="249"/>
      <c r="D36" s="333" t="s">
        <v>63</v>
      </c>
      <c r="E36" s="334"/>
      <c r="F36" s="333" t="s">
        <v>64</v>
      </c>
      <c r="G36" s="334"/>
      <c r="H36" s="139"/>
      <c r="I36" s="129"/>
      <c r="J36" s="129"/>
      <c r="K36" s="134"/>
      <c r="L36" s="134"/>
      <c r="M36" s="135"/>
    </row>
    <row r="37" spans="1:13" s="12" customFormat="1" ht="15.75" customHeight="1" x14ac:dyDescent="0.3">
      <c r="A37" s="142" t="s">
        <v>65</v>
      </c>
      <c r="B37" s="143">
        <v>1</v>
      </c>
      <c r="C37" s="144" t="s">
        <v>66</v>
      </c>
      <c r="D37" s="145" t="s">
        <v>67</v>
      </c>
      <c r="E37" s="146" t="s">
        <v>68</v>
      </c>
      <c r="F37" s="145" t="s">
        <v>67</v>
      </c>
      <c r="G37" s="147" t="s">
        <v>68</v>
      </c>
      <c r="H37" s="139"/>
      <c r="I37" s="129"/>
      <c r="J37" s="129"/>
      <c r="K37" s="134"/>
      <c r="L37" s="134"/>
      <c r="M37" s="135"/>
    </row>
    <row r="38" spans="1:13" s="12" customFormat="1" ht="26.25" customHeight="1" x14ac:dyDescent="0.3">
      <c r="A38" s="142" t="s">
        <v>69</v>
      </c>
      <c r="B38" s="143">
        <v>1</v>
      </c>
      <c r="C38" s="148">
        <v>1</v>
      </c>
      <c r="D38" s="149">
        <v>70210105</v>
      </c>
      <c r="E38" s="150">
        <f>IF(ISBLANK(D38),"-",$D$48/$D$45*D38)</f>
        <v>69349306.730211258</v>
      </c>
      <c r="F38" s="149">
        <v>71927897</v>
      </c>
      <c r="G38" s="151">
        <f>IF(ISBLANK(F38),"-",$D$48/$F$45*F38)</f>
        <v>68455817.91533424</v>
      </c>
      <c r="H38" s="139"/>
      <c r="I38" s="129"/>
      <c r="J38" s="129"/>
      <c r="K38" s="134"/>
      <c r="L38" s="134"/>
      <c r="M38" s="135"/>
    </row>
    <row r="39" spans="1:13" s="12" customFormat="1" ht="26.25" customHeight="1" x14ac:dyDescent="0.3">
      <c r="A39" s="142" t="s">
        <v>70</v>
      </c>
      <c r="B39" s="143">
        <v>1</v>
      </c>
      <c r="C39" s="152">
        <v>2</v>
      </c>
      <c r="D39" s="153">
        <v>70256812</v>
      </c>
      <c r="E39" s="154">
        <f>IF(ISBLANK(D39),"-",$D$48/$D$45*D39)</f>
        <v>69395441.087501392</v>
      </c>
      <c r="F39" s="153">
        <v>71925989</v>
      </c>
      <c r="G39" s="155">
        <f>IF(ISBLANK(F39),"-",$D$48/$F$45*F39)</f>
        <v>68454002.017664075</v>
      </c>
      <c r="H39" s="139"/>
      <c r="I39" s="129"/>
      <c r="J39" s="129"/>
      <c r="K39" s="134"/>
      <c r="L39" s="134"/>
      <c r="M39" s="135"/>
    </row>
    <row r="40" spans="1:13" ht="26.25" customHeight="1" x14ac:dyDescent="0.3">
      <c r="A40" s="142" t="s">
        <v>71</v>
      </c>
      <c r="B40" s="143">
        <v>1</v>
      </c>
      <c r="C40" s="152">
        <v>3</v>
      </c>
      <c r="D40" s="153">
        <v>70237292</v>
      </c>
      <c r="E40" s="154">
        <f>IF(ISBLANK(D40),"-",$D$48/$D$45*D40)</f>
        <v>69376160.408924237</v>
      </c>
      <c r="F40" s="153">
        <v>71961719</v>
      </c>
      <c r="G40" s="155">
        <f>IF(ISBLANK(F40),"-",$D$48/$F$45*F40)</f>
        <v>68488007.271204501</v>
      </c>
      <c r="K40" s="134"/>
      <c r="L40" s="134"/>
      <c r="M40" s="156"/>
    </row>
    <row r="41" spans="1:13" ht="26.25" customHeight="1" x14ac:dyDescent="0.3">
      <c r="A41" s="142" t="s">
        <v>72</v>
      </c>
      <c r="B41" s="143">
        <v>1</v>
      </c>
      <c r="C41" s="157">
        <v>4</v>
      </c>
      <c r="D41" s="158"/>
      <c r="E41" s="159" t="str">
        <f>IF(ISBLANK(D41),"-",$D$48/$D$45*D41)</f>
        <v>-</v>
      </c>
      <c r="F41" s="158"/>
      <c r="G41" s="160" t="str">
        <f>IF(ISBLANK(F41),"-",$D$48/$F$45*F41)</f>
        <v>-</v>
      </c>
      <c r="K41" s="134"/>
      <c r="L41" s="134"/>
      <c r="M41" s="156"/>
    </row>
    <row r="42" spans="1:13" ht="27" customHeight="1" thickBot="1" x14ac:dyDescent="0.3">
      <c r="A42" s="142" t="s">
        <v>73</v>
      </c>
      <c r="B42" s="143">
        <v>1</v>
      </c>
      <c r="C42" s="161" t="s">
        <v>74</v>
      </c>
      <c r="D42" s="162">
        <f>AVERAGE(D38:D41)</f>
        <v>70234736.333333328</v>
      </c>
      <c r="E42" s="163">
        <f>AVERAGE(E38:E41)</f>
        <v>69373636.075545624</v>
      </c>
      <c r="F42" s="164">
        <f>AVERAGE(F38:F41)</f>
        <v>71938535</v>
      </c>
      <c r="G42" s="165">
        <f>AVERAGE(G38:G41)</f>
        <v>68465942.401400939</v>
      </c>
      <c r="H42" s="251"/>
    </row>
    <row r="43" spans="1:13" ht="26.25" customHeight="1" x14ac:dyDescent="0.3">
      <c r="A43" s="142" t="s">
        <v>75</v>
      </c>
      <c r="B43" s="128">
        <v>1</v>
      </c>
      <c r="C43" s="167" t="s">
        <v>76</v>
      </c>
      <c r="D43" s="168">
        <v>20.350000000000001</v>
      </c>
      <c r="E43" s="249"/>
      <c r="F43" s="170">
        <v>21.12</v>
      </c>
      <c r="H43" s="251"/>
    </row>
    <row r="44" spans="1:13" ht="26.25" customHeight="1" x14ac:dyDescent="0.3">
      <c r="A44" s="142" t="s">
        <v>77</v>
      </c>
      <c r="B44" s="128">
        <v>1</v>
      </c>
      <c r="C44" s="171" t="s">
        <v>78</v>
      </c>
      <c r="D44" s="172">
        <f>D43*$B$34</f>
        <v>20.350000000000001</v>
      </c>
      <c r="E44" s="223"/>
      <c r="F44" s="174">
        <f>F43*$B$34</f>
        <v>21.12</v>
      </c>
      <c r="H44" s="251"/>
    </row>
    <row r="45" spans="1:13" ht="19.5" customHeight="1" thickBot="1" x14ac:dyDescent="0.35">
      <c r="A45" s="142" t="s">
        <v>79</v>
      </c>
      <c r="B45" s="302">
        <f>(B44/B43)*(B42/B41)*(B40/B39)*(B38/B37)*B36</f>
        <v>100</v>
      </c>
      <c r="C45" s="171" t="s">
        <v>80</v>
      </c>
      <c r="D45" s="176">
        <f>D44*$B$30/100</f>
        <v>20.248249999999999</v>
      </c>
      <c r="E45" s="221"/>
      <c r="F45" s="178">
        <f>F44*$B$30/100</f>
        <v>21.014400000000002</v>
      </c>
      <c r="H45" s="251"/>
    </row>
    <row r="46" spans="1:13" ht="19.5" customHeight="1" thickBot="1" x14ac:dyDescent="0.35">
      <c r="A46" s="318" t="s">
        <v>81</v>
      </c>
      <c r="B46" s="319"/>
      <c r="C46" s="171" t="s">
        <v>82</v>
      </c>
      <c r="D46" s="172">
        <f>D45/$B$45</f>
        <v>0.20248249999999998</v>
      </c>
      <c r="E46" s="221"/>
      <c r="F46" s="179">
        <f>F45/$B$45</f>
        <v>0.21014400000000003</v>
      </c>
      <c r="H46" s="251"/>
    </row>
    <row r="47" spans="1:13" ht="27" customHeight="1" thickBot="1" x14ac:dyDescent="0.35">
      <c r="A47" s="320"/>
      <c r="B47" s="321"/>
      <c r="C47" s="171" t="s">
        <v>83</v>
      </c>
      <c r="D47" s="180">
        <v>0.2</v>
      </c>
      <c r="F47" s="181"/>
      <c r="H47" s="251"/>
    </row>
    <row r="48" spans="1:13" ht="18.75" x14ac:dyDescent="0.3">
      <c r="C48" s="171" t="s">
        <v>84</v>
      </c>
      <c r="D48" s="172">
        <f>D47*$B$45</f>
        <v>20</v>
      </c>
      <c r="F48" s="181"/>
      <c r="H48" s="251"/>
    </row>
    <row r="49" spans="1:11" ht="19.5" customHeight="1" thickBot="1" x14ac:dyDescent="0.35">
      <c r="C49" s="182" t="s">
        <v>85</v>
      </c>
      <c r="D49" s="243">
        <f>D48/B34</f>
        <v>20</v>
      </c>
      <c r="F49" s="184"/>
      <c r="H49" s="251"/>
    </row>
    <row r="50" spans="1:11" ht="18.75" x14ac:dyDescent="0.3">
      <c r="C50" s="185" t="s">
        <v>86</v>
      </c>
      <c r="D50" s="186">
        <f>AVERAGE(E38:E41,G38:G41)</f>
        <v>68919789.238473281</v>
      </c>
      <c r="F50" s="184"/>
      <c r="H50" s="251"/>
    </row>
    <row r="51" spans="1:11" ht="18.75" x14ac:dyDescent="0.3">
      <c r="C51" s="187" t="s">
        <v>87</v>
      </c>
      <c r="D51" s="188">
        <f>STDEV(E38:E41,G38:G41)/D50</f>
        <v>7.2189333464205939E-3</v>
      </c>
      <c r="F51" s="184"/>
    </row>
    <row r="52" spans="1:11" ht="19.5" customHeight="1" thickBot="1" x14ac:dyDescent="0.35">
      <c r="C52" s="189" t="s">
        <v>20</v>
      </c>
      <c r="D52" s="190">
        <f>COUNT(E38:E41,G38:G41)</f>
        <v>6</v>
      </c>
      <c r="F52" s="184"/>
    </row>
    <row r="54" spans="1:11" ht="18.75" x14ac:dyDescent="0.3">
      <c r="A54" s="191" t="s">
        <v>1</v>
      </c>
      <c r="B54" s="192" t="s">
        <v>88</v>
      </c>
    </row>
    <row r="55" spans="1:11" ht="18.75" x14ac:dyDescent="0.3">
      <c r="A55" s="249" t="s">
        <v>89</v>
      </c>
      <c r="B55" s="194" t="str">
        <f>B21</f>
        <v>Each hard gelatin capsule contains: Omeprazole IP 20mg</v>
      </c>
    </row>
    <row r="56" spans="1:11" ht="26.25" customHeight="1" x14ac:dyDescent="0.3">
      <c r="A56" s="194" t="s">
        <v>90</v>
      </c>
      <c r="B56" s="128">
        <v>20</v>
      </c>
      <c r="C56" s="249" t="str">
        <f>B20</f>
        <v>Omeprazole IP</v>
      </c>
      <c r="H56" s="223"/>
    </row>
    <row r="57" spans="1:11" ht="18.75" x14ac:dyDescent="0.3">
      <c r="A57" s="194" t="s">
        <v>91</v>
      </c>
      <c r="B57" s="295">
        <f>Uniformity!B47</f>
        <v>273.44500000000005</v>
      </c>
      <c r="H57" s="223"/>
    </row>
    <row r="58" spans="1:11" ht="19.5" customHeight="1" thickBot="1" x14ac:dyDescent="0.35">
      <c r="H58" s="223"/>
    </row>
    <row r="59" spans="1:11" s="12" customFormat="1" ht="27" customHeight="1" thickBot="1" x14ac:dyDescent="0.35">
      <c r="A59" s="140" t="s">
        <v>92</v>
      </c>
      <c r="B59" s="141">
        <v>100</v>
      </c>
      <c r="C59" s="249"/>
      <c r="D59" s="196" t="s">
        <v>93</v>
      </c>
      <c r="E59" s="304" t="s">
        <v>66</v>
      </c>
      <c r="F59" s="304" t="s">
        <v>67</v>
      </c>
      <c r="G59" s="304" t="s">
        <v>94</v>
      </c>
      <c r="H59" s="144" t="s">
        <v>95</v>
      </c>
      <c r="K59" s="129"/>
    </row>
    <row r="60" spans="1:11" s="12" customFormat="1" ht="26.25" customHeight="1" x14ac:dyDescent="0.3">
      <c r="A60" s="142" t="s">
        <v>96</v>
      </c>
      <c r="B60" s="143">
        <v>1</v>
      </c>
      <c r="C60" s="335" t="s">
        <v>97</v>
      </c>
      <c r="D60" s="338">
        <v>273.86</v>
      </c>
      <c r="E60" s="198">
        <v>1</v>
      </c>
      <c r="F60" s="199">
        <v>67135441</v>
      </c>
      <c r="G60" s="200">
        <f>IF(ISBLANK(F60),"-",(F60/$D$50*$D$47*$B$68)*($B$57/$D$60))</f>
        <v>19.452672887788939</v>
      </c>
      <c r="H60" s="201">
        <f t="shared" ref="H60:H71" si="0">IF(ISBLANK(F60),"-",G60/$B$56)</f>
        <v>0.97263364438944699</v>
      </c>
      <c r="K60" s="129"/>
    </row>
    <row r="61" spans="1:11" s="12" customFormat="1" ht="26.25" customHeight="1" x14ac:dyDescent="0.3">
      <c r="A61" s="142" t="s">
        <v>98</v>
      </c>
      <c r="B61" s="143">
        <v>1</v>
      </c>
      <c r="C61" s="336"/>
      <c r="D61" s="339"/>
      <c r="E61" s="202">
        <v>2</v>
      </c>
      <c r="F61" s="153">
        <v>67074295</v>
      </c>
      <c r="G61" s="203">
        <f>IF(ISBLANK(F61),"-",(F61/$D$50*$D$47*$B$68)*($B$57/$D$60))</f>
        <v>19.434955671387591</v>
      </c>
      <c r="H61" s="204">
        <f t="shared" si="0"/>
        <v>0.97174778356937952</v>
      </c>
      <c r="K61" s="129"/>
    </row>
    <row r="62" spans="1:11" s="12" customFormat="1" ht="26.25" customHeight="1" x14ac:dyDescent="0.3">
      <c r="A62" s="142" t="s">
        <v>99</v>
      </c>
      <c r="B62" s="143">
        <v>1</v>
      </c>
      <c r="C62" s="336"/>
      <c r="D62" s="339"/>
      <c r="E62" s="202">
        <v>3</v>
      </c>
      <c r="F62" s="153">
        <v>67126169</v>
      </c>
      <c r="G62" s="203">
        <f>IF(ISBLANK(F62),"-",(F62/$D$50*$D$47*$B$68)*($B$57/$D$60))</f>
        <v>19.449986301087055</v>
      </c>
      <c r="H62" s="204">
        <f t="shared" si="0"/>
        <v>0.97249931505435272</v>
      </c>
      <c r="K62" s="129"/>
    </row>
    <row r="63" spans="1:11" ht="27" customHeight="1" thickBot="1" x14ac:dyDescent="0.3">
      <c r="A63" s="142" t="s">
        <v>100</v>
      </c>
      <c r="B63" s="143">
        <v>1</v>
      </c>
      <c r="C63" s="337"/>
      <c r="D63" s="340"/>
      <c r="E63" s="205">
        <v>4</v>
      </c>
      <c r="F63" s="206"/>
      <c r="G63" s="203" t="str">
        <f>IF(ISBLANK(F63),"-",(F63/$D$50*$D$47*$B$68)*($B$57/$D$60))</f>
        <v>-</v>
      </c>
      <c r="H63" s="204" t="str">
        <f t="shared" si="0"/>
        <v>-</v>
      </c>
    </row>
    <row r="64" spans="1:11" ht="26.25" customHeight="1" x14ac:dyDescent="0.25">
      <c r="A64" s="142" t="s">
        <v>101</v>
      </c>
      <c r="B64" s="143">
        <v>1</v>
      </c>
      <c r="C64" s="335" t="s">
        <v>102</v>
      </c>
      <c r="D64" s="338">
        <v>273.79000000000002</v>
      </c>
      <c r="E64" s="198">
        <v>1</v>
      </c>
      <c r="F64" s="199">
        <v>67616456</v>
      </c>
      <c r="G64" s="207">
        <f>IF(ISBLANK(F64),"-",(F64/$D$50*$D$47*$B$68)*($B$57/$D$64))</f>
        <v>19.597057372430577</v>
      </c>
      <c r="H64" s="208">
        <f t="shared" si="0"/>
        <v>0.97985286862152887</v>
      </c>
    </row>
    <row r="65" spans="1:8" ht="26.25" customHeight="1" x14ac:dyDescent="0.25">
      <c r="A65" s="142" t="s">
        <v>103</v>
      </c>
      <c r="B65" s="143">
        <v>1</v>
      </c>
      <c r="C65" s="336"/>
      <c r="D65" s="339"/>
      <c r="E65" s="202">
        <v>2</v>
      </c>
      <c r="F65" s="153">
        <v>67823356</v>
      </c>
      <c r="G65" s="209">
        <f>IF(ISBLANK(F65),"-",(F65/$D$50*$D$47*$B$68)*($B$57/$D$64))</f>
        <v>19.657022526036908</v>
      </c>
      <c r="H65" s="281">
        <f t="shared" si="0"/>
        <v>0.98285112630184535</v>
      </c>
    </row>
    <row r="66" spans="1:8" ht="26.25" customHeight="1" x14ac:dyDescent="0.25">
      <c r="A66" s="142" t="s">
        <v>104</v>
      </c>
      <c r="B66" s="143">
        <v>1</v>
      </c>
      <c r="C66" s="336"/>
      <c r="D66" s="339"/>
      <c r="E66" s="202">
        <v>3</v>
      </c>
      <c r="F66" s="153">
        <v>67962910</v>
      </c>
      <c r="G66" s="209">
        <f>IF(ISBLANK(F66),"-",(F66/$D$50*$D$47*$B$68)*($B$57/$D$64))</f>
        <v>19.697469007653044</v>
      </c>
      <c r="H66" s="281">
        <f t="shared" si="0"/>
        <v>0.98487345038265217</v>
      </c>
    </row>
    <row r="67" spans="1:8" ht="27" customHeight="1" thickBot="1" x14ac:dyDescent="0.3">
      <c r="A67" s="142" t="s">
        <v>105</v>
      </c>
      <c r="B67" s="143">
        <v>1</v>
      </c>
      <c r="C67" s="337"/>
      <c r="D67" s="340"/>
      <c r="E67" s="205">
        <v>4</v>
      </c>
      <c r="F67" s="206"/>
      <c r="G67" s="211" t="str">
        <f>IF(ISBLANK(F67),"-",(F67/$D$50*$D$47*$B$68)*($B$57/$D$64))</f>
        <v>-</v>
      </c>
      <c r="H67" s="212" t="str">
        <f t="shared" si="0"/>
        <v>-</v>
      </c>
    </row>
    <row r="68" spans="1:8" ht="26.25" customHeight="1" x14ac:dyDescent="0.25">
      <c r="A68" s="142" t="s">
        <v>106</v>
      </c>
      <c r="B68" s="270">
        <f>(B67/B66)*(B65/B64)*(B63/B62)*(B61/B60)*B59</f>
        <v>100</v>
      </c>
      <c r="C68" s="335" t="s">
        <v>107</v>
      </c>
      <c r="D68" s="338">
        <v>274.26</v>
      </c>
      <c r="E68" s="198">
        <v>1</v>
      </c>
      <c r="F68" s="199">
        <v>69786586</v>
      </c>
      <c r="G68" s="207">
        <f>IF(ISBLANK(F68),"-",(F68/$D$50*$D$47*$B$68)*($B$57/$D$68))</f>
        <v>20.19135771128715</v>
      </c>
      <c r="H68" s="204">
        <f t="shared" si="0"/>
        <v>1.0095678855643575</v>
      </c>
    </row>
    <row r="69" spans="1:8" ht="27" customHeight="1" thickBot="1" x14ac:dyDescent="0.3">
      <c r="A69" s="214" t="s">
        <v>108</v>
      </c>
      <c r="B69" s="297">
        <f>(D47*B68)/B56*B57</f>
        <v>273.44500000000005</v>
      </c>
      <c r="C69" s="336"/>
      <c r="D69" s="339"/>
      <c r="E69" s="202">
        <v>2</v>
      </c>
      <c r="F69" s="153">
        <v>68839357</v>
      </c>
      <c r="G69" s="209">
        <f>IF(ISBLANK(F69),"-",(F69/$D$50*$D$47*$B$68)*($B$57/$D$68))</f>
        <v>19.917295879784106</v>
      </c>
      <c r="H69" s="204">
        <f t="shared" si="0"/>
        <v>0.99586479398920535</v>
      </c>
    </row>
    <row r="70" spans="1:8" ht="26.25" customHeight="1" x14ac:dyDescent="0.25">
      <c r="A70" s="341" t="s">
        <v>81</v>
      </c>
      <c r="B70" s="342"/>
      <c r="C70" s="336"/>
      <c r="D70" s="339"/>
      <c r="E70" s="202">
        <v>3</v>
      </c>
      <c r="F70" s="153">
        <v>68889719</v>
      </c>
      <c r="G70" s="209">
        <f>IF(ISBLANK(F70),"-",(F70/$D$50*$D$47*$B$68)*($B$57/$D$68))</f>
        <v>19.931867120696445</v>
      </c>
      <c r="H70" s="204">
        <f t="shared" si="0"/>
        <v>0.99659335603482224</v>
      </c>
    </row>
    <row r="71" spans="1:8" ht="27" customHeight="1" thickBot="1" x14ac:dyDescent="0.3">
      <c r="A71" s="343"/>
      <c r="B71" s="344"/>
      <c r="C71" s="337"/>
      <c r="D71" s="340"/>
      <c r="E71" s="205">
        <v>4</v>
      </c>
      <c r="F71" s="206"/>
      <c r="G71" s="211" t="str">
        <f>IF(ISBLANK(F71),"-",(F71/$D$50*$D$47*$B$68)*($B$57/$D$68))</f>
        <v>-</v>
      </c>
      <c r="H71" s="215" t="str">
        <f t="shared" si="0"/>
        <v>-</v>
      </c>
    </row>
    <row r="72" spans="1:8" ht="26.25" customHeight="1" x14ac:dyDescent="0.25">
      <c r="A72" s="223"/>
      <c r="B72" s="223"/>
      <c r="C72" s="223"/>
      <c r="D72" s="223"/>
      <c r="E72" s="223"/>
      <c r="F72" s="223"/>
      <c r="G72" s="218" t="s">
        <v>74</v>
      </c>
      <c r="H72" s="219">
        <f>AVERAGE(H60:H71)</f>
        <v>0.98516491376751014</v>
      </c>
    </row>
    <row r="73" spans="1:8" ht="26.25" customHeight="1" x14ac:dyDescent="0.3">
      <c r="C73" s="223"/>
      <c r="D73" s="223"/>
      <c r="E73" s="223"/>
      <c r="F73" s="223"/>
      <c r="G73" s="187" t="s">
        <v>87</v>
      </c>
      <c r="H73" s="220">
        <f>STDEV(H60:H71)/H72</f>
        <v>1.3291684200809195E-2</v>
      </c>
    </row>
    <row r="74" spans="1:8" ht="27" customHeight="1" thickBot="1" x14ac:dyDescent="0.3">
      <c r="A74" s="223"/>
      <c r="B74" s="223"/>
      <c r="C74" s="223"/>
      <c r="D74" s="223"/>
      <c r="E74" s="221"/>
      <c r="F74" s="223"/>
      <c r="G74" s="189" t="s">
        <v>20</v>
      </c>
      <c r="H74" s="222">
        <f>COUNT(H60:H71)</f>
        <v>9</v>
      </c>
    </row>
    <row r="75" spans="1:8" s="108" customFormat="1" ht="19.5" thickBot="1" x14ac:dyDescent="0.25">
      <c r="A75" s="223"/>
      <c r="B75" s="223"/>
      <c r="C75" s="223"/>
      <c r="D75" s="223"/>
      <c r="E75" s="221"/>
      <c r="F75" s="223"/>
      <c r="G75" s="228"/>
      <c r="H75" s="302"/>
    </row>
    <row r="76" spans="1:8" s="108" customFormat="1" ht="26.25" customHeight="1" x14ac:dyDescent="0.2">
      <c r="A76" s="290" t="s">
        <v>109</v>
      </c>
      <c r="B76" s="228" t="s">
        <v>110</v>
      </c>
      <c r="C76" s="345" t="str">
        <f>B20</f>
        <v>Omeprazole IP</v>
      </c>
      <c r="D76" s="345"/>
      <c r="E76" s="249" t="s">
        <v>111</v>
      </c>
      <c r="F76" s="249"/>
      <c r="G76" s="296">
        <f>H72</f>
        <v>0.98516491376751014</v>
      </c>
      <c r="H76" s="302"/>
    </row>
    <row r="77" spans="1:8" ht="18.75" x14ac:dyDescent="0.25">
      <c r="A77" s="223"/>
      <c r="B77" s="223"/>
      <c r="C77" s="223"/>
      <c r="D77" s="223"/>
      <c r="E77" s="221"/>
      <c r="F77" s="223"/>
      <c r="G77" s="228"/>
      <c r="H77" s="302"/>
    </row>
    <row r="78" spans="1:8" ht="18.75" x14ac:dyDescent="0.3">
      <c r="A78" s="124"/>
      <c r="B78" s="124" t="s">
        <v>112</v>
      </c>
    </row>
    <row r="79" spans="1:8" ht="18.75" x14ac:dyDescent="0.3">
      <c r="A79" s="124"/>
      <c r="B79" s="124"/>
    </row>
    <row r="80" spans="1:8" ht="26.25" customHeight="1" x14ac:dyDescent="0.3">
      <c r="A80" s="290" t="s">
        <v>4</v>
      </c>
      <c r="B80" s="128" t="s">
        <v>122</v>
      </c>
    </row>
    <row r="81" spans="1:11" ht="26.25" customHeight="1" x14ac:dyDescent="0.3">
      <c r="A81" s="228" t="s">
        <v>52</v>
      </c>
      <c r="B81" s="128" t="s">
        <v>123</v>
      </c>
    </row>
    <row r="82" spans="1:11" ht="27" customHeight="1" thickBot="1" x14ac:dyDescent="0.35">
      <c r="A82" s="228" t="s">
        <v>6</v>
      </c>
      <c r="B82" s="128">
        <v>99.5</v>
      </c>
    </row>
    <row r="83" spans="1:11" s="12" customFormat="1" ht="27" customHeight="1" thickBot="1" x14ac:dyDescent="0.35">
      <c r="A83" s="228" t="s">
        <v>53</v>
      </c>
      <c r="B83" s="128">
        <f>B29</f>
        <v>0</v>
      </c>
      <c r="C83" s="327" t="s">
        <v>54</v>
      </c>
      <c r="D83" s="328"/>
      <c r="E83" s="328"/>
      <c r="F83" s="328"/>
      <c r="G83" s="328"/>
      <c r="H83" s="329"/>
      <c r="I83" s="129"/>
      <c r="J83" s="129"/>
      <c r="K83" s="129"/>
    </row>
    <row r="84" spans="1:11" s="12" customFormat="1" ht="19.5" customHeight="1" thickBot="1" x14ac:dyDescent="0.35">
      <c r="A84" s="228" t="s">
        <v>55</v>
      </c>
      <c r="B84" s="302">
        <f>B82-B83</f>
        <v>99.5</v>
      </c>
      <c r="C84" s="131"/>
      <c r="D84" s="131"/>
      <c r="E84" s="131"/>
      <c r="F84" s="131"/>
      <c r="G84" s="131"/>
      <c r="H84" s="132"/>
      <c r="I84" s="129"/>
      <c r="J84" s="129"/>
      <c r="K84" s="129"/>
    </row>
    <row r="85" spans="1:11" s="12" customFormat="1" ht="27" customHeight="1" thickBot="1" x14ac:dyDescent="0.35">
      <c r="A85" s="228" t="s">
        <v>56</v>
      </c>
      <c r="B85" s="133">
        <v>1</v>
      </c>
      <c r="C85" s="330" t="s">
        <v>57</v>
      </c>
      <c r="D85" s="331"/>
      <c r="E85" s="331"/>
      <c r="F85" s="331"/>
      <c r="G85" s="331"/>
      <c r="H85" s="332"/>
      <c r="I85" s="129"/>
      <c r="J85" s="129"/>
      <c r="K85" s="129"/>
    </row>
    <row r="86" spans="1:11" s="12" customFormat="1" ht="27" customHeight="1" thickBot="1" x14ac:dyDescent="0.35">
      <c r="A86" s="228" t="s">
        <v>58</v>
      </c>
      <c r="B86" s="133">
        <v>1</v>
      </c>
      <c r="C86" s="330" t="s">
        <v>59</v>
      </c>
      <c r="D86" s="331"/>
      <c r="E86" s="331"/>
      <c r="F86" s="331"/>
      <c r="G86" s="331"/>
      <c r="H86" s="332"/>
      <c r="I86" s="129"/>
      <c r="J86" s="129"/>
      <c r="K86" s="129"/>
    </row>
    <row r="87" spans="1:11" s="12" customFormat="1" ht="18.75" x14ac:dyDescent="0.3">
      <c r="A87" s="228"/>
      <c r="B87" s="136"/>
      <c r="C87" s="137"/>
      <c r="D87" s="137"/>
      <c r="E87" s="137"/>
      <c r="F87" s="137"/>
      <c r="G87" s="137"/>
      <c r="H87" s="137"/>
      <c r="I87" s="129"/>
      <c r="J87" s="129"/>
      <c r="K87" s="129"/>
    </row>
    <row r="88" spans="1:11" s="12" customFormat="1" ht="18.75" x14ac:dyDescent="0.3">
      <c r="A88" s="228" t="s">
        <v>60</v>
      </c>
      <c r="B88" s="138">
        <f>B85/B86</f>
        <v>1</v>
      </c>
      <c r="C88" s="249" t="s">
        <v>61</v>
      </c>
      <c r="D88" s="249"/>
      <c r="E88" s="249"/>
      <c r="F88" s="249"/>
      <c r="G88" s="249"/>
      <c r="H88" s="139"/>
      <c r="I88" s="129"/>
      <c r="J88" s="129"/>
      <c r="K88" s="129"/>
    </row>
    <row r="89" spans="1:11" ht="19.5" customHeight="1" thickBot="1" x14ac:dyDescent="0.35">
      <c r="A89" s="124"/>
      <c r="B89" s="124"/>
    </row>
    <row r="90" spans="1:11" ht="27" customHeight="1" thickBot="1" x14ac:dyDescent="0.35">
      <c r="A90" s="140" t="s">
        <v>62</v>
      </c>
      <c r="B90" s="141">
        <v>50</v>
      </c>
      <c r="D90" s="303" t="s">
        <v>63</v>
      </c>
      <c r="E90" s="230"/>
      <c r="F90" s="333" t="s">
        <v>64</v>
      </c>
      <c r="G90" s="334"/>
    </row>
    <row r="91" spans="1:11" ht="26.25" customHeight="1" x14ac:dyDescent="0.3">
      <c r="A91" s="142" t="s">
        <v>65</v>
      </c>
      <c r="B91" s="143">
        <v>2</v>
      </c>
      <c r="C91" s="299" t="s">
        <v>66</v>
      </c>
      <c r="D91" s="145" t="s">
        <v>67</v>
      </c>
      <c r="E91" s="146" t="s">
        <v>68</v>
      </c>
      <c r="F91" s="145" t="s">
        <v>67</v>
      </c>
      <c r="G91" s="147" t="s">
        <v>68</v>
      </c>
    </row>
    <row r="92" spans="1:11" ht="26.25" customHeight="1" x14ac:dyDescent="0.3">
      <c r="A92" s="142" t="s">
        <v>69</v>
      </c>
      <c r="B92" s="143">
        <v>20</v>
      </c>
      <c r="C92" s="232">
        <v>1</v>
      </c>
      <c r="D92" s="149">
        <v>0.61750000000000005</v>
      </c>
      <c r="E92" s="150">
        <f>IF(ISBLANK(D92),"-",$D$102/$D$99*D92)</f>
        <v>0.74627587190401268</v>
      </c>
      <c r="F92" s="149">
        <v>0.69379999999999997</v>
      </c>
      <c r="G92" s="151">
        <f>IF(ISBLANK(F92),"-",$D$102/$F$99*F92)</f>
        <v>0.73786924038180313</v>
      </c>
    </row>
    <row r="93" spans="1:11" ht="26.25" customHeight="1" x14ac:dyDescent="0.3">
      <c r="A93" s="142" t="s">
        <v>70</v>
      </c>
      <c r="B93" s="143">
        <v>1</v>
      </c>
      <c r="C93" s="223">
        <v>2</v>
      </c>
      <c r="D93" s="153">
        <v>0.625</v>
      </c>
      <c r="E93" s="154">
        <f>IF(ISBLANK(D93),"-",$D$102/$D$99*D93)</f>
        <v>0.75533995131985088</v>
      </c>
      <c r="F93" s="153">
        <v>0.69259999999999999</v>
      </c>
      <c r="G93" s="155">
        <f>IF(ISBLANK(F93),"-",$D$102/$F$99*F93)</f>
        <v>0.73659301800005317</v>
      </c>
    </row>
    <row r="94" spans="1:11" ht="26.25" customHeight="1" x14ac:dyDescent="0.3">
      <c r="A94" s="142" t="s">
        <v>71</v>
      </c>
      <c r="B94" s="143">
        <v>1</v>
      </c>
      <c r="C94" s="223">
        <v>3</v>
      </c>
      <c r="D94" s="153">
        <v>0.62780000000000002</v>
      </c>
      <c r="E94" s="154">
        <f>IF(ISBLANK(D94),"-",$D$102/$D$99*D94)</f>
        <v>0.7587238743017638</v>
      </c>
      <c r="F94" s="153">
        <v>0.69430000000000003</v>
      </c>
      <c r="G94" s="155">
        <f>IF(ISBLANK(F94),"-",$D$102/$F$99*F94)</f>
        <v>0.73840099970753237</v>
      </c>
    </row>
    <row r="95" spans="1:11" ht="26.25" customHeight="1" x14ac:dyDescent="0.3">
      <c r="A95" s="142" t="s">
        <v>72</v>
      </c>
      <c r="B95" s="143">
        <v>1</v>
      </c>
      <c r="C95" s="300">
        <v>4</v>
      </c>
      <c r="D95" s="158"/>
      <c r="E95" s="159" t="str">
        <f>IF(ISBLANK(D95),"-",$D$102/$D$99*D95)</f>
        <v>-</v>
      </c>
      <c r="F95" s="234"/>
      <c r="G95" s="160" t="str">
        <f>IF(ISBLANK(F95),"-",$D$102/$F$99*F95)</f>
        <v>-</v>
      </c>
    </row>
    <row r="96" spans="1:11" ht="27" customHeight="1" thickBot="1" x14ac:dyDescent="0.35">
      <c r="A96" s="142" t="s">
        <v>73</v>
      </c>
      <c r="B96" s="143">
        <v>1</v>
      </c>
      <c r="C96" s="228" t="s">
        <v>74</v>
      </c>
      <c r="D96" s="235">
        <f>AVERAGE(D92:D95)</f>
        <v>0.62343333333333339</v>
      </c>
      <c r="E96" s="163">
        <f>AVERAGE(E92:E95)</f>
        <v>0.75344656584187575</v>
      </c>
      <c r="F96" s="236">
        <f>AVERAGE(F92:F95)</f>
        <v>0.69356666666666678</v>
      </c>
      <c r="G96" s="237">
        <f>AVERAGE(G92:G95)</f>
        <v>0.73762108602979615</v>
      </c>
    </row>
    <row r="97" spans="1:9" ht="26.25" customHeight="1" x14ac:dyDescent="0.3">
      <c r="A97" s="142" t="s">
        <v>75</v>
      </c>
      <c r="B97" s="128">
        <v>1</v>
      </c>
      <c r="C97" s="167" t="s">
        <v>76</v>
      </c>
      <c r="D97" s="168">
        <v>9.24</v>
      </c>
      <c r="E97" s="249"/>
      <c r="F97" s="170">
        <v>10.5</v>
      </c>
    </row>
    <row r="98" spans="1:9" ht="26.25" customHeight="1" x14ac:dyDescent="0.3">
      <c r="A98" s="142" t="s">
        <v>77</v>
      </c>
      <c r="B98" s="128">
        <v>1</v>
      </c>
      <c r="C98" s="171" t="s">
        <v>78</v>
      </c>
      <c r="D98" s="172">
        <f>D97*$B$88</f>
        <v>9.24</v>
      </c>
      <c r="E98" s="223"/>
      <c r="F98" s="174">
        <f>F97*$B$88</f>
        <v>10.5</v>
      </c>
    </row>
    <row r="99" spans="1:9" ht="19.5" customHeight="1" thickBot="1" x14ac:dyDescent="0.35">
      <c r="A99" s="142" t="s">
        <v>79</v>
      </c>
      <c r="B99" s="302">
        <f>(B98/B97)*(B96/B95)*(B94/B93)*(B92/B91)*B90</f>
        <v>500</v>
      </c>
      <c r="C99" s="171" t="s">
        <v>80</v>
      </c>
      <c r="D99" s="176">
        <f>D98*$B$84/100</f>
        <v>9.1937999999999995</v>
      </c>
      <c r="E99" s="221"/>
      <c r="F99" s="178">
        <f>F98*$B$84/100</f>
        <v>10.4475</v>
      </c>
    </row>
    <row r="100" spans="1:9" ht="19.5" customHeight="1" thickBot="1" x14ac:dyDescent="0.3">
      <c r="A100" s="318" t="s">
        <v>81</v>
      </c>
      <c r="B100" s="349"/>
      <c r="C100" s="171" t="s">
        <v>82</v>
      </c>
      <c r="D100" s="238">
        <f>D99/$B$99</f>
        <v>1.83876E-2</v>
      </c>
      <c r="E100" s="221"/>
      <c r="F100" s="239">
        <f>F99/$B$99</f>
        <v>2.0895E-2</v>
      </c>
      <c r="G100" s="250"/>
      <c r="H100" s="251"/>
    </row>
    <row r="101" spans="1:9" ht="19.5" customHeight="1" thickBot="1" x14ac:dyDescent="0.35">
      <c r="A101" s="320"/>
      <c r="B101" s="350"/>
      <c r="C101" s="171" t="s">
        <v>83</v>
      </c>
      <c r="D101" s="241">
        <f>$B$56/$B$136</f>
        <v>2.2222222222222223E-2</v>
      </c>
      <c r="F101" s="181"/>
      <c r="G101" s="245"/>
      <c r="H101" s="251"/>
    </row>
    <row r="102" spans="1:9" ht="18.75" x14ac:dyDescent="0.3">
      <c r="C102" s="171" t="s">
        <v>84</v>
      </c>
      <c r="D102" s="172">
        <f>D101*$B$99</f>
        <v>11.111111111111111</v>
      </c>
      <c r="F102" s="181"/>
      <c r="G102" s="250"/>
      <c r="H102" s="251"/>
    </row>
    <row r="103" spans="1:9" ht="19.5" customHeight="1" thickBot="1" x14ac:dyDescent="0.35">
      <c r="C103" s="182" t="s">
        <v>85</v>
      </c>
      <c r="D103" s="243">
        <f>D102/B34</f>
        <v>11.111111111111111</v>
      </c>
      <c r="F103" s="184"/>
      <c r="G103" s="250"/>
      <c r="H103" s="251"/>
      <c r="I103" s="244"/>
    </row>
    <row r="104" spans="1:9" ht="18.75" x14ac:dyDescent="0.3">
      <c r="C104" s="185" t="s">
        <v>113</v>
      </c>
      <c r="D104" s="186">
        <f>AVERAGE(E92:E95,G92:G95)</f>
        <v>0.74553382593583606</v>
      </c>
      <c r="F104" s="184"/>
      <c r="G104" s="245"/>
      <c r="H104" s="251"/>
      <c r="I104" s="246"/>
    </row>
    <row r="105" spans="1:9" ht="18.75" x14ac:dyDescent="0.3">
      <c r="C105" s="187" t="s">
        <v>87</v>
      </c>
      <c r="D105" s="247">
        <f>STDEV(E92:E95,G92:G95)/D104</f>
        <v>1.2868981631969024E-2</v>
      </c>
      <c r="F105" s="184"/>
      <c r="G105" s="250"/>
      <c r="H105" s="251"/>
      <c r="I105" s="246"/>
    </row>
    <row r="106" spans="1:9" ht="19.5" customHeight="1" thickBot="1" x14ac:dyDescent="0.35">
      <c r="C106" s="189" t="s">
        <v>20</v>
      </c>
      <c r="D106" s="248">
        <f>COUNT(E92:E95,G92:G95)</f>
        <v>6</v>
      </c>
      <c r="F106" s="184"/>
      <c r="G106" s="250"/>
      <c r="H106" s="251"/>
      <c r="I106" s="246"/>
    </row>
    <row r="107" spans="1:9" s="108" customFormat="1" ht="19.5" thickBot="1" x14ac:dyDescent="0.35">
      <c r="A107" s="249"/>
      <c r="B107" s="249"/>
      <c r="C107" s="228"/>
      <c r="D107" s="302"/>
      <c r="E107" s="249"/>
      <c r="F107" s="184"/>
      <c r="G107" s="250"/>
      <c r="H107" s="251"/>
      <c r="I107" s="246"/>
    </row>
    <row r="108" spans="1:9" s="108" customFormat="1" ht="18.75" x14ac:dyDescent="0.3">
      <c r="A108" s="124" t="s">
        <v>114</v>
      </c>
      <c r="B108" s="249"/>
      <c r="C108" s="228"/>
      <c r="D108" s="302"/>
      <c r="E108" s="249"/>
      <c r="F108" s="184"/>
      <c r="G108" s="250"/>
      <c r="H108" s="251"/>
      <c r="I108" s="246"/>
    </row>
    <row r="109" spans="1:9" ht="19.5" customHeight="1" thickBot="1" x14ac:dyDescent="0.35">
      <c r="A109" s="191"/>
      <c r="B109" s="191"/>
      <c r="C109" s="191"/>
      <c r="D109" s="191"/>
      <c r="E109" s="191"/>
    </row>
    <row r="110" spans="1:9" ht="26.25" customHeight="1" x14ac:dyDescent="0.3">
      <c r="A110" s="140" t="s">
        <v>115</v>
      </c>
      <c r="B110" s="141">
        <v>900</v>
      </c>
      <c r="C110" s="303" t="s">
        <v>41</v>
      </c>
      <c r="D110" s="253" t="s">
        <v>67</v>
      </c>
      <c r="E110" s="254" t="s">
        <v>116</v>
      </c>
      <c r="F110" s="255" t="s">
        <v>117</v>
      </c>
    </row>
    <row r="111" spans="1:9" ht="26.25" customHeight="1" x14ac:dyDescent="0.3">
      <c r="A111" s="142" t="s">
        <v>96</v>
      </c>
      <c r="B111" s="143">
        <v>1</v>
      </c>
      <c r="C111" s="256">
        <v>1</v>
      </c>
      <c r="D111" s="257"/>
      <c r="E111" s="258" t="str">
        <f t="shared" ref="E111:E116" si="1">IF(ISBLANK(D111),"-",D111/$D$104*$D$101*$B$119)</f>
        <v>-</v>
      </c>
      <c r="F111" s="259" t="str">
        <f t="shared" ref="F111:F116" si="2">IF(ISBLANK(D111), "-", E111/$B$56)</f>
        <v>-</v>
      </c>
    </row>
    <row r="112" spans="1:9" ht="26.25" customHeight="1" x14ac:dyDescent="0.3">
      <c r="A112" s="142" t="s">
        <v>98</v>
      </c>
      <c r="B112" s="143">
        <v>1</v>
      </c>
      <c r="C112" s="256">
        <v>2</v>
      </c>
      <c r="D112" s="257"/>
      <c r="E112" s="260" t="str">
        <f t="shared" si="1"/>
        <v>-</v>
      </c>
      <c r="F112" s="261" t="str">
        <f t="shared" si="2"/>
        <v>-</v>
      </c>
    </row>
    <row r="113" spans="1:9" ht="26.25" customHeight="1" x14ac:dyDescent="0.3">
      <c r="A113" s="142" t="s">
        <v>99</v>
      </c>
      <c r="B113" s="143">
        <v>1</v>
      </c>
      <c r="C113" s="256">
        <v>3</v>
      </c>
      <c r="D113" s="257"/>
      <c r="E113" s="260" t="str">
        <f t="shared" si="1"/>
        <v>-</v>
      </c>
      <c r="F113" s="261" t="str">
        <f t="shared" si="2"/>
        <v>-</v>
      </c>
    </row>
    <row r="114" spans="1:9" ht="26.25" customHeight="1" x14ac:dyDescent="0.3">
      <c r="A114" s="142" t="s">
        <v>100</v>
      </c>
      <c r="B114" s="143">
        <v>1</v>
      </c>
      <c r="C114" s="256">
        <v>4</v>
      </c>
      <c r="D114" s="257"/>
      <c r="E114" s="260" t="str">
        <f t="shared" si="1"/>
        <v>-</v>
      </c>
      <c r="F114" s="261" t="str">
        <f t="shared" si="2"/>
        <v>-</v>
      </c>
    </row>
    <row r="115" spans="1:9" ht="26.25" customHeight="1" x14ac:dyDescent="0.3">
      <c r="A115" s="142" t="s">
        <v>101</v>
      </c>
      <c r="B115" s="143">
        <v>1</v>
      </c>
      <c r="C115" s="256">
        <v>5</v>
      </c>
      <c r="D115" s="257"/>
      <c r="E115" s="260" t="str">
        <f t="shared" si="1"/>
        <v>-</v>
      </c>
      <c r="F115" s="261" t="str">
        <f t="shared" si="2"/>
        <v>-</v>
      </c>
    </row>
    <row r="116" spans="1:9" ht="26.25" customHeight="1" x14ac:dyDescent="0.3">
      <c r="A116" s="142" t="s">
        <v>103</v>
      </c>
      <c r="B116" s="143">
        <v>1</v>
      </c>
      <c r="C116" s="262">
        <v>6</v>
      </c>
      <c r="D116" s="263"/>
      <c r="E116" s="264" t="str">
        <f t="shared" si="1"/>
        <v>-</v>
      </c>
      <c r="F116" s="265" t="str">
        <f t="shared" si="2"/>
        <v>-</v>
      </c>
    </row>
    <row r="117" spans="1:9" ht="26.25" customHeight="1" x14ac:dyDescent="0.3">
      <c r="A117" s="142" t="s">
        <v>104</v>
      </c>
      <c r="B117" s="143">
        <v>1</v>
      </c>
      <c r="C117" s="256"/>
      <c r="D117" s="223"/>
      <c r="E117" s="249"/>
      <c r="F117" s="266"/>
    </row>
    <row r="118" spans="1:9" ht="26.25" customHeight="1" x14ac:dyDescent="0.3">
      <c r="A118" s="142" t="s">
        <v>105</v>
      </c>
      <c r="B118" s="143">
        <v>1</v>
      </c>
      <c r="C118" s="256"/>
      <c r="D118" s="267"/>
      <c r="E118" s="268" t="s">
        <v>74</v>
      </c>
      <c r="F118" s="269" t="e">
        <f>AVERAGE(F111:F116)</f>
        <v>#DIV/0!</v>
      </c>
    </row>
    <row r="119" spans="1:9" ht="27" customHeight="1" thickBot="1" x14ac:dyDescent="0.35">
      <c r="A119" s="142" t="s">
        <v>106</v>
      </c>
      <c r="B119" s="270">
        <f>(B118/B117)*(B116/B115)*(B114/B113)*(B112/B111)*B110</f>
        <v>900</v>
      </c>
      <c r="C119" s="271"/>
      <c r="D119" s="272"/>
      <c r="E119" s="228" t="s">
        <v>87</v>
      </c>
      <c r="F119" s="273" t="e">
        <f>STDEV(F111:F116)/F118</f>
        <v>#DIV/0!</v>
      </c>
    </row>
    <row r="120" spans="1:9" ht="27" customHeight="1" thickBot="1" x14ac:dyDescent="0.35">
      <c r="A120" s="318" t="s">
        <v>81</v>
      </c>
      <c r="B120" s="319"/>
      <c r="C120" s="274"/>
      <c r="D120" s="275"/>
      <c r="E120" s="276" t="s">
        <v>20</v>
      </c>
      <c r="F120" s="277">
        <f>COUNT(F111:F116)</f>
        <v>0</v>
      </c>
      <c r="I120" s="246"/>
    </row>
    <row r="121" spans="1:9" ht="19.5" customHeight="1" thickBot="1" x14ac:dyDescent="0.3">
      <c r="A121" s="320"/>
      <c r="B121" s="321"/>
      <c r="C121" s="249"/>
      <c r="D121" s="249"/>
      <c r="E121" s="249"/>
      <c r="F121" s="223"/>
      <c r="G121" s="249"/>
      <c r="H121" s="249"/>
    </row>
    <row r="122" spans="1:9" ht="18.75" x14ac:dyDescent="0.25">
      <c r="A122" s="137"/>
      <c r="B122" s="137"/>
      <c r="C122" s="249"/>
      <c r="D122" s="249"/>
      <c r="E122" s="249"/>
      <c r="F122" s="223"/>
      <c r="G122" s="249"/>
      <c r="H122" s="249"/>
    </row>
    <row r="123" spans="1:9" ht="26.25" customHeight="1" x14ac:dyDescent="0.25">
      <c r="A123" s="290" t="s">
        <v>118</v>
      </c>
      <c r="B123" s="228" t="s">
        <v>119</v>
      </c>
      <c r="C123" s="345" t="str">
        <f>B20</f>
        <v>Omeprazole IP</v>
      </c>
      <c r="D123" s="345"/>
      <c r="E123" s="249" t="s">
        <v>120</v>
      </c>
      <c r="F123" s="249"/>
      <c r="G123" s="296" t="e">
        <f>F118</f>
        <v>#DIV/0!</v>
      </c>
      <c r="H123" s="249"/>
    </row>
    <row r="124" spans="1:9" ht="18.75" x14ac:dyDescent="0.25">
      <c r="A124" s="137"/>
      <c r="B124" s="137"/>
      <c r="C124" s="249"/>
      <c r="D124" s="249"/>
      <c r="E124" s="249"/>
      <c r="F124" s="223"/>
      <c r="G124" s="249"/>
      <c r="H124" s="249"/>
    </row>
    <row r="125" spans="1:9" ht="18.75" x14ac:dyDescent="0.3">
      <c r="A125" s="124" t="s">
        <v>121</v>
      </c>
      <c r="B125" s="124"/>
    </row>
    <row r="126" spans="1:9" ht="19.5" customHeight="1" thickBot="1" x14ac:dyDescent="0.35">
      <c r="A126" s="191"/>
      <c r="B126" s="191"/>
      <c r="C126" s="191"/>
      <c r="D126" s="191"/>
      <c r="E126" s="191"/>
    </row>
    <row r="127" spans="1:9" ht="26.25" customHeight="1" x14ac:dyDescent="0.3">
      <c r="A127" s="140" t="s">
        <v>115</v>
      </c>
      <c r="B127" s="141">
        <v>900</v>
      </c>
      <c r="C127" s="303" t="s">
        <v>41</v>
      </c>
      <c r="D127" s="253" t="s">
        <v>67</v>
      </c>
      <c r="E127" s="254" t="s">
        <v>116</v>
      </c>
      <c r="F127" s="255" t="s">
        <v>117</v>
      </c>
    </row>
    <row r="128" spans="1:9" ht="26.25" customHeight="1" x14ac:dyDescent="0.3">
      <c r="A128" s="142" t="s">
        <v>96</v>
      </c>
      <c r="B128" s="143">
        <v>1</v>
      </c>
      <c r="C128" s="256">
        <v>1</v>
      </c>
      <c r="D128" s="257">
        <v>0.75390000000000001</v>
      </c>
      <c r="E128" s="278">
        <f t="shared" ref="E128:E133" si="3">IF(ISBLANK(D128),"-",D128/$D$104*$D$101*$B$136)</f>
        <v>20.224434459527366</v>
      </c>
      <c r="F128" s="279">
        <f t="shared" ref="F128:F133" si="4">IF(ISBLANK(D128), "-", E128/$B$56)</f>
        <v>1.0112217229763683</v>
      </c>
    </row>
    <row r="129" spans="1:9" ht="26.25" customHeight="1" x14ac:dyDescent="0.3">
      <c r="A129" s="142" t="s">
        <v>98</v>
      </c>
      <c r="B129" s="143">
        <v>1</v>
      </c>
      <c r="C129" s="256">
        <v>2</v>
      </c>
      <c r="D129" s="257">
        <v>0.75639999999999996</v>
      </c>
      <c r="E129" s="280">
        <f t="shared" si="3"/>
        <v>20.291500497660827</v>
      </c>
      <c r="F129" s="281">
        <f t="shared" si="4"/>
        <v>1.0145750248830414</v>
      </c>
    </row>
    <row r="130" spans="1:9" ht="26.25" customHeight="1" x14ac:dyDescent="0.3">
      <c r="A130" s="142" t="s">
        <v>99</v>
      </c>
      <c r="B130" s="143">
        <v>1</v>
      </c>
      <c r="C130" s="256">
        <v>3</v>
      </c>
      <c r="D130" s="257">
        <v>0.75870000000000004</v>
      </c>
      <c r="E130" s="280">
        <f t="shared" si="3"/>
        <v>20.353201252743617</v>
      </c>
      <c r="F130" s="281">
        <f t="shared" si="4"/>
        <v>1.0176600626371808</v>
      </c>
    </row>
    <row r="131" spans="1:9" ht="26.25" customHeight="1" x14ac:dyDescent="0.3">
      <c r="A131" s="142" t="s">
        <v>100</v>
      </c>
      <c r="B131" s="143">
        <v>1</v>
      </c>
      <c r="C131" s="256">
        <v>4</v>
      </c>
      <c r="D131" s="257">
        <v>0.76300000000000001</v>
      </c>
      <c r="E131" s="280">
        <f t="shared" si="3"/>
        <v>20.468554838333176</v>
      </c>
      <c r="F131" s="281">
        <f t="shared" si="4"/>
        <v>1.0234277419166589</v>
      </c>
    </row>
    <row r="132" spans="1:9" ht="26.25" customHeight="1" x14ac:dyDescent="0.3">
      <c r="A132" s="142" t="s">
        <v>101</v>
      </c>
      <c r="B132" s="143">
        <v>1</v>
      </c>
      <c r="C132" s="256">
        <v>5</v>
      </c>
      <c r="D132" s="257">
        <v>0.77029999999999998</v>
      </c>
      <c r="E132" s="280">
        <f t="shared" si="3"/>
        <v>20.664387669682888</v>
      </c>
      <c r="F132" s="281">
        <f t="shared" si="4"/>
        <v>1.0332193834841443</v>
      </c>
    </row>
    <row r="133" spans="1:9" ht="26.25" customHeight="1" x14ac:dyDescent="0.3">
      <c r="A133" s="142" t="s">
        <v>103</v>
      </c>
      <c r="B133" s="143">
        <v>1</v>
      </c>
      <c r="C133" s="262">
        <v>6</v>
      </c>
      <c r="D133" s="263">
        <v>0.76839999999999997</v>
      </c>
      <c r="E133" s="282">
        <f t="shared" si="3"/>
        <v>20.613417480701457</v>
      </c>
      <c r="F133" s="283">
        <f t="shared" si="4"/>
        <v>1.030670874035073</v>
      </c>
    </row>
    <row r="134" spans="1:9" ht="26.25" customHeight="1" x14ac:dyDescent="0.3">
      <c r="A134" s="142" t="s">
        <v>104</v>
      </c>
      <c r="B134" s="143">
        <v>1</v>
      </c>
      <c r="C134" s="256"/>
      <c r="D134" s="223"/>
      <c r="E134" s="249"/>
      <c r="F134" s="266"/>
    </row>
    <row r="135" spans="1:9" ht="26.25" customHeight="1" x14ac:dyDescent="0.3">
      <c r="A135" s="142" t="s">
        <v>105</v>
      </c>
      <c r="B135" s="143">
        <v>1</v>
      </c>
      <c r="C135" s="256"/>
      <c r="D135" s="267"/>
      <c r="E135" s="268" t="s">
        <v>74</v>
      </c>
      <c r="F135" s="269">
        <f>AVERAGE(F128:F133)</f>
        <v>1.0217958016554112</v>
      </c>
    </row>
    <row r="136" spans="1:9" ht="27" customHeight="1" thickBot="1" x14ac:dyDescent="0.35">
      <c r="A136" s="142" t="s">
        <v>106</v>
      </c>
      <c r="B136" s="143">
        <f>(B135/B134)*(B133/B132)*(B131/B130)*(B129/B128)*B127</f>
        <v>900</v>
      </c>
      <c r="C136" s="271"/>
      <c r="D136" s="249"/>
      <c r="E136" s="284" t="s">
        <v>87</v>
      </c>
      <c r="F136" s="273">
        <f>STDEV(F128:F133)/F135</f>
        <v>8.6763690625188718E-3</v>
      </c>
    </row>
    <row r="137" spans="1:9" ht="27" customHeight="1" thickBot="1" x14ac:dyDescent="0.35">
      <c r="A137" s="318" t="s">
        <v>81</v>
      </c>
      <c r="B137" s="319"/>
      <c r="C137" s="274"/>
      <c r="D137" s="285"/>
      <c r="E137" s="286" t="s">
        <v>20</v>
      </c>
      <c r="F137" s="277">
        <f>COUNT(F128:F133)</f>
        <v>6</v>
      </c>
      <c r="I137" s="246"/>
    </row>
    <row r="138" spans="1:9" ht="19.5" customHeight="1" thickBot="1" x14ac:dyDescent="0.3">
      <c r="A138" s="320"/>
      <c r="B138" s="321"/>
      <c r="C138" s="249"/>
      <c r="D138" s="249"/>
      <c r="E138" s="249"/>
      <c r="F138" s="223"/>
      <c r="G138" s="249"/>
      <c r="H138" s="249"/>
    </row>
    <row r="139" spans="1:9" ht="18.75" x14ac:dyDescent="0.25">
      <c r="A139" s="137"/>
      <c r="B139" s="137"/>
      <c r="C139" s="249"/>
      <c r="D139" s="249"/>
      <c r="E139" s="249"/>
      <c r="F139" s="223"/>
      <c r="G139" s="249"/>
      <c r="H139" s="249"/>
    </row>
    <row r="140" spans="1:9" ht="26.25" customHeight="1" x14ac:dyDescent="0.25">
      <c r="A140" s="290" t="s">
        <v>118</v>
      </c>
      <c r="B140" s="228" t="s">
        <v>119</v>
      </c>
      <c r="C140" s="345" t="str">
        <f>B20</f>
        <v>Omeprazole IP</v>
      </c>
      <c r="D140" s="345"/>
      <c r="E140" s="249" t="s">
        <v>120</v>
      </c>
      <c r="F140" s="249"/>
      <c r="G140" s="296">
        <f>F135</f>
        <v>1.0217958016554112</v>
      </c>
      <c r="H140" s="249"/>
    </row>
    <row r="141" spans="1:9" ht="19.5" customHeight="1" thickBot="1" x14ac:dyDescent="0.3">
      <c r="A141" s="301"/>
      <c r="B141" s="301"/>
      <c r="C141" s="288"/>
      <c r="D141" s="288"/>
      <c r="E141" s="288"/>
      <c r="F141" s="288"/>
      <c r="G141" s="288"/>
      <c r="H141" s="288"/>
    </row>
    <row r="142" spans="1:9" ht="18.75" x14ac:dyDescent="0.3">
      <c r="B142" s="346" t="s">
        <v>26</v>
      </c>
      <c r="C142" s="346"/>
      <c r="E142" s="299" t="s">
        <v>27</v>
      </c>
      <c r="F142" s="289"/>
      <c r="G142" s="346" t="s">
        <v>28</v>
      </c>
      <c r="H142" s="346"/>
    </row>
    <row r="143" spans="1:9" ht="60" customHeight="1" x14ac:dyDescent="0.3">
      <c r="A143" s="290" t="s">
        <v>29</v>
      </c>
      <c r="B143" s="347"/>
      <c r="C143" s="347"/>
      <c r="E143" s="292"/>
      <c r="F143" s="249"/>
      <c r="G143" s="292"/>
      <c r="H143" s="292"/>
    </row>
    <row r="144" spans="1:9" ht="60" customHeight="1" x14ac:dyDescent="0.3">
      <c r="A144" s="290" t="s">
        <v>30</v>
      </c>
      <c r="B144" s="348"/>
      <c r="C144" s="348"/>
      <c r="E144" s="293"/>
      <c r="F144" s="249"/>
      <c r="G144" s="294"/>
      <c r="H144" s="294"/>
    </row>
    <row r="145" spans="1:8" ht="18.75" x14ac:dyDescent="0.25">
      <c r="A145" s="223"/>
      <c r="B145" s="223"/>
      <c r="C145" s="223"/>
      <c r="D145" s="223"/>
      <c r="E145" s="223"/>
      <c r="F145" s="221"/>
      <c r="G145" s="223"/>
      <c r="H145" s="223"/>
    </row>
    <row r="146" spans="1:8" ht="18.75" x14ac:dyDescent="0.25">
      <c r="A146" s="223"/>
      <c r="B146" s="223"/>
      <c r="C146" s="223"/>
      <c r="D146" s="223"/>
      <c r="E146" s="223"/>
      <c r="F146" s="221"/>
      <c r="G146" s="223"/>
      <c r="H146" s="223"/>
    </row>
    <row r="147" spans="1:8" ht="18.75" x14ac:dyDescent="0.25">
      <c r="A147" s="223"/>
      <c r="B147" s="223"/>
      <c r="C147" s="223"/>
      <c r="D147" s="223"/>
      <c r="E147" s="223"/>
      <c r="F147" s="221"/>
      <c r="G147" s="223"/>
      <c r="H147" s="223"/>
    </row>
    <row r="148" spans="1:8" ht="18.75" x14ac:dyDescent="0.25">
      <c r="A148" s="223"/>
      <c r="B148" s="223"/>
      <c r="C148" s="223"/>
      <c r="D148" s="223"/>
      <c r="E148" s="223"/>
      <c r="F148" s="221"/>
      <c r="G148" s="223"/>
      <c r="H148" s="223"/>
    </row>
    <row r="149" spans="1:8" ht="18.75" x14ac:dyDescent="0.25">
      <c r="A149" s="223"/>
      <c r="B149" s="223"/>
      <c r="C149" s="223"/>
      <c r="D149" s="223"/>
      <c r="E149" s="223"/>
      <c r="F149" s="221"/>
      <c r="G149" s="223"/>
      <c r="H149" s="223"/>
    </row>
    <row r="150" spans="1:8" ht="18.75" x14ac:dyDescent="0.25">
      <c r="A150" s="223"/>
      <c r="B150" s="223"/>
      <c r="C150" s="223"/>
      <c r="D150" s="223"/>
      <c r="E150" s="223"/>
      <c r="F150" s="221"/>
      <c r="G150" s="223"/>
      <c r="H150" s="223"/>
    </row>
    <row r="151" spans="1:8" ht="18.75" x14ac:dyDescent="0.25">
      <c r="A151" s="223"/>
      <c r="B151" s="223"/>
      <c r="C151" s="223"/>
      <c r="D151" s="223"/>
      <c r="E151" s="223"/>
      <c r="F151" s="221"/>
      <c r="G151" s="223"/>
      <c r="H151" s="223"/>
    </row>
    <row r="152" spans="1:8" ht="18.75" x14ac:dyDescent="0.25">
      <c r="A152" s="223"/>
      <c r="B152" s="223"/>
      <c r="C152" s="223"/>
      <c r="D152" s="223"/>
      <c r="E152" s="223"/>
      <c r="F152" s="221"/>
      <c r="G152" s="223"/>
      <c r="H152" s="223"/>
    </row>
    <row r="153" spans="1:8" ht="18.75" x14ac:dyDescent="0.25">
      <c r="A153" s="223"/>
      <c r="B153" s="223"/>
      <c r="C153" s="223"/>
      <c r="D153" s="223"/>
      <c r="E153" s="223"/>
      <c r="F153" s="221"/>
      <c r="G153" s="223"/>
      <c r="H153" s="223"/>
    </row>
    <row r="250" spans="1:1" x14ac:dyDescent="0.3">
      <c r="A250" s="76">
        <v>5</v>
      </c>
    </row>
  </sheetData>
  <sheetProtection password="F258" sheet="1" formatColumns="0" formatRows="0" insertColumns="0" insertHyperlinks="0" deleteColumns="0" deleteRows="0" autoFilter="0" pivotTables="0"/>
  <mergeCells count="34">
    <mergeCell ref="B143:C143"/>
    <mergeCell ref="B144:C144"/>
    <mergeCell ref="A120:B121"/>
    <mergeCell ref="C123:D123"/>
    <mergeCell ref="A137:B138"/>
    <mergeCell ref="C140:D140"/>
    <mergeCell ref="B142:C142"/>
    <mergeCell ref="G142:H142"/>
    <mergeCell ref="C76:D76"/>
    <mergeCell ref="C83:H83"/>
    <mergeCell ref="C85:H85"/>
    <mergeCell ref="C86:H86"/>
    <mergeCell ref="F90:G90"/>
    <mergeCell ref="A100:B101"/>
    <mergeCell ref="A46:B47"/>
    <mergeCell ref="C60:C63"/>
    <mergeCell ref="D60:D63"/>
    <mergeCell ref="C64:C67"/>
    <mergeCell ref="D64:D67"/>
    <mergeCell ref="C68:C71"/>
    <mergeCell ref="D68:D71"/>
    <mergeCell ref="A70:B71"/>
    <mergeCell ref="B27:C27"/>
    <mergeCell ref="C29:H29"/>
    <mergeCell ref="C31:H31"/>
    <mergeCell ref="C32:H32"/>
    <mergeCell ref="D36:E36"/>
    <mergeCell ref="F36:G36"/>
    <mergeCell ref="B21:H21"/>
    <mergeCell ref="A1:H7"/>
    <mergeCell ref="A8:H14"/>
    <mergeCell ref="A16:H16"/>
    <mergeCell ref="A17:H17"/>
    <mergeCell ref="B18:E18"/>
  </mergeCells>
  <conditionalFormatting sqref="D51">
    <cfRule type="cellIs" dxfId="2" priority="1" operator="greaterThan">
      <formula>0.02</formula>
    </cfRule>
  </conditionalFormatting>
  <conditionalFormatting sqref="H73">
    <cfRule type="cellIs" dxfId="1" priority="2" operator="greaterThan">
      <formula>0.02</formula>
    </cfRule>
  </conditionalFormatting>
  <conditionalFormatting sqref="D105">
    <cfRule type="cellIs" dxfId="0" priority="3" operator="greaterThan">
      <formula>0.02</formula>
    </cfRule>
  </conditionalFormatting>
  <pageMargins left="0.7" right="0.7" top="0.75" bottom="0.75" header="0.3" footer="0.3"/>
  <pageSetup scale="21" orientation="portrait" r:id="rId1"/>
  <headerFooter>
    <oddHeader>&amp;LVer 2</oddHeader>
    <oddFooter>&amp;LNQCL/ADDO/014&amp;CPage &amp;P of &amp;N&amp;R&amp;D &amp;T</oddFooter>
  </headerFooter>
  <rowBreaks count="1" manualBreakCount="1">
    <brk id="7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SST</vt:lpstr>
      <vt:lpstr>Uniformity</vt:lpstr>
      <vt:lpstr>Omeprazole I.P</vt:lpstr>
      <vt:lpstr>Omeprazole I.P (2)</vt:lpstr>
      <vt:lpstr>'Omeprazole I.P'!Print_Area</vt:lpstr>
      <vt:lpstr>'Omeprazole I.P (2)'!Print_Area</vt:lpstr>
      <vt:lpstr>SST!Print_Area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2016-04-18T07:50:57Z</cp:lastPrinted>
  <dcterms:created xsi:type="dcterms:W3CDTF">2005-07-05T10:19:27Z</dcterms:created>
  <dcterms:modified xsi:type="dcterms:W3CDTF">2016-04-25T11:07:28Z</dcterms:modified>
</cp:coreProperties>
</file>