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  <fileRecoveryPr repairLoad="1"/>
</workbook>
</file>

<file path=xl/calcChain.xml><?xml version="1.0" encoding="utf-8"?>
<calcChain xmlns="http://schemas.openxmlformats.org/spreadsheetml/2006/main">
  <c r="D67" i="1" l="1"/>
  <c r="F63" i="1"/>
  <c r="E31" i="1"/>
  <c r="B32" i="1"/>
  <c r="B38" i="1" s="1"/>
  <c r="A38" i="1" s="1"/>
  <c r="B39" i="1" s="1"/>
  <c r="A39" i="1" s="1"/>
  <c r="B40" i="1" s="1"/>
  <c r="A40" i="1" s="1"/>
  <c r="B41" i="1" s="1"/>
  <c r="A41" i="1" s="1"/>
  <c r="B26" i="1"/>
  <c r="F55" i="2"/>
  <c r="F51" i="2"/>
  <c r="F52" i="2" s="1"/>
  <c r="D55" i="2" s="1"/>
  <c r="F49" i="2"/>
  <c r="D47" i="2"/>
  <c r="E47" i="2" s="1"/>
  <c r="F47" i="2" s="1"/>
  <c r="D46" i="2"/>
  <c r="E46" i="2" s="1"/>
  <c r="F46" i="2" s="1"/>
  <c r="F48" i="2" s="1"/>
  <c r="B34" i="2"/>
  <c r="B16" i="2"/>
  <c r="F67" i="1"/>
  <c r="F61" i="1"/>
  <c r="D59" i="1"/>
  <c r="E59" i="1" s="1"/>
  <c r="F59" i="1" s="1"/>
  <c r="D58" i="1"/>
  <c r="E58" i="1" s="1"/>
  <c r="F58" i="1" s="1"/>
  <c r="F60" i="1" s="1"/>
  <c r="F64" i="1" l="1"/>
</calcChain>
</file>

<file path=xl/sharedStrings.xml><?xml version="1.0" encoding="utf-8"?>
<sst xmlns="http://schemas.openxmlformats.org/spreadsheetml/2006/main" count="135" uniqueCount="83">
  <si>
    <t>MICOBIOLOGY NO.</t>
  </si>
  <si>
    <t>BIOL/002/2015</t>
  </si>
  <si>
    <t>DATE RECEIVED</t>
  </si>
  <si>
    <t>2015-11-23 12:54:18</t>
  </si>
  <si>
    <t>Analysis Report</t>
  </si>
  <si>
    <t>Bupivacaine HCl Microbial Assay</t>
  </si>
  <si>
    <t>Sample Name:</t>
  </si>
  <si>
    <t>BUPIVACAINE HYDROCHLORIDE IN DEXTROSE INJECTRION USP</t>
  </si>
  <si>
    <t>Lab Ref No:</t>
  </si>
  <si>
    <t>NDQA201509402</t>
  </si>
  <si>
    <t>Active Ingredient:</t>
  </si>
  <si>
    <t>Bupivacaine HCl</t>
  </si>
  <si>
    <t>Label Claim:</t>
  </si>
  <si>
    <t>Each  ml contains mg of Apyrogenic</t>
  </si>
  <si>
    <t>Date Test Set:</t>
  </si>
  <si>
    <t>17/12/2015</t>
  </si>
  <si>
    <t>Date of Results:</t>
  </si>
  <si>
    <t>18/12/2015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</si>
  <si>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</si>
  <si>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</si>
  <si>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</si>
  <si>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</si>
  <si>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</si>
  <si>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</si>
  <si>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</si>
  <si>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</si>
  <si>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</si>
  <si>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</si>
  <si>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</si>
  <si>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</si>
  <si>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</si>
  <si>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</si>
  <si>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</si>
  <si>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</si>
  <si>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</si>
  <si>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</si>
  <si>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</si>
  <si>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</si>
  <si>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</si>
  <si>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</si>
  <si>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</si>
  <si>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</si>
  <si>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</si>
  <si>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</si>
  <si>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</si>
  <si>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</si>
  <si>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</si>
  <si>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</si>
  <si>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</si>
  <si>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</si>
  <si>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</si>
  <si>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</si>
  <si>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</si>
  <si>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</si>
  <si>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</si>
  <si>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</si>
  <si>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</si>
  <si>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</si>
  <si>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</si>
  <si>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</si>
  <si>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</si>
  <si>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</si>
  <si>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</si>
  <si>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</si>
  <si>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</si>
  <si>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</si>
  <si>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</si>
  <si>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</si>
  <si>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</si>
  <si>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</si>
  <si>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</si>
  <si>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</si>
  <si>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</si>
  <si>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</si>
  <si>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</si>
  <si>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</si>
  <si>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6000 EU / vial</t>
  </si>
  <si>
    <t>8mL</t>
  </si>
  <si>
    <t>Diluent Vol1 (µL)</t>
  </si>
  <si>
    <t>Diluent Vol2 (µL)</t>
  </si>
  <si>
    <t>C3</t>
  </si>
  <si>
    <t>C4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</si>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</sst>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40" zoomScale="80" zoomScaleNormal="85" workbookViewId="0">
      <selection activeCell="B74" sqref="B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1.8</v>
      </c>
      <c r="C23" s="13" t="s">
        <v>23</v>
      </c>
      <c r="D23" s="14"/>
      <c r="E23" s="15"/>
    </row>
    <row r="24" spans="1:7" s="9" customFormat="1" ht="19.5" customHeight="1" x14ac:dyDescent="0.3">
      <c r="A24" s="16" t="s">
        <v>26</v>
      </c>
      <c r="B24" s="17">
        <v>5</v>
      </c>
      <c r="C24" s="18" t="s">
        <v>75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27</v>
      </c>
      <c r="B26" s="20">
        <f>B23*B24/B22</f>
        <v>1800</v>
      </c>
      <c r="C26" s="18"/>
      <c r="D26" s="14"/>
      <c r="E26" s="15"/>
    </row>
    <row r="27" spans="1:7" s="9" customFormat="1" ht="19.5" customHeight="1" x14ac:dyDescent="0.3">
      <c r="A27" s="14" t="s">
        <v>28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 x14ac:dyDescent="0.3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 x14ac:dyDescent="0.3">
      <c r="A31" s="27" t="s">
        <v>34</v>
      </c>
      <c r="B31" s="114" t="s">
        <v>77</v>
      </c>
      <c r="C31" s="127">
        <v>-0.999</v>
      </c>
      <c r="D31" s="128"/>
      <c r="E31" s="115">
        <f>POWER(C31,2)</f>
        <v>0.99800100000000003</v>
      </c>
      <c r="F31" s="116"/>
      <c r="G31" s="9"/>
    </row>
    <row r="32" spans="1:7" ht="20.100000000000001" customHeight="1" x14ac:dyDescent="0.3">
      <c r="A32" s="97" t="s">
        <v>36</v>
      </c>
      <c r="B32" s="100">
        <f>6000/8</f>
        <v>750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 x14ac:dyDescent="0.25">
      <c r="A38" s="105">
        <f>B38*C38/(D38)*E38/F38</f>
        <v>5</v>
      </c>
      <c r="B38" s="107">
        <f>B32</f>
        <v>750</v>
      </c>
      <c r="C38" s="93">
        <v>200</v>
      </c>
      <c r="D38" s="93">
        <v>3000</v>
      </c>
      <c r="E38" s="102">
        <v>200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19" t="s">
        <v>44</v>
      </c>
      <c r="B43" s="119"/>
      <c r="C43" s="119"/>
      <c r="D43" s="119"/>
      <c r="E43" s="119"/>
      <c r="F43" s="11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40</v>
      </c>
      <c r="B45" s="87" t="s">
        <v>78</v>
      </c>
      <c r="C45" s="87" t="s">
        <v>42</v>
      </c>
      <c r="D45" s="95" t="s">
        <v>79</v>
      </c>
      <c r="E45" s="87" t="s">
        <v>45</v>
      </c>
      <c r="F45" s="95" t="s">
        <v>46</v>
      </c>
    </row>
    <row r="46" spans="1:9" s="85" customFormat="1" x14ac:dyDescent="0.25">
      <c r="A46" s="103">
        <v>100</v>
      </c>
      <c r="B46" s="111">
        <v>3900</v>
      </c>
      <c r="C46" s="103">
        <v>100</v>
      </c>
      <c r="D46" s="111">
        <v>3900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50</v>
      </c>
      <c r="B53" s="46">
        <v>6.17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51</v>
      </c>
      <c r="B54" s="45">
        <v>-0.186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 x14ac:dyDescent="0.25">
      <c r="A58" s="58" t="s">
        <v>80</v>
      </c>
      <c r="B58" s="59">
        <v>50</v>
      </c>
      <c r="C58" s="60">
        <v>5011</v>
      </c>
      <c r="D58" s="61">
        <f>LN(C58)</f>
        <v>8.5193907749597244</v>
      </c>
      <c r="E58" s="61">
        <f>(D58-$B$53)/$B$54</f>
        <v>-12.631133198708197</v>
      </c>
      <c r="F58" s="62">
        <f>EXP(E58)</f>
        <v>3.2686509924511139E-6</v>
      </c>
      <c r="G58" s="63"/>
      <c r="H58" s="63"/>
      <c r="I58" s="63"/>
    </row>
    <row r="59" spans="1:9" s="64" customFormat="1" ht="27" customHeight="1" x14ac:dyDescent="0.25">
      <c r="A59" s="65" t="s">
        <v>81</v>
      </c>
      <c r="B59" s="66">
        <v>50</v>
      </c>
      <c r="C59" s="67">
        <v>5418</v>
      </c>
      <c r="D59" s="68">
        <f>LN(C59)</f>
        <v>8.5974820226450408</v>
      </c>
      <c r="E59" s="68">
        <f>(D59-$B$53)/$B$54</f>
        <v>-13.050978616371188</v>
      </c>
      <c r="F59" s="69">
        <f>EXP(E59)</f>
        <v>2.1479887551344474E-6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17" t="s">
        <v>59</v>
      </c>
      <c r="E60" s="117"/>
      <c r="F60" s="70">
        <f>AVERAGE(F58:F59)</f>
        <v>2.7083198737927809E-6</v>
      </c>
      <c r="G60" s="9"/>
      <c r="H60" s="9"/>
      <c r="I60" s="9"/>
    </row>
    <row r="61" spans="1:9" ht="25.5" customHeight="1" x14ac:dyDescent="0.3">
      <c r="E61" s="71" t="s">
        <v>60</v>
      </c>
      <c r="F61" s="72">
        <f>STDEV(C58:C59)/AVERAGE(C58:C59)</f>
        <v>5.519080639427075E-2</v>
      </c>
      <c r="G61" s="9"/>
      <c r="H61" s="9"/>
    </row>
    <row r="62" spans="1:9" ht="26.25" customHeight="1" x14ac:dyDescent="0.3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62</v>
      </c>
      <c r="F63" s="24">
        <f>(A46+B46)/A46*(C46+D46)/C46</f>
        <v>1600</v>
      </c>
      <c r="G63" s="9"/>
      <c r="H63" s="9"/>
    </row>
    <row r="64" spans="1:9" ht="25.5" customHeight="1" x14ac:dyDescent="0.3">
      <c r="E64" s="71" t="s">
        <v>63</v>
      </c>
      <c r="F64" s="75">
        <f>F63*F60</f>
        <v>4.3333117980684493E-3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64</v>
      </c>
      <c r="C67" s="76" t="s">
        <v>65</v>
      </c>
      <c r="D67" s="130">
        <f>F64/B24</f>
        <v>8.6666235961368988E-4</v>
      </c>
      <c r="E67" s="130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 x14ac:dyDescent="0.3">
      <c r="A73" s="21" t="s">
        <v>82</v>
      </c>
      <c r="C73" s="81" t="s">
        <v>69</v>
      </c>
      <c r="D73" s="21"/>
      <c r="F73" s="21" t="s">
        <v>70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NDQA201509402 / Bacterial Endotoxin / Download 1  /  Analyst - Eric Ngamau /  Date 18-12-2015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 x14ac:dyDescent="0.3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hp 450</cp:lastModifiedBy>
  <cp:lastPrinted>2015-12-18T06:45:00Z</cp:lastPrinted>
  <dcterms:created xsi:type="dcterms:W3CDTF">2014-04-25T13:22:50Z</dcterms:created>
  <dcterms:modified xsi:type="dcterms:W3CDTF">2015-12-18T06:51:03Z</dcterms:modified>
</cp:coreProperties>
</file>