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8"/>
  <c r="B27"/>
  <c r="E32"/>
  <c r="F64"/>
  <c r="F62"/>
  <c r="D60"/>
  <c r="E60" s="1"/>
  <c r="F60" s="1"/>
  <c r="D59"/>
  <c r="E59" s="1"/>
  <c r="F59" s="1"/>
  <c r="B33"/>
  <c r="B39" s="1"/>
  <c r="A39" s="1"/>
  <c r="B40" s="1"/>
  <c r="A40" s="1"/>
  <c r="B41" s="1"/>
  <c r="A41" s="1"/>
  <c r="B42" s="1"/>
  <c r="A42" s="1"/>
  <c r="F55" i="2"/>
  <c r="F51"/>
  <c r="F49"/>
  <c r="D47"/>
  <c r="E47" s="1"/>
  <c r="F47" s="1"/>
  <c r="E46"/>
  <c r="F46" s="1"/>
  <c r="F48" s="1"/>
  <c r="F52" s="1"/>
  <c r="D55" s="1"/>
  <c r="D46"/>
  <c r="B34"/>
  <c r="B16"/>
  <c r="F61" i="1" l="1"/>
  <c r="F65" s="1"/>
</calcChain>
</file>

<file path=xl/sharedStrings.xml><?xml version="1.0" encoding="utf-8"?>
<sst xmlns="http://schemas.openxmlformats.org/spreadsheetml/2006/main" count="137" uniqueCount="83">
  <si>
    <t>MICOBIOLOGY NO.</t>
  </si>
  <si>
    <t>BIOL/002/2015</t>
  </si>
  <si>
    <t>DATE RECEIVED</t>
  </si>
  <si>
    <t>2015-11-23 12:55:28</t>
  </si>
  <si>
    <t>Analysis Report</t>
  </si>
  <si>
    <t>Cyclophosphamide Microbial Assay</t>
  </si>
  <si>
    <t>Sample Name:</t>
  </si>
  <si>
    <t>ENDOXAN-N</t>
  </si>
  <si>
    <t>Lab Ref No:</t>
  </si>
  <si>
    <t>NDQA201509403</t>
  </si>
  <si>
    <t>Active Ingredient:</t>
  </si>
  <si>
    <t>Cyclophosphamide</t>
  </si>
  <si>
    <t>Label Claim:</t>
  </si>
  <si>
    <t>Each  ml contains mg of Cyclophosphamide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</si>
  <si>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</si>
  <si>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</si>
  <si>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</si>
  <si>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</si>
  <si>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</si>
  <si>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</si>
  <si>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</si>
  <si>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</si>
  <si>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</si>
  <si>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</si>
  <si>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</si>
  <si>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</si>
  <si>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</si>
  <si>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</si>
  <si>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</si>
  <si>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</si>
  <si>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</si>
  <si>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</si>
  <si>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</si>
  <si>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</si>
  <si>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</si>
  <si>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</si>
  <si>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</si>
  <si>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</si>
  <si>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</si>
  <si>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</si>
  <si>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</si>
  <si>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</si>
  <si>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</si>
  <si>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</si>
  <si>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</si>
  <si>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</si>
  <si>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</si>
  <si>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</si>
  <si>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</si>
  <si>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</si>
  <si>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</si>
  <si>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</si>
  <si>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</si>
  <si>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</si>
  <si>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</si>
  <si>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</si>
  <si>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</si>
  <si>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</si>
  <si>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</si>
  <si>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</si>
  <si>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</si>
  <si>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</si>
  <si>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</si>
  <si>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</si>
  <si>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</si>
  <si>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</si>
  <si>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</si>
  <si>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</si>
  <si>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</si>
  <si>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</si>
  <si>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</si>
  <si>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</si>
  <si>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</si>
  <si>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</si>
  <si>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</si>
  <si>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</si>
  <si>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</si>
  <si>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</si>
  <si>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Diluent Vol3 (µL)</t>
  </si>
  <si>
    <t>mg/vial</t>
  </si>
  <si>
    <t>B3</t>
  </si>
  <si>
    <t>B4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</si>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</sst>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53" zoomScale="80" zoomScaleNormal="85" workbookViewId="0">
      <selection activeCell="A75" sqref="A7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10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1000</v>
      </c>
      <c r="C25" s="18" t="s">
        <v>79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4000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5" t="s">
        <v>31</v>
      </c>
      <c r="B31" s="99" t="s">
        <v>74</v>
      </c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7" t="s">
        <v>34</v>
      </c>
      <c r="B32" s="113" t="s">
        <v>75</v>
      </c>
      <c r="C32" s="128">
        <v>0.999</v>
      </c>
      <c r="D32" s="129"/>
      <c r="E32" s="116">
        <f>POWER(C32,2)</f>
        <v>0.99800100000000003</v>
      </c>
      <c r="F32" s="117"/>
      <c r="G32" s="9"/>
    </row>
    <row r="33" spans="1:9" ht="20.100000000000001" customHeight="1">
      <c r="A33" s="97" t="s">
        <v>36</v>
      </c>
      <c r="B33" s="100">
        <f>6000/8</f>
        <v>750</v>
      </c>
      <c r="C33" s="96"/>
      <c r="D33" s="96"/>
      <c r="E33" s="97"/>
      <c r="F33" s="98"/>
      <c r="G33" s="9"/>
    </row>
    <row r="34" spans="1:9" ht="20.100000000000001" customHeight="1">
      <c r="A34" s="89"/>
      <c r="B34" s="89"/>
      <c r="C34" s="108"/>
      <c r="D34" s="108"/>
      <c r="E34" s="80"/>
      <c r="F34" s="80"/>
      <c r="G34" s="9"/>
    </row>
    <row r="35" spans="1:9" ht="20.100000000000001" customHeight="1">
      <c r="A35" s="80"/>
      <c r="B35" s="37"/>
      <c r="C35" s="108"/>
      <c r="D35" s="108"/>
      <c r="E35" s="80"/>
      <c r="F35" s="80"/>
      <c r="G35" s="9"/>
    </row>
    <row r="36" spans="1:9" ht="20.100000000000001" customHeight="1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>
      <c r="A37" s="114"/>
      <c r="B37" s="114"/>
      <c r="C37" s="114"/>
      <c r="D37" s="114"/>
      <c r="E37" s="114"/>
      <c r="F37" s="114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2" t="s">
        <v>43</v>
      </c>
    </row>
    <row r="39" spans="1:9" s="85" customFormat="1">
      <c r="A39" s="105">
        <f>B39*C39/(D39)*E39/F39</f>
        <v>5</v>
      </c>
      <c r="B39" s="107">
        <f>B33</f>
        <v>750</v>
      </c>
      <c r="C39" s="93">
        <v>200</v>
      </c>
      <c r="D39" s="93">
        <v>3000</v>
      </c>
      <c r="E39" s="102">
        <v>300</v>
      </c>
      <c r="F39" s="111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44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76</v>
      </c>
      <c r="C46" s="87" t="s">
        <v>42</v>
      </c>
      <c r="D46" s="95" t="s">
        <v>77</v>
      </c>
      <c r="E46" s="87" t="s">
        <v>45</v>
      </c>
      <c r="F46" s="95" t="s">
        <v>78</v>
      </c>
    </row>
    <row r="47" spans="1:9" s="85" customFormat="1">
      <c r="A47" s="103">
        <v>50</v>
      </c>
      <c r="B47" s="110">
        <v>3950</v>
      </c>
      <c r="C47" s="103">
        <v>100</v>
      </c>
      <c r="D47" s="110">
        <v>3900</v>
      </c>
      <c r="E47" s="94"/>
      <c r="F47" s="92"/>
    </row>
    <row r="48" spans="1:9" ht="15.95" customHeight="1">
      <c r="A48" s="30"/>
      <c r="B48" s="37"/>
      <c r="C48" s="89"/>
      <c r="D48" s="89"/>
      <c r="E48" s="8"/>
      <c r="F48" s="89"/>
      <c r="G48" s="9"/>
      <c r="H48" s="9"/>
      <c r="I48" s="9"/>
    </row>
    <row r="49" spans="1:9" ht="15.95" customHeight="1">
      <c r="A49" s="11" t="s">
        <v>46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>
      <c r="A50" s="39" t="s">
        <v>47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>
      <c r="A51" s="39"/>
      <c r="B51" s="38"/>
      <c r="C51" s="88"/>
      <c r="D51" s="89"/>
      <c r="E51" s="89"/>
      <c r="F51" s="8"/>
      <c r="G51" s="9"/>
      <c r="H51" s="9"/>
      <c r="I51" s="9"/>
    </row>
    <row r="52" spans="1:9" ht="18.75" customHeight="1">
      <c r="A52" s="41" t="s">
        <v>18</v>
      </c>
      <c r="B52" s="42" t="s">
        <v>48</v>
      </c>
      <c r="C52" s="88"/>
      <c r="D52" s="8"/>
      <c r="E52" s="43"/>
      <c r="F52" s="89"/>
      <c r="G52" s="9"/>
      <c r="H52" s="9"/>
      <c r="I52" s="9"/>
    </row>
    <row r="53" spans="1:9">
      <c r="A53" s="8"/>
      <c r="B53" s="45"/>
      <c r="C53" s="8"/>
      <c r="D53" s="45"/>
      <c r="E53" s="8"/>
      <c r="F53" s="89"/>
      <c r="G53" s="9"/>
      <c r="H53" s="9"/>
      <c r="I53" s="9"/>
    </row>
    <row r="54" spans="1:9" ht="15.95" customHeight="1">
      <c r="A54" s="8" t="s">
        <v>49</v>
      </c>
      <c r="B54" s="108">
        <v>6.17</v>
      </c>
      <c r="C54" s="8"/>
      <c r="D54" s="47"/>
      <c r="E54" s="48"/>
      <c r="F54" s="89"/>
      <c r="G54" s="9"/>
      <c r="H54" s="9"/>
      <c r="I54" s="9"/>
    </row>
    <row r="55" spans="1:9" ht="15.95" customHeight="1">
      <c r="A55" s="8" t="s">
        <v>50</v>
      </c>
      <c r="B55" s="45">
        <v>-0.186</v>
      </c>
      <c r="C55" s="8"/>
      <c r="D55" s="49"/>
      <c r="E55" s="50"/>
      <c r="F55" s="89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>
      <c r="A57" s="8"/>
      <c r="B57" s="89"/>
      <c r="C57" s="89"/>
      <c r="D57" s="8"/>
      <c r="E57" s="8"/>
      <c r="F57" s="89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 t="s">
        <v>80</v>
      </c>
      <c r="B59" s="59">
        <v>50</v>
      </c>
      <c r="C59" s="60">
        <v>4551</v>
      </c>
      <c r="D59" s="61">
        <f>LN(C59)</f>
        <v>8.4231022680166419</v>
      </c>
      <c r="E59" s="61">
        <f>(D59-$B$53)/$B$54</f>
        <v>1.365170545869796</v>
      </c>
      <c r="F59" s="62">
        <f>EXP(E59)</f>
        <v>3.9163909193358939</v>
      </c>
      <c r="G59" s="63"/>
      <c r="H59" s="63"/>
      <c r="I59" s="63"/>
    </row>
    <row r="60" spans="1:9" s="64" customFormat="1" ht="27" customHeight="1">
      <c r="A60" s="65" t="s">
        <v>81</v>
      </c>
      <c r="B60" s="66">
        <v>50</v>
      </c>
      <c r="C60" s="67">
        <v>5268</v>
      </c>
      <c r="D60" s="68">
        <f>LN(C60)</f>
        <v>8.5694060628631714</v>
      </c>
      <c r="E60" s="68">
        <f>(D60-$B$53)/$B$54</f>
        <v>1.388882668211211</v>
      </c>
      <c r="F60" s="69">
        <f>EXP(E60)</f>
        <v>4.0103666385999182</v>
      </c>
      <c r="G60" s="63"/>
      <c r="H60" s="63"/>
      <c r="I60" s="63"/>
    </row>
    <row r="61" spans="1:9" ht="26.25" customHeight="1">
      <c r="A61" s="8"/>
      <c r="B61" s="45"/>
      <c r="C61" s="8"/>
      <c r="D61" s="118" t="s">
        <v>58</v>
      </c>
      <c r="E61" s="118"/>
      <c r="F61" s="70">
        <f>AVERAGE(F59:F60)</f>
        <v>3.9633787789679058</v>
      </c>
      <c r="G61" s="9"/>
      <c r="H61" s="9"/>
      <c r="I61" s="9"/>
    </row>
    <row r="62" spans="1:9" ht="25.5" customHeight="1">
      <c r="A62" s="89"/>
      <c r="B62" s="89"/>
      <c r="C62" s="89"/>
      <c r="D62" s="89"/>
      <c r="E62" s="76" t="s">
        <v>59</v>
      </c>
      <c r="F62" s="72">
        <f>STDEV(C59:C60)/AVERAGE(C59:C60)</f>
        <v>0.10326826807429566</v>
      </c>
      <c r="G62" s="9"/>
      <c r="H62" s="9"/>
    </row>
    <row r="63" spans="1:9" ht="26.25" customHeight="1">
      <c r="A63" s="8"/>
      <c r="B63" s="45"/>
      <c r="C63" s="8"/>
      <c r="D63" s="118" t="s">
        <v>60</v>
      </c>
      <c r="E63" s="118"/>
      <c r="F63" s="73">
        <v>2</v>
      </c>
      <c r="G63" s="9"/>
      <c r="H63" s="9"/>
      <c r="I63" s="9"/>
    </row>
    <row r="64" spans="1:9" ht="25.5" customHeight="1">
      <c r="A64" s="89"/>
      <c r="B64" s="89"/>
      <c r="C64" s="74"/>
      <c r="D64" s="89"/>
      <c r="E64" s="76" t="s">
        <v>61</v>
      </c>
      <c r="F64" s="115">
        <f>(A47+B47)/A47*(C47+D47)/C47</f>
        <v>3200</v>
      </c>
      <c r="G64" s="9"/>
      <c r="H64" s="9"/>
    </row>
    <row r="65" spans="1:9" ht="25.5" customHeight="1">
      <c r="A65" s="89"/>
      <c r="B65" s="89"/>
      <c r="C65" s="89"/>
      <c r="D65" s="89"/>
      <c r="E65" s="76" t="s">
        <v>62</v>
      </c>
      <c r="F65" s="75">
        <f>F64*F61</f>
        <v>12682.812092697299</v>
      </c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>
      <c r="A67" s="89"/>
      <c r="B67" s="89"/>
      <c r="C67" s="89"/>
      <c r="D67" s="89"/>
      <c r="E67" s="89"/>
      <c r="F67" s="89"/>
      <c r="G67" s="9"/>
      <c r="H67" s="9"/>
    </row>
    <row r="68" spans="1:9" ht="19.5" customHeight="1">
      <c r="A68" s="74" t="s">
        <v>63</v>
      </c>
      <c r="B68" s="89"/>
      <c r="C68" s="76" t="s">
        <v>64</v>
      </c>
      <c r="D68" s="131">
        <f>F65/B25*B24</f>
        <v>126.82812092697299</v>
      </c>
      <c r="E68" s="131"/>
      <c r="F68" s="74" t="str">
        <f>C23</f>
        <v>EU/mg</v>
      </c>
      <c r="G68" s="9"/>
      <c r="H68" s="9"/>
    </row>
    <row r="69" spans="1:9" ht="21" customHeight="1">
      <c r="A69" s="89"/>
      <c r="B69" s="81"/>
      <c r="C69" s="81"/>
      <c r="D69" s="77"/>
      <c r="E69" s="78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9"/>
      <c r="B72" s="89"/>
      <c r="C72" s="89"/>
      <c r="D72" s="89"/>
      <c r="E72" s="89"/>
      <c r="F72" s="8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82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NDQA201509403 / Bacterial Endotoxin / Download 3  /  Analyst - Eric Ngamau /  Date 21-01-2016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5" t="s">
        <v>31</v>
      </c>
      <c r="B32" s="26" t="s">
        <v>73</v>
      </c>
      <c r="C32" s="128">
        <v>-0.999</v>
      </c>
      <c r="D32" s="129"/>
      <c r="E32" s="116">
        <v>0.998</v>
      </c>
      <c r="F32" s="117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8" t="s">
        <v>58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8" t="s">
        <v>60</v>
      </c>
      <c r="E50" s="118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2016-01-21T12:11:15Z</dcterms:modified>
</cp:coreProperties>
</file>