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6" r:id="rId1"/>
    <sheet name="RD" sheetId="2" r:id="rId2"/>
    <sheet name="Artemether " sheetId="3" r:id="rId3"/>
  </sheets>
  <definedNames>
    <definedName name="_xlnm.Print_Area" localSheetId="2">'Artemether '!$A$1:$H$81</definedName>
  </definedNames>
  <calcPr calcId="144525"/>
</workbook>
</file>

<file path=xl/calcChain.xml><?xml version="1.0" encoding="utf-8"?>
<calcChain xmlns="http://schemas.openxmlformats.org/spreadsheetml/2006/main">
  <c r="B53" i="6" l="1"/>
  <c r="B52" i="6"/>
  <c r="B32" i="6"/>
  <c r="E30" i="6"/>
  <c r="D30" i="6"/>
  <c r="C30" i="6"/>
  <c r="B30" i="6"/>
  <c r="B31" i="6" s="1"/>
  <c r="H64" i="3" l="1"/>
  <c r="H68" i="3"/>
  <c r="C77" i="3" l="1"/>
  <c r="G72" i="3"/>
  <c r="B69" i="3"/>
  <c r="G68" i="3"/>
  <c r="G64" i="3"/>
  <c r="B58" i="3"/>
  <c r="E56" i="3"/>
  <c r="B55" i="3"/>
  <c r="B45" i="3"/>
  <c r="D48" i="3" s="1"/>
  <c r="D49" i="3" s="1"/>
  <c r="D44" i="3"/>
  <c r="F42" i="3"/>
  <c r="D42" i="3"/>
  <c r="G41" i="3"/>
  <c r="E41" i="3"/>
  <c r="B34" i="3"/>
  <c r="F44" i="3" s="1"/>
  <c r="B30" i="3"/>
  <c r="D33" i="2"/>
  <c r="C33" i="2"/>
  <c r="B33" i="2"/>
  <c r="C35" i="2" l="1"/>
  <c r="C37" i="2"/>
  <c r="D45" i="3"/>
  <c r="F45" i="3"/>
  <c r="C39" i="2" l="1"/>
  <c r="B57" i="3"/>
  <c r="D58" i="3" s="1"/>
  <c r="B70" i="3" s="1"/>
  <c r="F46" i="3"/>
  <c r="G40" i="3"/>
  <c r="G39" i="3"/>
  <c r="G38" i="3"/>
  <c r="D46" i="3"/>
  <c r="E40" i="3"/>
  <c r="E38" i="3"/>
  <c r="E39" i="3"/>
  <c r="G42" i="3" l="1"/>
  <c r="D50" i="3"/>
  <c r="D52" i="3"/>
  <c r="E42" i="3"/>
  <c r="D51" i="3" l="1"/>
  <c r="G71" i="3"/>
  <c r="G61" i="3"/>
  <c r="H61" i="3" s="1"/>
  <c r="G70" i="3"/>
  <c r="G67" i="3"/>
  <c r="H67" i="3" s="1"/>
  <c r="G66" i="3"/>
  <c r="H66" i="3" s="1"/>
  <c r="G63" i="3"/>
  <c r="H63" i="3" s="1"/>
  <c r="G65" i="3"/>
  <c r="H65" i="3" s="1"/>
  <c r="G62" i="3"/>
  <c r="H62" i="3" s="1"/>
  <c r="G69" i="3"/>
  <c r="H73" i="3" l="1"/>
  <c r="H75" i="3"/>
  <c r="G77" i="3" l="1"/>
  <c r="H74" i="3"/>
</calcChain>
</file>

<file path=xl/sharedStrings.xml><?xml version="1.0" encoding="utf-8"?>
<sst xmlns="http://schemas.openxmlformats.org/spreadsheetml/2006/main" count="171" uniqueCount="114">
  <si>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</si>
  <si>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</si>
  <si>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</si>
  <si>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</si>
  <si>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</si>
  <si>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</si>
  <si>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</si>
  <si>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Artemether &amp; Lumefantrine</t>
  </si>
  <si>
    <t>Standard Conc (mg/mL):</t>
  </si>
  <si>
    <t>Each 60ml suspension after reconstition contains:
Artemether 180mg
Lumefantrine 1080mg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</si>
  <si>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</si>
  <si>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</si>
  <si>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</si>
  <si>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</si>
  <si>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</si>
  <si>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</si>
  <si>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</si>
  <si>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</si>
  <si>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</si>
  <si>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</si>
  <si>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</si>
  <si>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</si>
  <si>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</si>
  <si>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</si>
  <si>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</si>
  <si>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</si>
  <si>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</si>
  <si>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</si>
  <si>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</si>
  <si>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</si>
  <si>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</si>
  <si>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</si>
  <si>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</si>
  <si>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</si>
  <si>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</si>
  <si>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</si>
  <si>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</si>
  <si>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</si>
  <si>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</si>
  <si>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</si>
  <si>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</si>
  <si>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</si>
  <si>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</si>
  <si>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</si>
  <si>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</si>
  <si>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</si>
  <si>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</si>
  <si>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</si>
  <si>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</si>
  <si>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</si>
  <si>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</si>
  <si>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</si>
  <si>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</si>
  <si>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</si>
  <si>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</si>
  <si>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</si>
  <si>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</si>
  <si>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</si>
  <si>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</si>
  <si>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</si>
  <si>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</si>
  <si>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</si>
  <si>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</si>
  <si>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</si>
  <si>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</si>
  <si>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</si>
  <si>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</si>
  <si>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</si>
  <si>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</si>
  <si>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</si>
  <si>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</si>
  <si>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</si>
  <si>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</si>
  <si>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</si>
  <si>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</si>
  <si>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</si>
  <si>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</si>
  <si>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</si>
  <si>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</si>
  <si>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</si>
  <si>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</si>
  <si>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</si>
  <si>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</si>
  <si>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</si>
  <si>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</si>
  <si>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</si>
  <si>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</si>
  <si>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</si>
  <si>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</si>
  <si>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</si>
  <si>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</si>
  <si>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</si>
  <si>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</si>
  <si>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</si>
  <si>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</si>
  <si>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</si>
  <si>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</si>
  <si>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</si>
  <si>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</si>
  <si>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</si>
  <si>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</si>
  <si>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</si>
  <si>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</si>
  <si>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</si>
  <si>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</si>
  <si>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</si>
  <si>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</si>
  <si>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Artemether</t>
  </si>
  <si>
    <t>NDQA201511466</t>
  </si>
  <si>
    <t>BI-CORTEM SUSPENSION</t>
  </si>
  <si>
    <t>ARTEFAN SUSPENSION</t>
  </si>
  <si>
    <t>WRS A5-5</t>
  </si>
  <si>
    <t>MUTUA</t>
  </si>
  <si>
    <t>3.12.2015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</si>
</sst>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4" fillId="2" borderId="0"/>
  </cellStyleXfs>
  <cellXfs count="27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2" fontId="13" fillId="2" borderId="21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0" fontId="14" fillId="2" borderId="52" xfId="0" applyFont="1" applyFill="1" applyBorder="1" applyAlignment="1">
      <alignment horizontal="center"/>
    </xf>
    <xf numFmtId="10" fontId="13" fillId="2" borderId="53" xfId="0" applyNumberFormat="1" applyFont="1" applyFill="1" applyBorder="1" applyAlignment="1">
      <alignment horizontal="center" vertical="center"/>
    </xf>
    <xf numFmtId="10" fontId="13" fillId="2" borderId="54" xfId="0" applyNumberFormat="1" applyFont="1" applyFill="1" applyBorder="1" applyAlignment="1">
      <alignment horizontal="center" vertical="center"/>
    </xf>
    <xf numFmtId="2" fontId="13" fillId="2" borderId="41" xfId="0" applyNumberFormat="1" applyFont="1" applyFill="1" applyBorder="1" applyAlignment="1">
      <alignment horizontal="center"/>
    </xf>
    <xf numFmtId="10" fontId="13" fillId="2" borderId="55" xfId="0" applyNumberFormat="1" applyFont="1" applyFill="1" applyBorder="1" applyAlignment="1">
      <alignment horizontal="center" vertical="center"/>
    </xf>
    <xf numFmtId="10" fontId="13" fillId="2" borderId="56" xfId="0" applyNumberFormat="1" applyFont="1" applyFill="1" applyBorder="1" applyAlignment="1">
      <alignment horizontal="center" vertical="center"/>
    </xf>
    <xf numFmtId="0" fontId="2" fillId="2" borderId="57" xfId="0" applyFont="1" applyFill="1" applyBorder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3" fillId="3" borderId="0" xfId="0" applyFont="1" applyFill="1" applyAlignment="1" applyProtection="1">
      <alignment horizontal="left"/>
      <protection locked="0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6" workbookViewId="0">
      <selection activeCell="C65" sqref="C65"/>
    </sheetView>
  </sheetViews>
  <sheetFormatPr defaultRowHeight="13.5" x14ac:dyDescent="0.25"/>
  <cols>
    <col min="1" max="1" width="27.5703125" style="192" customWidth="1"/>
    <col min="2" max="2" width="20.42578125" style="192" customWidth="1"/>
    <col min="3" max="3" width="31.85546875" style="192" customWidth="1"/>
    <col min="4" max="4" width="25.85546875" style="192" customWidth="1"/>
    <col min="5" max="5" width="25.7109375" style="192" customWidth="1"/>
    <col min="6" max="6" width="23.140625" style="192" customWidth="1"/>
    <col min="7" max="7" width="28.42578125" style="192" customWidth="1"/>
    <col min="8" max="8" width="21.5703125" style="192" customWidth="1"/>
    <col min="9" max="9" width="9.140625" style="192" customWidth="1"/>
    <col min="10" max="16384" width="9.140625" style="228"/>
  </cols>
  <sheetData>
    <row r="14" spans="1:6" ht="15" customHeight="1" x14ac:dyDescent="0.3">
      <c r="A14" s="191"/>
      <c r="C14" s="193"/>
      <c r="F14" s="193"/>
    </row>
    <row r="15" spans="1:6" ht="18.75" customHeight="1" x14ac:dyDescent="0.3">
      <c r="A15" s="235" t="s">
        <v>0</v>
      </c>
      <c r="B15" s="235"/>
      <c r="C15" s="235"/>
      <c r="D15" s="235"/>
      <c r="E15" s="235"/>
    </row>
    <row r="16" spans="1:6" ht="16.5" customHeight="1" x14ac:dyDescent="0.3">
      <c r="A16" s="194" t="s">
        <v>1</v>
      </c>
      <c r="B16" s="195" t="s">
        <v>2</v>
      </c>
    </row>
    <row r="17" spans="1:5" ht="16.5" customHeight="1" x14ac:dyDescent="0.3">
      <c r="A17" s="196" t="s">
        <v>3</v>
      </c>
      <c r="B17" s="196" t="s">
        <v>109</v>
      </c>
      <c r="D17" s="197"/>
      <c r="E17" s="198"/>
    </row>
    <row r="18" spans="1:5" ht="16.5" customHeight="1" x14ac:dyDescent="0.3">
      <c r="A18" s="199" t="s">
        <v>4</v>
      </c>
      <c r="B18" s="196" t="s">
        <v>107</v>
      </c>
      <c r="C18" s="198"/>
      <c r="D18" s="198"/>
      <c r="E18" s="198"/>
    </row>
    <row r="19" spans="1:5" ht="16.5" customHeight="1" x14ac:dyDescent="0.3">
      <c r="A19" s="199" t="s">
        <v>5</v>
      </c>
      <c r="B19" s="200">
        <v>99.65</v>
      </c>
      <c r="C19" s="198"/>
      <c r="D19" s="198"/>
      <c r="E19" s="198"/>
    </row>
    <row r="20" spans="1:5" ht="16.5" customHeight="1" x14ac:dyDescent="0.3">
      <c r="A20" s="196" t="s">
        <v>6</v>
      </c>
      <c r="B20" s="200">
        <v>39.78</v>
      </c>
      <c r="C20" s="198"/>
      <c r="D20" s="198"/>
      <c r="E20" s="198"/>
    </row>
    <row r="21" spans="1:5" ht="16.5" customHeight="1" x14ac:dyDescent="0.3">
      <c r="A21" s="196" t="s">
        <v>8</v>
      </c>
      <c r="B21" s="201">
        <v>0.8</v>
      </c>
      <c r="C21" s="198"/>
      <c r="D21" s="198"/>
      <c r="E21" s="198"/>
    </row>
    <row r="22" spans="1:5" ht="15.75" customHeight="1" x14ac:dyDescent="0.25">
      <c r="A22" s="198"/>
      <c r="B22" s="198"/>
      <c r="C22" s="198"/>
      <c r="D22" s="198"/>
      <c r="E22" s="198"/>
    </row>
    <row r="23" spans="1:5" ht="16.5" customHeight="1" x14ac:dyDescent="0.3">
      <c r="A23" s="202" t="s">
        <v>10</v>
      </c>
      <c r="B23" s="203" t="s">
        <v>11</v>
      </c>
      <c r="C23" s="202" t="s">
        <v>12</v>
      </c>
      <c r="D23" s="202" t="s">
        <v>13</v>
      </c>
      <c r="E23" s="202" t="s">
        <v>14</v>
      </c>
    </row>
    <row r="24" spans="1:5" ht="16.5" customHeight="1" x14ac:dyDescent="0.3">
      <c r="A24" s="204">
        <v>1</v>
      </c>
      <c r="B24" s="205">
        <v>8207572</v>
      </c>
      <c r="C24" s="205">
        <v>2336.8000000000002</v>
      </c>
      <c r="D24" s="206">
        <v>1.1000000000000001</v>
      </c>
      <c r="E24" s="207">
        <v>5.6</v>
      </c>
    </row>
    <row r="25" spans="1:5" ht="16.5" customHeight="1" x14ac:dyDescent="0.3">
      <c r="A25" s="204">
        <v>2</v>
      </c>
      <c r="B25" s="205">
        <v>8328615</v>
      </c>
      <c r="C25" s="205">
        <v>2027.6</v>
      </c>
      <c r="D25" s="206">
        <v>1.1000000000000001</v>
      </c>
      <c r="E25" s="206">
        <v>5.5</v>
      </c>
    </row>
    <row r="26" spans="1:5" ht="16.5" customHeight="1" x14ac:dyDescent="0.3">
      <c r="A26" s="204">
        <v>3</v>
      </c>
      <c r="B26" s="205">
        <v>8187221</v>
      </c>
      <c r="C26" s="205">
        <v>2021.4</v>
      </c>
      <c r="D26" s="206">
        <v>1.1000000000000001</v>
      </c>
      <c r="E26" s="206">
        <v>5.4</v>
      </c>
    </row>
    <row r="27" spans="1:5" ht="16.5" customHeight="1" x14ac:dyDescent="0.3">
      <c r="A27" s="204">
        <v>4</v>
      </c>
      <c r="B27" s="205">
        <v>8169646</v>
      </c>
      <c r="C27" s="205">
        <v>2034.3</v>
      </c>
      <c r="D27" s="206">
        <v>1.1000000000000001</v>
      </c>
      <c r="E27" s="206">
        <v>5.5</v>
      </c>
    </row>
    <row r="28" spans="1:5" ht="16.5" customHeight="1" x14ac:dyDescent="0.3">
      <c r="A28" s="204">
        <v>5</v>
      </c>
      <c r="B28" s="205">
        <v>8178980</v>
      </c>
      <c r="C28" s="205">
        <v>2016.4</v>
      </c>
      <c r="D28" s="206">
        <v>1.1000000000000001</v>
      </c>
      <c r="E28" s="206">
        <v>5.4</v>
      </c>
    </row>
    <row r="29" spans="1:5" ht="16.5" customHeight="1" x14ac:dyDescent="0.3">
      <c r="A29" s="204">
        <v>6</v>
      </c>
      <c r="B29" s="208">
        <v>8148724</v>
      </c>
      <c r="C29" s="208">
        <v>2040.5</v>
      </c>
      <c r="D29" s="209">
        <v>1.1000000000000001</v>
      </c>
      <c r="E29" s="209">
        <v>5.5</v>
      </c>
    </row>
    <row r="30" spans="1:5" ht="16.5" customHeight="1" x14ac:dyDescent="0.3">
      <c r="A30" s="210" t="s">
        <v>15</v>
      </c>
      <c r="B30" s="211">
        <f>AVERAGE(B24:B29)</f>
        <v>8203459.666666667</v>
      </c>
      <c r="C30" s="212">
        <f>AVERAGE(C24:C29)</f>
        <v>2079.4999999999995</v>
      </c>
      <c r="D30" s="213">
        <f>AVERAGE(D24:D29)</f>
        <v>1.0999999999999999</v>
      </c>
      <c r="E30" s="213">
        <f>AVERAGE(E24:E29)</f>
        <v>5.4833333333333334</v>
      </c>
    </row>
    <row r="31" spans="1:5" ht="16.5" customHeight="1" x14ac:dyDescent="0.3">
      <c r="A31" s="214" t="s">
        <v>16</v>
      </c>
      <c r="B31" s="215">
        <f>(STDEV(B24:B29)/B30)</f>
        <v>7.8401703225907862E-3</v>
      </c>
      <c r="C31" s="216"/>
      <c r="D31" s="216"/>
      <c r="E31" s="217"/>
    </row>
    <row r="32" spans="1:5" s="192" customFormat="1" ht="16.5" customHeight="1" x14ac:dyDescent="0.3">
      <c r="A32" s="218" t="s">
        <v>17</v>
      </c>
      <c r="B32" s="219">
        <f>COUNT(B24:B29)</f>
        <v>6</v>
      </c>
      <c r="C32" s="220"/>
      <c r="D32" s="221"/>
      <c r="E32" s="222"/>
    </row>
    <row r="33" spans="1:5" s="192" customFormat="1" ht="15.75" customHeight="1" x14ac:dyDescent="0.25">
      <c r="A33" s="198"/>
      <c r="B33" s="198"/>
      <c r="C33" s="198"/>
      <c r="D33" s="198"/>
      <c r="E33" s="198"/>
    </row>
    <row r="34" spans="1:5" s="192" customFormat="1" ht="16.5" customHeight="1" x14ac:dyDescent="0.3">
      <c r="A34" s="199" t="s">
        <v>18</v>
      </c>
      <c r="B34" s="223" t="s">
        <v>19</v>
      </c>
      <c r="C34" s="224"/>
      <c r="D34" s="224"/>
      <c r="E34" s="224"/>
    </row>
    <row r="35" spans="1:5" ht="16.5" customHeight="1" x14ac:dyDescent="0.3">
      <c r="A35" s="199"/>
      <c r="B35" s="223" t="s">
        <v>20</v>
      </c>
      <c r="C35" s="224"/>
      <c r="D35" s="224"/>
      <c r="E35" s="224"/>
    </row>
    <row r="36" spans="1:5" ht="16.5" customHeight="1" x14ac:dyDescent="0.3">
      <c r="A36" s="199"/>
      <c r="B36" s="223" t="s">
        <v>21</v>
      </c>
      <c r="C36" s="224"/>
      <c r="D36" s="224"/>
      <c r="E36" s="224"/>
    </row>
    <row r="37" spans="1:5" ht="15.75" customHeight="1" x14ac:dyDescent="0.25">
      <c r="A37" s="198"/>
      <c r="B37" s="198"/>
      <c r="C37" s="198"/>
      <c r="D37" s="198"/>
      <c r="E37" s="198"/>
    </row>
    <row r="38" spans="1:5" ht="16.5" customHeight="1" x14ac:dyDescent="0.3">
      <c r="A38" s="194" t="s">
        <v>1</v>
      </c>
      <c r="B38" s="196"/>
    </row>
    <row r="39" spans="1:5" ht="16.5" customHeight="1" x14ac:dyDescent="0.3">
      <c r="A39" s="199" t="s">
        <v>4</v>
      </c>
      <c r="B39" s="196"/>
      <c r="C39" s="198"/>
      <c r="D39" s="198"/>
      <c r="E39" s="198"/>
    </row>
    <row r="40" spans="1:5" ht="16.5" customHeight="1" x14ac:dyDescent="0.3">
      <c r="A40" s="199" t="s">
        <v>5</v>
      </c>
      <c r="B40" s="200"/>
      <c r="C40" s="198"/>
      <c r="D40" s="198"/>
      <c r="E40" s="198"/>
    </row>
    <row r="41" spans="1:5" ht="16.5" customHeight="1" x14ac:dyDescent="0.3">
      <c r="A41" s="196" t="s">
        <v>6</v>
      </c>
      <c r="B41" s="200"/>
      <c r="C41" s="198"/>
      <c r="D41" s="198"/>
      <c r="E41" s="198"/>
    </row>
    <row r="42" spans="1:5" ht="16.5" customHeight="1" x14ac:dyDescent="0.3">
      <c r="A42" s="196" t="s">
        <v>8</v>
      </c>
      <c r="B42" s="201"/>
      <c r="C42" s="198"/>
      <c r="D42" s="198"/>
      <c r="E42" s="198"/>
    </row>
    <row r="43" spans="1:5" ht="15.75" customHeight="1" x14ac:dyDescent="0.25">
      <c r="A43" s="198"/>
      <c r="B43" s="198"/>
      <c r="C43" s="198"/>
      <c r="D43" s="198"/>
      <c r="E43" s="198"/>
    </row>
    <row r="44" spans="1:5" ht="16.5" customHeight="1" x14ac:dyDescent="0.3">
      <c r="A44" s="202" t="s">
        <v>10</v>
      </c>
      <c r="B44" s="203" t="s">
        <v>11</v>
      </c>
      <c r="C44" s="202" t="s">
        <v>12</v>
      </c>
      <c r="D44" s="202" t="s">
        <v>13</v>
      </c>
      <c r="E44" s="202" t="s">
        <v>14</v>
      </c>
    </row>
    <row r="45" spans="1:5" ht="16.5" customHeight="1" x14ac:dyDescent="0.3">
      <c r="A45" s="204">
        <v>1</v>
      </c>
      <c r="B45" s="205"/>
      <c r="C45" s="205"/>
      <c r="D45" s="206"/>
      <c r="E45" s="207"/>
    </row>
    <row r="46" spans="1:5" ht="16.5" customHeight="1" x14ac:dyDescent="0.3">
      <c r="A46" s="204">
        <v>2</v>
      </c>
      <c r="B46" s="205"/>
      <c r="C46" s="205"/>
      <c r="D46" s="206"/>
      <c r="E46" s="206"/>
    </row>
    <row r="47" spans="1:5" ht="16.5" customHeight="1" x14ac:dyDescent="0.3">
      <c r="A47" s="204">
        <v>3</v>
      </c>
      <c r="B47" s="205"/>
      <c r="C47" s="205"/>
      <c r="D47" s="206"/>
      <c r="E47" s="206"/>
    </row>
    <row r="48" spans="1:5" ht="16.5" customHeight="1" x14ac:dyDescent="0.3">
      <c r="A48" s="204">
        <v>4</v>
      </c>
      <c r="B48" s="205"/>
      <c r="C48" s="205"/>
      <c r="D48" s="206"/>
      <c r="E48" s="206"/>
    </row>
    <row r="49" spans="1:7" ht="16.5" customHeight="1" x14ac:dyDescent="0.3">
      <c r="A49" s="204">
        <v>5</v>
      </c>
      <c r="B49" s="205"/>
      <c r="C49" s="205"/>
      <c r="D49" s="206"/>
      <c r="E49" s="206"/>
    </row>
    <row r="50" spans="1:7" ht="16.5" customHeight="1" x14ac:dyDescent="0.3">
      <c r="A50" s="204">
        <v>6</v>
      </c>
      <c r="B50" s="208"/>
      <c r="C50" s="208"/>
      <c r="D50" s="209"/>
      <c r="E50" s="209"/>
    </row>
    <row r="51" spans="1:7" ht="16.5" customHeight="1" x14ac:dyDescent="0.3">
      <c r="A51" s="210" t="s">
        <v>15</v>
      </c>
      <c r="B51" s="211"/>
      <c r="C51" s="212"/>
      <c r="D51" s="213"/>
      <c r="E51" s="213"/>
    </row>
    <row r="52" spans="1:7" ht="16.5" customHeight="1" x14ac:dyDescent="0.3">
      <c r="A52" s="214" t="s">
        <v>16</v>
      </c>
      <c r="B52" s="215" t="e">
        <f>(STDEV(B45:B50)/B51)</f>
        <v>#DIV/0!</v>
      </c>
      <c r="C52" s="216"/>
      <c r="D52" s="216"/>
      <c r="E52" s="217"/>
    </row>
    <row r="53" spans="1:7" s="192" customFormat="1" ht="16.5" customHeight="1" x14ac:dyDescent="0.3">
      <c r="A53" s="218" t="s">
        <v>17</v>
      </c>
      <c r="B53" s="219">
        <f>COUNT(B45:B50)</f>
        <v>0</v>
      </c>
      <c r="C53" s="220"/>
      <c r="D53" s="221"/>
      <c r="E53" s="222"/>
    </row>
    <row r="54" spans="1:7" s="192" customFormat="1" ht="15.75" customHeight="1" x14ac:dyDescent="0.25">
      <c r="A54" s="198"/>
      <c r="B54" s="198"/>
      <c r="C54" s="198"/>
      <c r="D54" s="198"/>
      <c r="E54" s="198"/>
    </row>
    <row r="55" spans="1:7" s="192" customFormat="1" ht="16.5" customHeight="1" x14ac:dyDescent="0.3">
      <c r="A55" s="199" t="s">
        <v>18</v>
      </c>
      <c r="B55" s="223" t="s">
        <v>19</v>
      </c>
      <c r="C55" s="224"/>
      <c r="D55" s="224"/>
      <c r="E55" s="224"/>
    </row>
    <row r="56" spans="1:7" ht="16.5" customHeight="1" x14ac:dyDescent="0.3">
      <c r="A56" s="199"/>
      <c r="B56" s="223" t="s">
        <v>20</v>
      </c>
      <c r="C56" s="224"/>
      <c r="D56" s="224"/>
      <c r="E56" s="224"/>
    </row>
    <row r="57" spans="1:7" ht="16.5" customHeight="1" x14ac:dyDescent="0.3">
      <c r="A57" s="199"/>
      <c r="B57" s="223" t="s">
        <v>21</v>
      </c>
      <c r="C57" s="224"/>
      <c r="D57" s="224"/>
      <c r="E57" s="224"/>
    </row>
    <row r="58" spans="1:7" ht="14.25" customHeight="1" thickBot="1" x14ac:dyDescent="0.3">
      <c r="A58" s="225"/>
      <c r="B58" s="226"/>
      <c r="D58" s="227"/>
      <c r="F58" s="228"/>
      <c r="G58" s="228"/>
    </row>
    <row r="59" spans="1:7" ht="15" customHeight="1" x14ac:dyDescent="0.3">
      <c r="B59" s="236" t="s">
        <v>22</v>
      </c>
      <c r="C59" s="236"/>
      <c r="E59" s="229" t="s">
        <v>23</v>
      </c>
      <c r="F59" s="230"/>
      <c r="G59" s="229" t="s">
        <v>24</v>
      </c>
    </row>
    <row r="60" spans="1:7" ht="15" customHeight="1" x14ac:dyDescent="0.3">
      <c r="A60" s="231" t="s">
        <v>25</v>
      </c>
      <c r="B60" s="232" t="s">
        <v>112</v>
      </c>
      <c r="C60" s="232"/>
      <c r="E60" s="232" t="s">
        <v>113</v>
      </c>
      <c r="G60" s="232"/>
    </row>
    <row r="61" spans="1:7" ht="15" customHeight="1" x14ac:dyDescent="0.3">
      <c r="A61" s="231" t="s">
        <v>26</v>
      </c>
      <c r="B61" s="233"/>
      <c r="C61" s="233"/>
      <c r="E61" s="233"/>
      <c r="G61" s="23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6" zoomScale="60" workbookViewId="0">
      <selection activeCell="D42" sqref="D4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43" t="s">
        <v>27</v>
      </c>
      <c r="B1" s="243"/>
      <c r="C1" s="243"/>
      <c r="D1" s="243"/>
      <c r="E1" s="243"/>
      <c r="F1" s="243"/>
      <c r="G1" s="57"/>
    </row>
    <row r="2" spans="1:7" ht="12.75" customHeight="1" x14ac:dyDescent="0.3">
      <c r="A2" s="243"/>
      <c r="B2" s="243"/>
      <c r="C2" s="243"/>
      <c r="D2" s="243"/>
      <c r="E2" s="243"/>
      <c r="F2" s="243"/>
      <c r="G2" s="57"/>
    </row>
    <row r="3" spans="1:7" ht="12.75" customHeight="1" x14ac:dyDescent="0.3">
      <c r="A3" s="243"/>
      <c r="B3" s="243"/>
      <c r="C3" s="243"/>
      <c r="D3" s="243"/>
      <c r="E3" s="243"/>
      <c r="F3" s="243"/>
      <c r="G3" s="57"/>
    </row>
    <row r="4" spans="1:7" ht="12.75" customHeight="1" x14ac:dyDescent="0.3">
      <c r="A4" s="243"/>
      <c r="B4" s="243"/>
      <c r="C4" s="243"/>
      <c r="D4" s="243"/>
      <c r="E4" s="243"/>
      <c r="F4" s="243"/>
      <c r="G4" s="57"/>
    </row>
    <row r="5" spans="1:7" ht="12.75" customHeight="1" x14ac:dyDescent="0.3">
      <c r="A5" s="243"/>
      <c r="B5" s="243"/>
      <c r="C5" s="243"/>
      <c r="D5" s="243"/>
      <c r="E5" s="243"/>
      <c r="F5" s="243"/>
      <c r="G5" s="57"/>
    </row>
    <row r="6" spans="1:7" ht="12.75" customHeight="1" x14ac:dyDescent="0.3">
      <c r="A6" s="243"/>
      <c r="B6" s="243"/>
      <c r="C6" s="243"/>
      <c r="D6" s="243"/>
      <c r="E6" s="243"/>
      <c r="F6" s="243"/>
      <c r="G6" s="57"/>
    </row>
    <row r="7" spans="1:7" ht="12.75" customHeight="1" x14ac:dyDescent="0.3">
      <c r="A7" s="243"/>
      <c r="B7" s="243"/>
      <c r="C7" s="243"/>
      <c r="D7" s="243"/>
      <c r="E7" s="243"/>
      <c r="F7" s="243"/>
      <c r="G7" s="57"/>
    </row>
    <row r="8" spans="1:7" ht="15" customHeight="1" x14ac:dyDescent="0.3">
      <c r="A8" s="242" t="s">
        <v>28</v>
      </c>
      <c r="B8" s="242"/>
      <c r="C8" s="242"/>
      <c r="D8" s="242"/>
      <c r="E8" s="242"/>
      <c r="F8" s="242"/>
      <c r="G8" s="58"/>
    </row>
    <row r="9" spans="1:7" ht="12.75" customHeight="1" x14ac:dyDescent="0.3">
      <c r="A9" s="242"/>
      <c r="B9" s="242"/>
      <c r="C9" s="242"/>
      <c r="D9" s="242"/>
      <c r="E9" s="242"/>
      <c r="F9" s="242"/>
      <c r="G9" s="58"/>
    </row>
    <row r="10" spans="1:7" ht="12.75" customHeight="1" x14ac:dyDescent="0.3">
      <c r="A10" s="242"/>
      <c r="B10" s="242"/>
      <c r="C10" s="242"/>
      <c r="D10" s="242"/>
      <c r="E10" s="242"/>
      <c r="F10" s="242"/>
      <c r="G10" s="58"/>
    </row>
    <row r="11" spans="1:7" ht="12.75" customHeight="1" x14ac:dyDescent="0.3">
      <c r="A11" s="242"/>
      <c r="B11" s="242"/>
      <c r="C11" s="242"/>
      <c r="D11" s="242"/>
      <c r="E11" s="242"/>
      <c r="F11" s="242"/>
      <c r="G11" s="58"/>
    </row>
    <row r="12" spans="1:7" ht="12.75" customHeight="1" x14ac:dyDescent="0.3">
      <c r="A12" s="242"/>
      <c r="B12" s="242"/>
      <c r="C12" s="242"/>
      <c r="D12" s="242"/>
      <c r="E12" s="242"/>
      <c r="F12" s="242"/>
      <c r="G12" s="58"/>
    </row>
    <row r="13" spans="1:7" ht="12.75" customHeight="1" x14ac:dyDescent="0.3">
      <c r="A13" s="242"/>
      <c r="B13" s="242"/>
      <c r="C13" s="242"/>
      <c r="D13" s="242"/>
      <c r="E13" s="242"/>
      <c r="F13" s="242"/>
      <c r="G13" s="58"/>
    </row>
    <row r="14" spans="1:7" ht="12.75" customHeight="1" x14ac:dyDescent="0.3">
      <c r="A14" s="242"/>
      <c r="B14" s="242"/>
      <c r="C14" s="242"/>
      <c r="D14" s="242"/>
      <c r="E14" s="242"/>
      <c r="F14" s="242"/>
      <c r="G14" s="58"/>
    </row>
    <row r="15" spans="1:7" ht="13.5" customHeight="1" x14ac:dyDescent="0.3"/>
    <row r="16" spans="1:7" ht="19.5" customHeight="1" x14ac:dyDescent="0.3">
      <c r="A16" s="238" t="s">
        <v>29</v>
      </c>
      <c r="B16" s="239"/>
      <c r="C16" s="239"/>
      <c r="D16" s="239"/>
      <c r="E16" s="239"/>
      <c r="F16" s="240"/>
    </row>
    <row r="17" spans="1:13" ht="18.75" customHeight="1" x14ac:dyDescent="0.3">
      <c r="A17" s="241" t="s">
        <v>30</v>
      </c>
      <c r="B17" s="241"/>
      <c r="C17" s="241"/>
      <c r="D17" s="241"/>
      <c r="E17" s="241"/>
      <c r="F17" s="241"/>
    </row>
    <row r="20" spans="1:13" ht="16.5" customHeight="1" x14ac:dyDescent="0.3">
      <c r="A20" s="4" t="s">
        <v>31</v>
      </c>
      <c r="B20" s="244" t="s">
        <v>110</v>
      </c>
      <c r="C20" s="244"/>
    </row>
    <row r="21" spans="1:13" ht="16.5" customHeight="1" x14ac:dyDescent="0.3">
      <c r="A21" s="4" t="s">
        <v>32</v>
      </c>
      <c r="B21" s="59" t="s">
        <v>108</v>
      </c>
    </row>
    <row r="22" spans="1:13" ht="16.5" customHeight="1" x14ac:dyDescent="0.3">
      <c r="A22" s="4" t="s">
        <v>33</v>
      </c>
      <c r="B22" s="59" t="s">
        <v>7</v>
      </c>
    </row>
    <row r="23" spans="1:13" ht="16.5" customHeight="1" x14ac:dyDescent="0.4">
      <c r="A23" s="4" t="s">
        <v>34</v>
      </c>
      <c r="B23" s="237" t="s">
        <v>9</v>
      </c>
      <c r="C23" s="237"/>
      <c r="D23" s="237"/>
      <c r="E23" s="237"/>
      <c r="F23" s="237"/>
      <c r="G23" s="237"/>
      <c r="H23" s="237"/>
      <c r="I23" s="237"/>
    </row>
    <row r="24" spans="1:13" ht="16.5" customHeight="1" x14ac:dyDescent="0.3">
      <c r="A24" s="4" t="s">
        <v>35</v>
      </c>
      <c r="B24" s="60"/>
    </row>
    <row r="25" spans="1:13" ht="16.5" customHeight="1" x14ac:dyDescent="0.3">
      <c r="A25" s="4" t="s">
        <v>36</v>
      </c>
      <c r="B25" s="60"/>
    </row>
    <row r="27" spans="1:13" ht="13.5" customHeight="1" x14ac:dyDescent="0.3"/>
    <row r="28" spans="1:13" ht="17.25" customHeight="1" x14ac:dyDescent="0.3">
      <c r="B28" s="6"/>
      <c r="C28" s="7" t="s">
        <v>37</v>
      </c>
      <c r="D28" s="7" t="s">
        <v>38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11.195259999999999</v>
      </c>
      <c r="C29" s="12">
        <v>17.550460000000001</v>
      </c>
      <c r="D29" s="12">
        <v>18.157520000000002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17.550139999999999</v>
      </c>
      <c r="D30" s="12">
        <v>18.157499999999999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17.550090000000001</v>
      </c>
      <c r="D31" s="15">
        <v>18.157399999999999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11.195259999999999</v>
      </c>
      <c r="C33" s="18">
        <f>AVERAGE(C29:C32)</f>
        <v>17.550229999999999</v>
      </c>
      <c r="D33" s="18">
        <f>AVERAGE(D29:D32)</f>
        <v>18.157473333333332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39</v>
      </c>
      <c r="C35" s="22">
        <f>C33-B33</f>
        <v>6.3549699999999998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40</v>
      </c>
      <c r="C37" s="22">
        <f>D33-B33</f>
        <v>6.9622133333333327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41</v>
      </c>
      <c r="C39" s="28">
        <f>C37/C35</f>
        <v>1.0955540833919488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22</v>
      </c>
      <c r="C41" s="39"/>
      <c r="D41" s="40" t="s">
        <v>23</v>
      </c>
      <c r="E41" s="41"/>
      <c r="F41" s="40" t="s">
        <v>24</v>
      </c>
      <c r="G41" s="36"/>
      <c r="H41" s="36"/>
      <c r="I41" s="37"/>
      <c r="J41" s="38"/>
    </row>
    <row r="42" spans="1:13" ht="59.25" customHeight="1" x14ac:dyDescent="0.3">
      <c r="A42" s="42" t="s">
        <v>25</v>
      </c>
      <c r="B42" s="43" t="s">
        <v>112</v>
      </c>
      <c r="C42" s="44"/>
      <c r="D42" s="43" t="s">
        <v>113</v>
      </c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26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6">
    <mergeCell ref="B23:I23"/>
    <mergeCell ref="A16:F16"/>
    <mergeCell ref="A17:F17"/>
    <mergeCell ref="A8:F14"/>
    <mergeCell ref="A1:F7"/>
    <mergeCell ref="B20:C20"/>
  </mergeCells>
  <pageMargins left="0.75" right="0.75" top="1" bottom="1" header="0.5" footer="0.5"/>
  <pageSetup scale="39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3" zoomScale="55" zoomScaleNormal="75" workbookViewId="0">
      <selection activeCell="H70" sqref="H7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65" t="s">
        <v>27</v>
      </c>
      <c r="B1" s="265"/>
      <c r="C1" s="265"/>
      <c r="D1" s="265"/>
      <c r="E1" s="265"/>
      <c r="F1" s="265"/>
      <c r="G1" s="265"/>
      <c r="H1" s="265"/>
    </row>
    <row r="2" spans="1:8" x14ac:dyDescent="0.25">
      <c r="A2" s="265"/>
      <c r="B2" s="265"/>
      <c r="C2" s="265"/>
      <c r="D2" s="265"/>
      <c r="E2" s="265"/>
      <c r="F2" s="265"/>
      <c r="G2" s="265"/>
      <c r="H2" s="265"/>
    </row>
    <row r="3" spans="1:8" x14ac:dyDescent="0.25">
      <c r="A3" s="265"/>
      <c r="B3" s="265"/>
      <c r="C3" s="265"/>
      <c r="D3" s="265"/>
      <c r="E3" s="265"/>
      <c r="F3" s="265"/>
      <c r="G3" s="265"/>
      <c r="H3" s="265"/>
    </row>
    <row r="4" spans="1:8" x14ac:dyDescent="0.25">
      <c r="A4" s="265"/>
      <c r="B4" s="265"/>
      <c r="C4" s="265"/>
      <c r="D4" s="265"/>
      <c r="E4" s="265"/>
      <c r="F4" s="265"/>
      <c r="G4" s="265"/>
      <c r="H4" s="265"/>
    </row>
    <row r="5" spans="1:8" x14ac:dyDescent="0.25">
      <c r="A5" s="265"/>
      <c r="B5" s="265"/>
      <c r="C5" s="265"/>
      <c r="D5" s="265"/>
      <c r="E5" s="265"/>
      <c r="F5" s="265"/>
      <c r="G5" s="265"/>
      <c r="H5" s="265"/>
    </row>
    <row r="6" spans="1:8" x14ac:dyDescent="0.25">
      <c r="A6" s="265"/>
      <c r="B6" s="265"/>
      <c r="C6" s="265"/>
      <c r="D6" s="265"/>
      <c r="E6" s="265"/>
      <c r="F6" s="265"/>
      <c r="G6" s="265"/>
      <c r="H6" s="265"/>
    </row>
    <row r="7" spans="1:8" x14ac:dyDescent="0.25">
      <c r="A7" s="265"/>
      <c r="B7" s="265"/>
      <c r="C7" s="265"/>
      <c r="D7" s="265"/>
      <c r="E7" s="265"/>
      <c r="F7" s="265"/>
      <c r="G7" s="265"/>
      <c r="H7" s="265"/>
    </row>
    <row r="8" spans="1:8" x14ac:dyDescent="0.25">
      <c r="A8" s="266" t="s">
        <v>28</v>
      </c>
      <c r="B8" s="266"/>
      <c r="C8" s="266"/>
      <c r="D8" s="266"/>
      <c r="E8" s="266"/>
      <c r="F8" s="266"/>
      <c r="G8" s="266"/>
      <c r="H8" s="266"/>
    </row>
    <row r="9" spans="1:8" x14ac:dyDescent="0.25">
      <c r="A9" s="266"/>
      <c r="B9" s="266"/>
      <c r="C9" s="266"/>
      <c r="D9" s="266"/>
      <c r="E9" s="266"/>
      <c r="F9" s="266"/>
      <c r="G9" s="266"/>
      <c r="H9" s="266"/>
    </row>
    <row r="10" spans="1:8" x14ac:dyDescent="0.25">
      <c r="A10" s="266"/>
      <c r="B10" s="266"/>
      <c r="C10" s="266"/>
      <c r="D10" s="266"/>
      <c r="E10" s="266"/>
      <c r="F10" s="266"/>
      <c r="G10" s="266"/>
      <c r="H10" s="266"/>
    </row>
    <row r="11" spans="1:8" x14ac:dyDescent="0.25">
      <c r="A11" s="266"/>
      <c r="B11" s="266"/>
      <c r="C11" s="266"/>
      <c r="D11" s="266"/>
      <c r="E11" s="266"/>
      <c r="F11" s="266"/>
      <c r="G11" s="266"/>
      <c r="H11" s="266"/>
    </row>
    <row r="12" spans="1:8" x14ac:dyDescent="0.25">
      <c r="A12" s="266"/>
      <c r="B12" s="266"/>
      <c r="C12" s="266"/>
      <c r="D12" s="266"/>
      <c r="E12" s="266"/>
      <c r="F12" s="266"/>
      <c r="G12" s="266"/>
      <c r="H12" s="266"/>
    </row>
    <row r="13" spans="1:8" x14ac:dyDescent="0.25">
      <c r="A13" s="266"/>
      <c r="B13" s="266"/>
      <c r="C13" s="266"/>
      <c r="D13" s="266"/>
      <c r="E13" s="266"/>
      <c r="F13" s="266"/>
      <c r="G13" s="266"/>
      <c r="H13" s="266"/>
    </row>
    <row r="14" spans="1:8" x14ac:dyDescent="0.25">
      <c r="A14" s="266"/>
      <c r="B14" s="266"/>
      <c r="C14" s="266"/>
      <c r="D14" s="266"/>
      <c r="E14" s="266"/>
      <c r="F14" s="266"/>
      <c r="G14" s="266"/>
      <c r="H14" s="266"/>
    </row>
    <row r="15" spans="1:8" ht="19.5" customHeight="1" x14ac:dyDescent="0.25"/>
    <row r="16" spans="1:8" ht="19.5" customHeight="1" x14ac:dyDescent="0.3">
      <c r="A16" s="238" t="s">
        <v>29</v>
      </c>
      <c r="B16" s="239"/>
      <c r="C16" s="239"/>
      <c r="D16" s="239"/>
      <c r="E16" s="239"/>
      <c r="F16" s="239"/>
      <c r="G16" s="239"/>
      <c r="H16" s="240"/>
    </row>
    <row r="17" spans="1:14" ht="20.25" customHeight="1" x14ac:dyDescent="0.25">
      <c r="A17" s="267" t="s">
        <v>42</v>
      </c>
      <c r="B17" s="267"/>
      <c r="C17" s="267"/>
      <c r="D17" s="267"/>
      <c r="E17" s="267"/>
      <c r="F17" s="267"/>
      <c r="G17" s="267"/>
      <c r="H17" s="267"/>
    </row>
    <row r="18" spans="1:14" ht="26.25" customHeight="1" x14ac:dyDescent="0.4">
      <c r="A18" s="63" t="s">
        <v>31</v>
      </c>
      <c r="B18" s="252" t="s">
        <v>110</v>
      </c>
      <c r="C18" s="252"/>
    </row>
    <row r="19" spans="1:14" ht="26.25" customHeight="1" x14ac:dyDescent="0.4">
      <c r="A19" s="63" t="s">
        <v>32</v>
      </c>
      <c r="B19" s="158" t="s">
        <v>108</v>
      </c>
      <c r="C19" s="181">
        <v>25</v>
      </c>
    </row>
    <row r="20" spans="1:14" ht="26.25" customHeight="1" x14ac:dyDescent="0.4">
      <c r="A20" s="63" t="s">
        <v>33</v>
      </c>
      <c r="B20" s="158" t="s">
        <v>7</v>
      </c>
      <c r="C20" s="159"/>
    </row>
    <row r="21" spans="1:14" ht="26.25" customHeight="1" x14ac:dyDescent="0.4">
      <c r="A21" s="63" t="s">
        <v>34</v>
      </c>
      <c r="B21" s="237" t="s">
        <v>9</v>
      </c>
      <c r="C21" s="237"/>
      <c r="D21" s="237"/>
      <c r="E21" s="237"/>
      <c r="F21" s="237"/>
      <c r="G21" s="237"/>
      <c r="H21" s="237"/>
      <c r="I21" s="237"/>
    </row>
    <row r="22" spans="1:14" ht="26.25" customHeight="1" x14ac:dyDescent="0.4">
      <c r="A22" s="63" t="s">
        <v>35</v>
      </c>
      <c r="B22" s="160"/>
      <c r="C22" s="159"/>
      <c r="D22" s="159"/>
      <c r="E22" s="159"/>
      <c r="F22" s="159"/>
      <c r="G22" s="159"/>
      <c r="H22" s="159"/>
      <c r="I22" s="159"/>
    </row>
    <row r="23" spans="1:14" ht="26.25" customHeight="1" x14ac:dyDescent="0.4">
      <c r="A23" s="63" t="s">
        <v>36</v>
      </c>
      <c r="B23" s="160"/>
      <c r="C23" s="159"/>
      <c r="D23" s="159"/>
      <c r="E23" s="159"/>
      <c r="F23" s="159"/>
      <c r="G23" s="159"/>
      <c r="H23" s="159"/>
      <c r="I23" s="159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268" t="s">
        <v>107</v>
      </c>
      <c r="C26" s="252"/>
    </row>
    <row r="27" spans="1:14" ht="26.25" customHeight="1" x14ac:dyDescent="0.4">
      <c r="A27" s="68" t="s">
        <v>43</v>
      </c>
      <c r="B27" s="237" t="s">
        <v>111</v>
      </c>
      <c r="C27" s="237"/>
    </row>
    <row r="28" spans="1:14" ht="27" customHeight="1" x14ac:dyDescent="0.4">
      <c r="A28" s="68" t="s">
        <v>5</v>
      </c>
      <c r="B28" s="157">
        <v>99.65</v>
      </c>
    </row>
    <row r="29" spans="1:14" s="3" customFormat="1" ht="27" customHeight="1" x14ac:dyDescent="0.4">
      <c r="A29" s="68" t="s">
        <v>44</v>
      </c>
      <c r="B29" s="156">
        <v>0</v>
      </c>
      <c r="C29" s="255" t="s">
        <v>45</v>
      </c>
      <c r="D29" s="256"/>
      <c r="E29" s="256"/>
      <c r="F29" s="256"/>
      <c r="G29" s="256"/>
      <c r="H29" s="257"/>
      <c r="I29" s="70"/>
      <c r="J29" s="70"/>
      <c r="K29" s="70"/>
      <c r="L29" s="70"/>
    </row>
    <row r="30" spans="1:14" s="3" customFormat="1" ht="19.5" customHeight="1" x14ac:dyDescent="0.3">
      <c r="A30" s="68" t="s">
        <v>46</v>
      </c>
      <c r="B30" s="67">
        <f>B28-B29</f>
        <v>99.65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47</v>
      </c>
      <c r="B31" s="177">
        <v>1</v>
      </c>
      <c r="C31" s="258" t="s">
        <v>48</v>
      </c>
      <c r="D31" s="259"/>
      <c r="E31" s="259"/>
      <c r="F31" s="259"/>
      <c r="G31" s="259"/>
      <c r="H31" s="260"/>
      <c r="I31" s="70"/>
      <c r="J31" s="70"/>
      <c r="K31" s="70"/>
      <c r="L31" s="70"/>
    </row>
    <row r="32" spans="1:14" s="3" customFormat="1" ht="27" customHeight="1" x14ac:dyDescent="0.4">
      <c r="A32" s="68" t="s">
        <v>49</v>
      </c>
      <c r="B32" s="177">
        <v>1</v>
      </c>
      <c r="C32" s="258" t="s">
        <v>50</v>
      </c>
      <c r="D32" s="259"/>
      <c r="E32" s="259"/>
      <c r="F32" s="259"/>
      <c r="G32" s="259"/>
      <c r="H32" s="260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51</v>
      </c>
      <c r="B34" s="77">
        <f>B31/B32</f>
        <v>1</v>
      </c>
      <c r="C34" s="62" t="s">
        <v>52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53</v>
      </c>
      <c r="B36" s="161">
        <v>50</v>
      </c>
      <c r="C36" s="62"/>
      <c r="D36" s="246" t="s">
        <v>54</v>
      </c>
      <c r="E36" s="247"/>
      <c r="F36" s="124" t="s">
        <v>55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56</v>
      </c>
      <c r="B37" s="162">
        <v>1</v>
      </c>
      <c r="C37" s="81" t="s">
        <v>57</v>
      </c>
      <c r="D37" s="82" t="s">
        <v>58</v>
      </c>
      <c r="E37" s="114" t="s">
        <v>59</v>
      </c>
      <c r="F37" s="82" t="s">
        <v>58</v>
      </c>
      <c r="G37" s="83" t="s">
        <v>59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60</v>
      </c>
      <c r="B38" s="162">
        <v>1</v>
      </c>
      <c r="C38" s="84">
        <v>1</v>
      </c>
      <c r="D38" s="163">
        <v>8978053</v>
      </c>
      <c r="E38" s="128">
        <f>IF(ISBLANK(D38),"-",$D$48/$D$45*D38)</f>
        <v>8151627.7339382702</v>
      </c>
      <c r="F38" s="163">
        <v>8333896</v>
      </c>
      <c r="G38" s="120">
        <f>IF(ISBLANK(F38),"-",$D$48/$F$45*F38)</f>
        <v>8280363.4502938502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61</v>
      </c>
      <c r="B39" s="162">
        <v>1</v>
      </c>
      <c r="C39" s="80">
        <v>2</v>
      </c>
      <c r="D39" s="164">
        <v>8919762</v>
      </c>
      <c r="E39" s="129">
        <f>IF(ISBLANK(D39),"-",$D$48/$D$45*D39)</f>
        <v>8098702.3911897931</v>
      </c>
      <c r="F39" s="164">
        <v>8302761</v>
      </c>
      <c r="G39" s="121">
        <f>IF(ISBLANK(F39),"-",$D$48/$F$45*F39)</f>
        <v>8249428.4451024123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62</v>
      </c>
      <c r="B40" s="162">
        <v>1</v>
      </c>
      <c r="C40" s="80">
        <v>3</v>
      </c>
      <c r="D40" s="164">
        <v>8908412</v>
      </c>
      <c r="E40" s="129">
        <f>IF(ISBLANK(D40),"-",$D$48/$D$45*D40)</f>
        <v>8088397.1529850066</v>
      </c>
      <c r="F40" s="164">
        <v>8304769</v>
      </c>
      <c r="G40" s="121">
        <f>IF(ISBLANK(F40),"-",$D$48/$F$45*F40)</f>
        <v>8251423.5467701312</v>
      </c>
      <c r="L40" s="74"/>
      <c r="M40" s="74"/>
      <c r="N40" s="85"/>
    </row>
    <row r="41" spans="1:14" ht="26.25" customHeight="1" x14ac:dyDescent="0.4">
      <c r="A41" s="79" t="s">
        <v>63</v>
      </c>
      <c r="B41" s="162">
        <v>1</v>
      </c>
      <c r="C41" s="86">
        <v>4</v>
      </c>
      <c r="D41" s="165"/>
      <c r="E41" s="130" t="str">
        <f>IF(ISBLANK(D41),"-",$D$48/$D$45*D41)</f>
        <v>-</v>
      </c>
      <c r="F41" s="165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64</v>
      </c>
      <c r="B42" s="162">
        <v>1</v>
      </c>
      <c r="C42" s="87" t="s">
        <v>65</v>
      </c>
      <c r="D42" s="142">
        <f>AVERAGE(D38:D41)</f>
        <v>8935409</v>
      </c>
      <c r="E42" s="110">
        <f>AVERAGE(E38:E41)</f>
        <v>8112909.0927043566</v>
      </c>
      <c r="F42" s="88">
        <f>AVERAGE(F38:F41)</f>
        <v>8313808.666666667</v>
      </c>
      <c r="G42" s="89">
        <f>AVERAGE(G38:G41)</f>
        <v>8260405.1473887982</v>
      </c>
    </row>
    <row r="43" spans="1:14" ht="26.25" customHeight="1" x14ac:dyDescent="0.4">
      <c r="A43" s="79" t="s">
        <v>66</v>
      </c>
      <c r="B43" s="157">
        <v>1</v>
      </c>
      <c r="C43" s="143" t="s">
        <v>67</v>
      </c>
      <c r="D43" s="167">
        <v>44.21</v>
      </c>
      <c r="E43" s="85"/>
      <c r="F43" s="166">
        <v>40.4</v>
      </c>
      <c r="G43" s="126"/>
    </row>
    <row r="44" spans="1:14" ht="26.25" customHeight="1" x14ac:dyDescent="0.4">
      <c r="A44" s="79" t="s">
        <v>68</v>
      </c>
      <c r="B44" s="157">
        <v>1</v>
      </c>
      <c r="C44" s="144" t="s">
        <v>69</v>
      </c>
      <c r="D44" s="145">
        <f>D43*$B$34</f>
        <v>44.21</v>
      </c>
      <c r="E44" s="91"/>
      <c r="F44" s="90">
        <f>F43*$B$34</f>
        <v>40.4</v>
      </c>
      <c r="G44" s="93"/>
    </row>
    <row r="45" spans="1:14" ht="19.5" customHeight="1" x14ac:dyDescent="0.3">
      <c r="A45" s="79" t="s">
        <v>70</v>
      </c>
      <c r="B45" s="141">
        <f>(B44/B43)*(B42/B41)*(B40/B39)*(B38/B37)*B36</f>
        <v>50</v>
      </c>
      <c r="C45" s="144" t="s">
        <v>71</v>
      </c>
      <c r="D45" s="146">
        <f>D44*$B$30/100</f>
        <v>44.055264999999999</v>
      </c>
      <c r="E45" s="93"/>
      <c r="F45" s="92">
        <f>F44*$B$30/100</f>
        <v>40.258600000000001</v>
      </c>
      <c r="G45" s="93"/>
    </row>
    <row r="46" spans="1:14" ht="19.5" customHeight="1" x14ac:dyDescent="0.3">
      <c r="A46" s="248" t="s">
        <v>72</v>
      </c>
      <c r="B46" s="253"/>
      <c r="C46" s="144" t="s">
        <v>73</v>
      </c>
      <c r="D46" s="145">
        <f>D45/$B$45</f>
        <v>0.88110529999999998</v>
      </c>
      <c r="E46" s="93"/>
      <c r="F46" s="94">
        <f>F45/$B$45</f>
        <v>0.805172</v>
      </c>
      <c r="G46" s="93"/>
    </row>
    <row r="47" spans="1:14" ht="27" customHeight="1" x14ac:dyDescent="0.4">
      <c r="A47" s="250"/>
      <c r="B47" s="254"/>
      <c r="C47" s="144" t="s">
        <v>74</v>
      </c>
      <c r="D47" s="168">
        <v>0.8</v>
      </c>
      <c r="E47" s="126"/>
      <c r="F47" s="126"/>
      <c r="G47" s="126"/>
    </row>
    <row r="48" spans="1:14" ht="18.75" x14ac:dyDescent="0.3">
      <c r="C48" s="144" t="s">
        <v>75</v>
      </c>
      <c r="D48" s="146">
        <f>D47*$B$45</f>
        <v>40</v>
      </c>
      <c r="E48" s="93"/>
      <c r="F48" s="93"/>
      <c r="G48" s="93"/>
    </row>
    <row r="49" spans="1:12" ht="19.5" customHeight="1" x14ac:dyDescent="0.3">
      <c r="C49" s="147" t="s">
        <v>76</v>
      </c>
      <c r="D49" s="148">
        <f>D48/B34</f>
        <v>40</v>
      </c>
      <c r="E49" s="112"/>
      <c r="F49" s="112"/>
      <c r="G49" s="112"/>
    </row>
    <row r="50" spans="1:12" ht="18.75" x14ac:dyDescent="0.3">
      <c r="C50" s="149" t="s">
        <v>77</v>
      </c>
      <c r="D50" s="150">
        <f>AVERAGE(E38:E41,G38:G41)</f>
        <v>8186657.1200465774</v>
      </c>
      <c r="E50" s="111"/>
      <c r="F50" s="111"/>
      <c r="G50" s="111"/>
    </row>
    <row r="51" spans="1:12" ht="18.75" x14ac:dyDescent="0.3">
      <c r="C51" s="95" t="s">
        <v>78</v>
      </c>
      <c r="D51" s="98">
        <f>STDEV(E38:E41,G38:G41)/D50</f>
        <v>1.0297456126219061E-2</v>
      </c>
      <c r="E51" s="91"/>
      <c r="F51" s="91"/>
      <c r="G51" s="91"/>
    </row>
    <row r="52" spans="1:12" ht="19.5" customHeight="1" x14ac:dyDescent="0.3">
      <c r="C52" s="96" t="s">
        <v>17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79</v>
      </c>
    </row>
    <row r="55" spans="1:12" ht="18.75" x14ac:dyDescent="0.3">
      <c r="A55" s="62" t="s">
        <v>80</v>
      </c>
      <c r="B55" s="64" t="str">
        <f>B21</f>
        <v>Each 60ml suspension after reconstition contains:
Artemether 180mg
Lumefantrine 1080mg</v>
      </c>
    </row>
    <row r="56" spans="1:12" ht="26.25" customHeight="1" x14ac:dyDescent="0.4">
      <c r="A56" s="152" t="s">
        <v>81</v>
      </c>
      <c r="B56" s="169">
        <v>60</v>
      </c>
      <c r="C56" s="139" t="s">
        <v>82</v>
      </c>
      <c r="D56" s="170">
        <v>180</v>
      </c>
      <c r="E56" s="139" t="str">
        <f>B20</f>
        <v>Artemether &amp; Lumefantrine</v>
      </c>
    </row>
    <row r="57" spans="1:12" ht="18.75" x14ac:dyDescent="0.3">
      <c r="A57" s="64" t="s">
        <v>83</v>
      </c>
      <c r="B57" s="180">
        <f>RD!C39</f>
        <v>1.0955540833919488</v>
      </c>
    </row>
    <row r="58" spans="1:12" s="27" customFormat="1" ht="18.75" x14ac:dyDescent="0.3">
      <c r="A58" s="137" t="s">
        <v>84</v>
      </c>
      <c r="B58" s="138">
        <f>B56</f>
        <v>60</v>
      </c>
      <c r="C58" s="139" t="s">
        <v>85</v>
      </c>
      <c r="D58" s="153">
        <f>B57*B56</f>
        <v>65.733245003516927</v>
      </c>
    </row>
    <row r="59" spans="1:12" ht="19.5" customHeight="1" x14ac:dyDescent="0.25"/>
    <row r="60" spans="1:12" s="3" customFormat="1" ht="27" customHeight="1" thickBot="1" x14ac:dyDescent="0.45">
      <c r="A60" s="78" t="s">
        <v>86</v>
      </c>
      <c r="B60" s="161">
        <v>50</v>
      </c>
      <c r="C60" s="62"/>
      <c r="D60" s="102" t="s">
        <v>87</v>
      </c>
      <c r="E60" s="101" t="s">
        <v>88</v>
      </c>
      <c r="F60" s="101" t="s">
        <v>58</v>
      </c>
      <c r="G60" s="101" t="s">
        <v>89</v>
      </c>
      <c r="H60" s="184" t="s">
        <v>90</v>
      </c>
      <c r="L60" s="70"/>
    </row>
    <row r="61" spans="1:12" s="3" customFormat="1" ht="24" customHeight="1" x14ac:dyDescent="0.4">
      <c r="A61" s="79" t="s">
        <v>91</v>
      </c>
      <c r="B61" s="162">
        <v>1</v>
      </c>
      <c r="C61" s="261" t="s">
        <v>92</v>
      </c>
      <c r="D61" s="269">
        <v>11.46974</v>
      </c>
      <c r="E61" s="132">
        <v>1</v>
      </c>
      <c r="F61" s="171">
        <v>6501364</v>
      </c>
      <c r="G61" s="182">
        <f>IF(ISBLANK(F61),"-",(F61/$D$50*$D$47*$B$69)*$D$58/$D$61)</f>
        <v>182.04944997783389</v>
      </c>
      <c r="H61" s="185">
        <f t="shared" ref="H61:H72" si="0">IF(ISBLANK(F61),"-",G61/$D$56)</f>
        <v>1.0113858332101882</v>
      </c>
      <c r="L61" s="70"/>
    </row>
    <row r="62" spans="1:12" s="3" customFormat="1" ht="26.25" customHeight="1" x14ac:dyDescent="0.4">
      <c r="A62" s="79" t="s">
        <v>93</v>
      </c>
      <c r="B62" s="162">
        <v>1</v>
      </c>
      <c r="C62" s="262"/>
      <c r="D62" s="270"/>
      <c r="E62" s="133">
        <v>2</v>
      </c>
      <c r="F62" s="164">
        <v>6490583</v>
      </c>
      <c r="G62" s="183">
        <f>IF(ISBLANK(F62),"-",(F62/$D$50*$D$47*$B$69)*$D$58/$D$61)</f>
        <v>181.74756330909622</v>
      </c>
      <c r="H62" s="186">
        <f t="shared" si="0"/>
        <v>1.0097086850505346</v>
      </c>
      <c r="L62" s="70"/>
    </row>
    <row r="63" spans="1:12" s="3" customFormat="1" ht="24.75" customHeight="1" x14ac:dyDescent="0.4">
      <c r="A63" s="79" t="s">
        <v>94</v>
      </c>
      <c r="B63" s="162">
        <v>1</v>
      </c>
      <c r="C63" s="262"/>
      <c r="D63" s="270"/>
      <c r="E63" s="133">
        <v>3</v>
      </c>
      <c r="F63" s="164">
        <v>6482617</v>
      </c>
      <c r="G63" s="183">
        <f>IF(ISBLANK(F63),"-",(F63/$D$50*$D$47*$B$69)*$D$58/$D$61)</f>
        <v>181.52450151490606</v>
      </c>
      <c r="H63" s="186">
        <f t="shared" si="0"/>
        <v>1.0084694528605893</v>
      </c>
      <c r="L63" s="70"/>
    </row>
    <row r="64" spans="1:12" ht="27" customHeight="1" thickBot="1" x14ac:dyDescent="0.45">
      <c r="A64" s="79" t="s">
        <v>95</v>
      </c>
      <c r="B64" s="162">
        <v>1</v>
      </c>
      <c r="C64" s="263"/>
      <c r="D64" s="271"/>
      <c r="E64" s="134">
        <v>4</v>
      </c>
      <c r="F64" s="172"/>
      <c r="G64" s="183" t="str">
        <f>IF(ISBLANK(F64),"-",(F64/$D$50*$D$47*$B$69)*$D$58/$D$61)</f>
        <v>-</v>
      </c>
      <c r="H64" s="189" t="str">
        <f t="shared" si="0"/>
        <v>-</v>
      </c>
      <c r="I64" s="190"/>
    </row>
    <row r="65" spans="1:11" ht="24.75" customHeight="1" x14ac:dyDescent="0.4">
      <c r="A65" s="79" t="s">
        <v>96</v>
      </c>
      <c r="B65" s="162">
        <v>1</v>
      </c>
      <c r="C65" s="261" t="s">
        <v>97</v>
      </c>
      <c r="D65" s="269">
        <v>12.63284</v>
      </c>
      <c r="E65" s="103">
        <v>1</v>
      </c>
      <c r="F65" s="164">
        <v>7245047</v>
      </c>
      <c r="G65" s="182">
        <f>IF(ISBLANK(F65),"-",(F65/$D$50*$D$47*$B$69)*$D$58/$D$65)</f>
        <v>184.19535490271505</v>
      </c>
      <c r="H65" s="185">
        <f t="shared" si="0"/>
        <v>1.0233075272373058</v>
      </c>
    </row>
    <row r="66" spans="1:11" ht="23.25" customHeight="1" x14ac:dyDescent="0.4">
      <c r="A66" s="79" t="s">
        <v>98</v>
      </c>
      <c r="B66" s="162">
        <v>1</v>
      </c>
      <c r="C66" s="262"/>
      <c r="D66" s="270"/>
      <c r="E66" s="104">
        <v>2</v>
      </c>
      <c r="F66" s="164">
        <v>7273355</v>
      </c>
      <c r="G66" s="183">
        <f>IF(ISBLANK(F66),"-",(F66/$D$50*$D$47*$B$69)*$D$58/$D$65)</f>
        <v>184.91504686697502</v>
      </c>
      <c r="H66" s="186">
        <f t="shared" si="0"/>
        <v>1.0273058159276389</v>
      </c>
    </row>
    <row r="67" spans="1:11" ht="24.75" customHeight="1" x14ac:dyDescent="0.4">
      <c r="A67" s="79" t="s">
        <v>99</v>
      </c>
      <c r="B67" s="162">
        <v>1</v>
      </c>
      <c r="C67" s="262"/>
      <c r="D67" s="270"/>
      <c r="E67" s="104">
        <v>3</v>
      </c>
      <c r="F67" s="164">
        <v>7251175</v>
      </c>
      <c r="G67" s="183">
        <f>IF(ISBLANK(F67),"-",(F67/$D$50*$D$47*$B$69)*$D$58/$D$65)</f>
        <v>184.35115087406535</v>
      </c>
      <c r="H67" s="186">
        <f t="shared" si="0"/>
        <v>1.0241730604114743</v>
      </c>
    </row>
    <row r="68" spans="1:11" ht="27" customHeight="1" thickBot="1" x14ac:dyDescent="0.45">
      <c r="A68" s="79" t="s">
        <v>100</v>
      </c>
      <c r="B68" s="162">
        <v>1</v>
      </c>
      <c r="C68" s="263"/>
      <c r="D68" s="271"/>
      <c r="E68" s="105">
        <v>4</v>
      </c>
      <c r="F68" s="172"/>
      <c r="G68" s="187" t="str">
        <f>IF(ISBLANK(F68),"-",(F68/$D$50*$D$47*$B$69)*$D$58/$D$65)</f>
        <v>-</v>
      </c>
      <c r="H68" s="189" t="str">
        <f t="shared" si="0"/>
        <v>-</v>
      </c>
      <c r="I68" s="190"/>
    </row>
    <row r="69" spans="1:11" ht="23.25" customHeight="1" x14ac:dyDescent="0.4">
      <c r="A69" s="79" t="s">
        <v>101</v>
      </c>
      <c r="B69" s="140">
        <f>(B68/B67)*(B66/B65)*(B64/B63)*(B62/B61)*B60</f>
        <v>50</v>
      </c>
      <c r="C69" s="261" t="s">
        <v>102</v>
      </c>
      <c r="D69" s="269">
        <v>13.134650000000001</v>
      </c>
      <c r="E69" s="103">
        <v>1</v>
      </c>
      <c r="F69" s="171">
        <v>8191064</v>
      </c>
      <c r="G69" s="182">
        <f>IF(ISBLANK(F69),"-",(F69/$D$50*$D$47*$B$69)*$D$58/$D$69)</f>
        <v>200.29046599271098</v>
      </c>
      <c r="H69" s="186"/>
      <c r="I69" s="190"/>
    </row>
    <row r="70" spans="1:11" ht="22.5" customHeight="1" thickBot="1" x14ac:dyDescent="0.45">
      <c r="A70" s="151" t="s">
        <v>103</v>
      </c>
      <c r="B70" s="173">
        <f>(D47*B69)/D56*D58</f>
        <v>14.607387778559316</v>
      </c>
      <c r="C70" s="262"/>
      <c r="D70" s="270"/>
      <c r="E70" s="104">
        <v>2</v>
      </c>
      <c r="F70" s="164">
        <v>8181434</v>
      </c>
      <c r="G70" s="183">
        <f>IF(ISBLANK(F70),"-",(F70/$D$50*$D$47*$B$69)*$D$58/$D$69)</f>
        <v>200.05499021233504</v>
      </c>
      <c r="H70" s="186"/>
    </row>
    <row r="71" spans="1:11" ht="23.25" customHeight="1" x14ac:dyDescent="0.4">
      <c r="A71" s="248" t="s">
        <v>72</v>
      </c>
      <c r="B71" s="249"/>
      <c r="C71" s="262"/>
      <c r="D71" s="270"/>
      <c r="E71" s="104">
        <v>3</v>
      </c>
      <c r="F71" s="164">
        <v>8142359</v>
      </c>
      <c r="G71" s="183">
        <f>IF(ISBLANK(F71),"-",(F71/$D$50*$D$47*$B$69)*$D$58/$D$69)</f>
        <v>199.09951605675948</v>
      </c>
      <c r="H71" s="186"/>
    </row>
    <row r="72" spans="1:11" ht="23.25" customHeight="1" thickBot="1" x14ac:dyDescent="0.45">
      <c r="A72" s="250"/>
      <c r="B72" s="251"/>
      <c r="C72" s="264"/>
      <c r="D72" s="271"/>
      <c r="E72" s="105">
        <v>4</v>
      </c>
      <c r="F72" s="172"/>
      <c r="G72" s="187" t="str">
        <f>IF(ISBLANK(F72),"-",(F72/$D$50*$D$47*$B$69)*$D$58/$D$69)</f>
        <v>-</v>
      </c>
      <c r="H72" s="188"/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65</v>
      </c>
      <c r="H73" s="174">
        <f>AVERAGE(H61:H72)</f>
        <v>1.0173917291162884</v>
      </c>
    </row>
    <row r="74" spans="1:11" ht="26.25" customHeight="1" x14ac:dyDescent="0.4">
      <c r="C74" s="106"/>
      <c r="D74" s="106"/>
      <c r="E74" s="106"/>
      <c r="F74" s="107"/>
      <c r="G74" s="95" t="s">
        <v>78</v>
      </c>
      <c r="H74" s="175">
        <f>STDEV(H61:H72)/H73</f>
        <v>8.270193469681766E-3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17</v>
      </c>
      <c r="H75" s="176">
        <f>COUNT(H61:H72)</f>
        <v>6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104</v>
      </c>
      <c r="B77" s="178" t="s">
        <v>105</v>
      </c>
      <c r="C77" s="245" t="str">
        <f>B20</f>
        <v>Artemether &amp; Lumefantrine</v>
      </c>
      <c r="D77" s="245"/>
      <c r="E77" s="131" t="s">
        <v>106</v>
      </c>
      <c r="F77" s="131"/>
      <c r="G77" s="179">
        <f>H73</f>
        <v>1.0173917291162884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22</v>
      </c>
      <c r="E79" s="107" t="s">
        <v>23</v>
      </c>
      <c r="F79" s="107"/>
      <c r="G79" s="107" t="s">
        <v>24</v>
      </c>
    </row>
    <row r="80" spans="1:11" ht="83.1" customHeight="1" x14ac:dyDescent="0.3">
      <c r="A80" s="113" t="s">
        <v>25</v>
      </c>
      <c r="B80" s="154" t="s">
        <v>112</v>
      </c>
      <c r="C80" s="154"/>
      <c r="D80" s="106"/>
      <c r="E80" s="115" t="s">
        <v>113</v>
      </c>
      <c r="F80" s="109"/>
      <c r="G80" s="135"/>
      <c r="H80" s="135"/>
      <c r="I80" s="109"/>
    </row>
    <row r="81" spans="1:9" ht="83.1" customHeight="1" x14ac:dyDescent="0.3">
      <c r="A81" s="113" t="s">
        <v>26</v>
      </c>
      <c r="B81" s="155"/>
      <c r="C81" s="155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RD</vt:lpstr>
      <vt:lpstr>Artemether </vt:lpstr>
      <vt:lpstr>'Artemether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dcterms:created xsi:type="dcterms:W3CDTF">2005-07-05T10:19:27Z</dcterms:created>
  <dcterms:modified xsi:type="dcterms:W3CDTF">2015-12-18T07:39:24Z</dcterms:modified>
</cp:coreProperties>
</file>