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B25" i="1"/>
  <c r="F67"/>
  <c r="F63"/>
  <c r="F61"/>
  <c r="D59"/>
  <c r="E59" s="1"/>
  <c r="F59" s="1"/>
  <c r="D58"/>
  <c r="E58" s="1"/>
  <c r="F58" s="1"/>
  <c r="B37"/>
  <c r="A37" s="1"/>
  <c r="B38" s="1"/>
  <c r="A38" s="1"/>
  <c r="B39" s="1"/>
  <c r="A39" s="1"/>
  <c r="B40" s="1"/>
  <c r="A40" s="1"/>
  <c r="B41" s="1"/>
  <c r="A41" s="1"/>
  <c r="B31"/>
  <c r="E30"/>
  <c r="F55" i="2"/>
  <c r="F51"/>
  <c r="F49"/>
  <c r="D47"/>
  <c r="E47" s="1"/>
  <c r="F47" s="1"/>
  <c r="D46"/>
  <c r="E46" s="1"/>
  <c r="F46" s="1"/>
  <c r="B34"/>
  <c r="B16"/>
  <c r="F60" i="1" l="1"/>
  <c r="F64" s="1"/>
  <c r="D67" s="1"/>
  <c r="F48" i="2"/>
  <c r="F52" s="1"/>
  <c r="D55" s="1"/>
</calcChain>
</file>

<file path=xl/sharedStrings.xml><?xml version="1.0" encoding="utf-8"?>
<sst xmlns="http://schemas.openxmlformats.org/spreadsheetml/2006/main" count="135" uniqueCount="92">
  <si>
    <t>MICOBIOLOGY NO.</t>
  </si>
  <si>
    <t>BIOL/002/2015</t>
  </si>
  <si>
    <t>DATE RECEIVED</t>
  </si>
  <si>
    <t>2015-11-18 14:10:17</t>
  </si>
  <si>
    <t>Analysis Report</t>
  </si>
  <si>
    <t>Quinine Dihydrochloride Microbial Assay</t>
  </si>
  <si>
    <t>Sample Name:</t>
  </si>
  <si>
    <t>Sterile Quinine Dihydrochloride Concentrate BP Injection</t>
  </si>
  <si>
    <t>Lab Ref No:</t>
  </si>
  <si>
    <t>NDQA201511484</t>
  </si>
  <si>
    <t>Active Ingredient:</t>
  </si>
  <si>
    <t>Quinine Dihydrochloride</t>
  </si>
  <si>
    <t>Label Claim:</t>
  </si>
  <si>
    <t>Date Test Set:</t>
  </si>
  <si>
    <t>07/12/2015</t>
  </si>
  <si>
    <t>Date of Results:</t>
  </si>
  <si>
    <t>09/12/2015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</si>
  <si>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</si>
  <si>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</si>
  <si>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</si>
  <si>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</si>
  <si>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</si>
  <si>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</si>
  <si>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</si>
  <si>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</si>
  <si>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</si>
  <si>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</si>
  <si>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</si>
  <si>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</si>
  <si>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</si>
  <si>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</si>
  <si>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</si>
  <si>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</si>
  <si>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</si>
  <si>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</si>
  <si>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</si>
  <si>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</si>
  <si>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t>Initial Concentration (EU/mL)</t>
  </si>
  <si>
    <t>Sample vol Pipetted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</si>
  <si>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</si>
  <si>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</si>
  <si>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</si>
  <si>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</si>
  <si>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</si>
  <si>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</si>
  <si>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</si>
  <si>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</si>
  <si>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</si>
  <si>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</si>
  <si>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</si>
  <si>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</si>
  <si>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</si>
  <si>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</si>
  <si>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</si>
  <si>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</si>
  <si>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</si>
  <si>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</si>
  <si>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</si>
  <si>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</si>
  <si>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</si>
  <si>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</si>
  <si>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</si>
  <si>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</si>
  <si>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</si>
  <si>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</si>
  <si>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</si>
  <si>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</si>
  <si>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</si>
  <si>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</si>
  <si>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</si>
  <si>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</si>
  <si>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</si>
  <si>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</si>
  <si>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</si>
  <si>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>8000 EU / vial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</si>
  <si>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</si>
  <si>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8.0mL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</si>
  <si>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</si>
  <si>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Diluent Vol1 (µL)</t>
  </si>
  <si>
    <t>Diluent Vol2 (µL)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</si>
  <si>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</si>
  <si>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</si>
  <si>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</si>
  <si>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</si>
  <si>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</si>
  <si>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</si>
  <si>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Each  ml is Apyrogenic</t>
  </si>
  <si>
    <t>EU/vial</t>
  </si>
  <si>
    <t>Sample Volume:</t>
  </si>
  <si>
    <t>F3</t>
  </si>
  <si>
    <t>F4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</si>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</sst>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2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sz val="12"/>
      <color rgb="FF000000"/>
      <name val="Calibri"/>
    </font>
    <font>
      <b/>
      <sz val="9.6"/>
      <color rgb="FF000000"/>
      <name val="Book Antiqua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2"/>
      <color rgb="FF000000"/>
      <name val="Calibri"/>
      <family val="2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  <font>
      <b/>
      <sz val="14"/>
      <color rgb="FF000000"/>
      <name val="Book Antiqua"/>
      <family val="1"/>
    </font>
    <font>
      <sz val="1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top"/>
    </xf>
    <xf numFmtId="0" fontId="13" fillId="2" borderId="0" xfId="0" applyFont="1" applyFill="1" applyAlignment="1">
      <alignment vertical="top"/>
    </xf>
    <xf numFmtId="0" fontId="13" fillId="2" borderId="0" xfId="0" applyFont="1" applyFill="1"/>
    <xf numFmtId="0" fontId="15" fillId="2" borderId="0" xfId="0" applyFont="1" applyFill="1" applyAlignment="1">
      <alignment horizontal="center" vertical="top"/>
    </xf>
    <xf numFmtId="0" fontId="15" fillId="2" borderId="0" xfId="0" applyFont="1" applyFill="1" applyAlignment="1">
      <alignment vertical="top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/>
    <xf numFmtId="0" fontId="15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165" fontId="15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3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30" xfId="0" applyFont="1" applyFill="1" applyBorder="1" applyAlignment="1">
      <alignment horizontal="center"/>
    </xf>
    <xf numFmtId="0" fontId="15" fillId="2" borderId="31" xfId="0" applyFont="1" applyFill="1" applyBorder="1" applyAlignment="1">
      <alignment horizontal="center"/>
    </xf>
    <xf numFmtId="0" fontId="15" fillId="2" borderId="32" xfId="0" applyFont="1" applyFill="1" applyBorder="1" applyAlignment="1">
      <alignment horizontal="center"/>
    </xf>
    <xf numFmtId="0" fontId="15" fillId="2" borderId="3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5" fillId="2" borderId="29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2" fontId="15" fillId="2" borderId="23" xfId="0" applyNumberFormat="1" applyFont="1" applyFill="1" applyBorder="1" applyAlignment="1">
      <alignment horizontal="center"/>
    </xf>
    <xf numFmtId="166" fontId="13" fillId="2" borderId="34" xfId="0" applyNumberFormat="1" applyFont="1" applyFill="1" applyBorder="1" applyAlignment="1">
      <alignment horizontal="center"/>
    </xf>
    <xf numFmtId="166" fontId="13" fillId="2" borderId="5" xfId="0" applyNumberFormat="1" applyFont="1" applyFill="1" applyBorder="1" applyAlignment="1">
      <alignment horizontal="center"/>
    </xf>
    <xf numFmtId="0" fontId="13" fillId="2" borderId="35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2" fontId="15" fillId="2" borderId="24" xfId="0" applyNumberFormat="1" applyFont="1" applyFill="1" applyBorder="1" applyAlignment="1">
      <alignment horizontal="center"/>
    </xf>
    <xf numFmtId="166" fontId="13" fillId="2" borderId="26" xfId="0" applyNumberFormat="1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3" xfId="0" applyFont="1" applyFill="1" applyBorder="1"/>
    <xf numFmtId="0" fontId="12" fillId="2" borderId="25" xfId="0" applyFont="1" applyFill="1" applyBorder="1" applyAlignment="1">
      <alignment horizontal="center"/>
    </xf>
    <xf numFmtId="166" fontId="13" fillId="2" borderId="29" xfId="0" applyNumberFormat="1" applyFont="1" applyFill="1" applyBorder="1" applyAlignment="1">
      <alignment horizontal="center"/>
    </xf>
    <xf numFmtId="2" fontId="13" fillId="2" borderId="29" xfId="0" applyNumberFormat="1" applyFont="1" applyFill="1" applyBorder="1" applyAlignment="1">
      <alignment horizontal="center"/>
    </xf>
    <xf numFmtId="0" fontId="13" fillId="2" borderId="23" xfId="0" applyFont="1" applyFill="1" applyBorder="1"/>
    <xf numFmtId="0" fontId="13" fillId="2" borderId="23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166" fontId="13" fillId="2" borderId="2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0" fontId="13" fillId="2" borderId="2" xfId="0" applyFont="1" applyFill="1" applyBorder="1"/>
    <xf numFmtId="166" fontId="13" fillId="2" borderId="24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0" fontId="13" fillId="2" borderId="24" xfId="0" applyFont="1" applyFill="1" applyBorder="1"/>
    <xf numFmtId="0" fontId="13" fillId="2" borderId="22" xfId="0" applyFont="1" applyFill="1" applyBorder="1"/>
    <xf numFmtId="2" fontId="13" fillId="2" borderId="2" xfId="0" applyNumberFormat="1" applyFont="1" applyFill="1" applyBorder="1" applyAlignment="1">
      <alignment horizontal="center"/>
    </xf>
    <xf numFmtId="0" fontId="13" fillId="2" borderId="6" xfId="0" applyFont="1" applyFill="1" applyBorder="1"/>
    <xf numFmtId="166" fontId="12" fillId="2" borderId="0" xfId="0" applyNumberFormat="1" applyFont="1" applyFill="1" applyAlignment="1">
      <alignment horizontal="center"/>
    </xf>
    <xf numFmtId="0" fontId="12" fillId="2" borderId="25" xfId="0" applyFont="1" applyFill="1" applyBorder="1"/>
    <xf numFmtId="0" fontId="13" fillId="2" borderId="24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left" vertical="top"/>
    </xf>
    <xf numFmtId="0" fontId="15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center" vertical="top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167" fontId="12" fillId="2" borderId="0" xfId="0" applyNumberFormat="1" applyFont="1" applyFill="1" applyAlignment="1">
      <alignment horizontal="left" vertical="top"/>
    </xf>
    <xf numFmtId="168" fontId="15" fillId="2" borderId="0" xfId="0" applyNumberFormat="1" applyFont="1" applyFill="1" applyAlignment="1">
      <alignment horizontal="left" vertical="top"/>
    </xf>
    <xf numFmtId="167" fontId="13" fillId="2" borderId="0" xfId="0" applyNumberFormat="1" applyFont="1" applyFill="1" applyAlignment="1">
      <alignment horizontal="center" vertical="top"/>
    </xf>
    <xf numFmtId="169" fontId="13" fillId="2" borderId="0" xfId="0" applyNumberFormat="1" applyFont="1" applyFill="1" applyAlignment="1">
      <alignment vertical="top"/>
    </xf>
    <xf numFmtId="2" fontId="13" fillId="2" borderId="0" xfId="0" applyNumberFormat="1" applyFont="1" applyFill="1" applyAlignment="1">
      <alignment vertical="top"/>
    </xf>
    <xf numFmtId="170" fontId="13" fillId="2" borderId="0" xfId="0" applyNumberFormat="1" applyFont="1" applyFill="1" applyAlignment="1">
      <alignment vertical="top"/>
    </xf>
    <xf numFmtId="171" fontId="13" fillId="2" borderId="0" xfId="0" applyNumberFormat="1" applyFont="1" applyFill="1" applyAlignment="1">
      <alignment vertical="top"/>
    </xf>
    <xf numFmtId="0" fontId="15" fillId="2" borderId="13" xfId="0" applyFont="1" applyFill="1" applyBorder="1" applyAlignment="1">
      <alignment horizontal="center" vertical="top"/>
    </xf>
    <xf numFmtId="167" fontId="15" fillId="2" borderId="14" xfId="0" applyNumberFormat="1" applyFont="1" applyFill="1" applyBorder="1" applyAlignment="1">
      <alignment horizontal="center" vertical="top"/>
    </xf>
    <xf numFmtId="0" fontId="15" fillId="2" borderId="14" xfId="0" applyFont="1" applyFill="1" applyBorder="1" applyAlignment="1">
      <alignment horizontal="center" vertical="top"/>
    </xf>
    <xf numFmtId="0" fontId="15" fillId="2" borderId="15" xfId="0" applyFont="1" applyFill="1" applyBorder="1" applyAlignment="1">
      <alignment horizontal="center" vertical="top"/>
    </xf>
    <xf numFmtId="0" fontId="15" fillId="2" borderId="16" xfId="0" applyFont="1" applyFill="1" applyBorder="1" applyAlignment="1">
      <alignment horizontal="center" vertical="top"/>
    </xf>
    <xf numFmtId="0" fontId="13" fillId="2" borderId="17" xfId="0" applyFont="1" applyFill="1" applyBorder="1" applyAlignment="1">
      <alignment horizontal="center" vertical="top"/>
    </xf>
    <xf numFmtId="165" fontId="13" fillId="2" borderId="3" xfId="0" applyNumberFormat="1" applyFont="1" applyFill="1" applyBorder="1" applyAlignment="1">
      <alignment horizontal="center" vertical="top"/>
    </xf>
    <xf numFmtId="2" fontId="13" fillId="2" borderId="3" xfId="0" applyNumberFormat="1" applyFont="1" applyFill="1" applyBorder="1" applyAlignment="1">
      <alignment horizontal="center" vertical="top"/>
    </xf>
    <xf numFmtId="0" fontId="13" fillId="2" borderId="3" xfId="0" applyFont="1" applyFill="1" applyBorder="1" applyAlignment="1">
      <alignment horizontal="center" vertical="top"/>
    </xf>
    <xf numFmtId="0" fontId="13" fillId="2" borderId="18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 vertical="top"/>
    </xf>
    <xf numFmtId="165" fontId="13" fillId="2" borderId="20" xfId="0" applyNumberFormat="1" applyFont="1" applyFill="1" applyBorder="1" applyAlignment="1">
      <alignment horizontal="center" vertical="top"/>
    </xf>
    <xf numFmtId="2" fontId="13" fillId="2" borderId="20" xfId="0" applyNumberFormat="1" applyFont="1" applyFill="1" applyBorder="1" applyAlignment="1">
      <alignment horizontal="center" vertical="top"/>
    </xf>
    <xf numFmtId="0" fontId="13" fillId="2" borderId="20" xfId="0" applyFont="1" applyFill="1" applyBorder="1" applyAlignment="1">
      <alignment horizontal="center" vertical="top"/>
    </xf>
    <xf numFmtId="0" fontId="13" fillId="2" borderId="21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top"/>
    </xf>
    <xf numFmtId="0" fontId="15" fillId="3" borderId="3" xfId="0" applyFont="1" applyFill="1" applyBorder="1" applyAlignment="1">
      <alignment horizontal="center"/>
    </xf>
    <xf numFmtId="0" fontId="15" fillId="2" borderId="0" xfId="0" applyFont="1" applyFill="1" applyAlignment="1">
      <alignment horizontal="right"/>
    </xf>
    <xf numFmtId="172" fontId="15" fillId="2" borderId="3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173" fontId="15" fillId="3" borderId="3" xfId="0" applyNumberFormat="1" applyFont="1" applyFill="1" applyBorder="1" applyAlignment="1">
      <alignment horizontal="center" vertical="center"/>
    </xf>
    <xf numFmtId="11" fontId="21" fillId="2" borderId="10" xfId="0" applyNumberFormat="1" applyFont="1" applyFill="1" applyBorder="1" applyAlignment="1">
      <alignment horizontal="center"/>
    </xf>
    <xf numFmtId="174" fontId="22" fillId="2" borderId="0" xfId="0" applyNumberFormat="1" applyFont="1" applyFill="1"/>
    <xf numFmtId="0" fontId="22" fillId="2" borderId="0" xfId="0" applyFont="1" applyFill="1"/>
    <xf numFmtId="0" fontId="15" fillId="2" borderId="10" xfId="0" applyFont="1" applyFill="1" applyBorder="1" applyAlignment="1">
      <alignment horizontal="center"/>
    </xf>
    <xf numFmtId="0" fontId="13" fillId="2" borderId="10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24" zoomScale="80" zoomScaleNormal="85" workbookViewId="0">
      <selection activeCell="C60" sqref="C60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7" t="s">
        <v>86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101" t="s">
        <v>17</v>
      </c>
      <c r="B21" s="101" t="s">
        <v>18</v>
      </c>
      <c r="C21" s="102"/>
      <c r="D21" s="103"/>
      <c r="E21" s="103"/>
      <c r="F21" s="103"/>
    </row>
    <row r="22" spans="1:7" s="9" customFormat="1" ht="15.95" customHeight="1">
      <c r="A22" s="102" t="s">
        <v>72</v>
      </c>
      <c r="B22" s="104">
        <v>5.0000000000000001E-3</v>
      </c>
      <c r="C22" s="105" t="s">
        <v>20</v>
      </c>
      <c r="D22" s="103"/>
      <c r="E22" s="103"/>
      <c r="F22" s="103"/>
    </row>
    <row r="23" spans="1:7" s="9" customFormat="1" ht="16.5" customHeight="1">
      <c r="A23" s="103" t="s">
        <v>21</v>
      </c>
      <c r="B23" s="106">
        <v>350</v>
      </c>
      <c r="C23" s="107" t="s">
        <v>87</v>
      </c>
      <c r="D23" s="108"/>
      <c r="E23" s="109"/>
      <c r="F23" s="103"/>
    </row>
    <row r="24" spans="1:7" s="9" customFormat="1" ht="16.5" customHeight="1">
      <c r="A24" s="110" t="s">
        <v>88</v>
      </c>
      <c r="B24" s="111">
        <v>2</v>
      </c>
      <c r="C24" s="112" t="s">
        <v>24</v>
      </c>
      <c r="D24" s="108"/>
      <c r="E24" s="109"/>
      <c r="F24" s="103"/>
    </row>
    <row r="25" spans="1:7" s="9" customFormat="1" ht="19.5" customHeight="1">
      <c r="A25" s="113" t="s">
        <v>73</v>
      </c>
      <c r="B25" s="114">
        <f>B23/B24/B22</f>
        <v>35000</v>
      </c>
      <c r="C25" s="112"/>
      <c r="D25" s="108"/>
      <c r="E25" s="109"/>
      <c r="F25" s="103"/>
    </row>
    <row r="26" spans="1:7" s="9" customFormat="1" ht="19.5" customHeight="1">
      <c r="A26" s="108" t="s">
        <v>27</v>
      </c>
      <c r="B26" s="115"/>
      <c r="C26" s="103"/>
      <c r="D26" s="103"/>
      <c r="E26" s="103"/>
      <c r="F26" s="103"/>
    </row>
    <row r="27" spans="1:7" s="9" customFormat="1" ht="18.75" customHeight="1" thickBot="1">
      <c r="A27" s="108"/>
      <c r="B27" s="115"/>
      <c r="C27" s="103"/>
      <c r="D27" s="103"/>
      <c r="E27" s="103"/>
      <c r="F27" s="103"/>
    </row>
    <row r="28" spans="1:7" s="9" customFormat="1" ht="19.5" customHeight="1">
      <c r="A28" s="116" t="s">
        <v>28</v>
      </c>
      <c r="B28" s="117"/>
      <c r="C28" s="118" t="s">
        <v>29</v>
      </c>
      <c r="D28" s="118"/>
      <c r="E28" s="118"/>
      <c r="F28" s="119"/>
    </row>
    <row r="29" spans="1:7" s="9" customFormat="1" ht="19.5" customHeight="1">
      <c r="A29" s="120" t="s">
        <v>30</v>
      </c>
      <c r="B29" s="121" t="s">
        <v>74</v>
      </c>
      <c r="C29" s="122" t="s">
        <v>31</v>
      </c>
      <c r="D29" s="123"/>
      <c r="E29" s="123" t="s">
        <v>75</v>
      </c>
      <c r="F29" s="124"/>
    </row>
    <row r="30" spans="1:7" ht="20.100000000000001" customHeight="1">
      <c r="A30" s="125" t="s">
        <v>33</v>
      </c>
      <c r="B30" s="126" t="s">
        <v>76</v>
      </c>
      <c r="C30" s="127">
        <v>0.995</v>
      </c>
      <c r="D30" s="128"/>
      <c r="E30" s="129">
        <f>POWER(C30,2)</f>
        <v>0.99002500000000004</v>
      </c>
      <c r="F30" s="130"/>
    </row>
    <row r="31" spans="1:7" ht="20.100000000000001" customHeight="1">
      <c r="A31" s="131" t="s">
        <v>35</v>
      </c>
      <c r="B31" s="132">
        <f>8000/8</f>
        <v>1000</v>
      </c>
      <c r="C31" s="133"/>
      <c r="D31" s="133"/>
      <c r="E31" s="131"/>
      <c r="F31" s="134"/>
    </row>
    <row r="32" spans="1:7" ht="20.100000000000001" customHeight="1">
      <c r="A32" s="103"/>
      <c r="B32" s="103"/>
      <c r="C32" s="135"/>
      <c r="D32" s="135"/>
      <c r="E32" s="136"/>
      <c r="F32" s="136"/>
      <c r="G32" s="9"/>
    </row>
    <row r="33" spans="1:9" ht="20.100000000000001" customHeight="1">
      <c r="A33" s="136"/>
      <c r="B33" s="137"/>
      <c r="C33" s="135"/>
      <c r="D33" s="135"/>
      <c r="E33" s="136"/>
      <c r="F33" s="136"/>
      <c r="G33" s="9"/>
    </row>
    <row r="34" spans="1:9" ht="20.100000000000001" customHeight="1">
      <c r="A34" s="138" t="s">
        <v>36</v>
      </c>
      <c r="B34" s="138"/>
      <c r="C34" s="138"/>
      <c r="D34" s="138"/>
      <c r="E34" s="138"/>
      <c r="F34" s="138"/>
      <c r="G34" s="9"/>
    </row>
    <row r="35" spans="1:9" ht="20.100000000000001" customHeight="1">
      <c r="A35" s="139"/>
      <c r="B35" s="139"/>
      <c r="C35" s="139"/>
      <c r="D35" s="139"/>
      <c r="E35" s="139"/>
      <c r="F35" s="139"/>
      <c r="G35" s="9"/>
    </row>
    <row r="36" spans="1:9" ht="20.100000000000001" customHeight="1">
      <c r="A36" s="140" t="s">
        <v>77</v>
      </c>
      <c r="B36" s="140" t="s">
        <v>37</v>
      </c>
      <c r="C36" s="140" t="s">
        <v>38</v>
      </c>
      <c r="D36" s="140" t="s">
        <v>78</v>
      </c>
      <c r="E36" s="140" t="s">
        <v>39</v>
      </c>
      <c r="F36" s="141" t="s">
        <v>40</v>
      </c>
      <c r="G36" s="9"/>
    </row>
    <row r="37" spans="1:9" ht="20.100000000000001" customHeight="1">
      <c r="A37" s="142">
        <f>B37*C37/(D37+C37)</f>
        <v>50</v>
      </c>
      <c r="B37" s="143">
        <f>B31</f>
        <v>1000</v>
      </c>
      <c r="C37" s="144">
        <v>100</v>
      </c>
      <c r="D37" s="144">
        <v>1900</v>
      </c>
      <c r="E37" s="145"/>
      <c r="F37" s="146"/>
      <c r="G37" s="9"/>
    </row>
    <row r="38" spans="1:9" s="86" customFormat="1" ht="16.5" customHeight="1">
      <c r="A38" s="147">
        <f t="shared" ref="A38" si="0">B38*C38/(D38+C38)</f>
        <v>5</v>
      </c>
      <c r="B38" s="148">
        <f>A37</f>
        <v>50</v>
      </c>
      <c r="C38" s="144">
        <v>200</v>
      </c>
      <c r="D38" s="144">
        <v>1800</v>
      </c>
      <c r="E38" s="144"/>
      <c r="F38" s="149"/>
    </row>
    <row r="39" spans="1:9" s="85" customFormat="1">
      <c r="A39" s="147">
        <f>B39*C39/(D39+C39)</f>
        <v>0.5</v>
      </c>
      <c r="B39" s="148">
        <f>A38</f>
        <v>5</v>
      </c>
      <c r="C39" s="144">
        <v>200</v>
      </c>
      <c r="D39" s="144">
        <v>1800</v>
      </c>
      <c r="E39" s="144"/>
      <c r="F39" s="149"/>
    </row>
    <row r="40" spans="1:9" s="85" customFormat="1">
      <c r="A40" s="147">
        <f>B40*C40/(D40+C40)</f>
        <v>0.05</v>
      </c>
      <c r="B40" s="148">
        <f>A39</f>
        <v>0.5</v>
      </c>
      <c r="C40" s="144">
        <v>200</v>
      </c>
      <c r="D40" s="144">
        <v>1800</v>
      </c>
      <c r="E40" s="144"/>
      <c r="F40" s="149"/>
    </row>
    <row r="41" spans="1:9" s="85" customFormat="1">
      <c r="A41" s="150">
        <f>B41*C41/(D41+C41)</f>
        <v>5.0000000000000001E-3</v>
      </c>
      <c r="B41" s="151">
        <f>A40</f>
        <v>0.05</v>
      </c>
      <c r="C41" s="152">
        <v>200</v>
      </c>
      <c r="D41" s="152">
        <v>1800</v>
      </c>
      <c r="E41" s="152"/>
      <c r="F41" s="153"/>
    </row>
    <row r="42" spans="1:9" s="85" customFormat="1">
      <c r="A42" s="135"/>
      <c r="B42" s="154"/>
      <c r="C42" s="103"/>
      <c r="D42" s="103"/>
      <c r="E42" s="155"/>
      <c r="F42" s="103"/>
    </row>
    <row r="43" spans="1:9" s="85" customFormat="1" ht="16.5">
      <c r="A43" s="156" t="s">
        <v>41</v>
      </c>
      <c r="B43" s="156"/>
      <c r="C43" s="156"/>
      <c r="D43" s="156"/>
      <c r="E43" s="156"/>
      <c r="F43" s="156"/>
    </row>
    <row r="44" spans="1:9" s="85" customFormat="1" ht="16.5" customHeight="1">
      <c r="A44" s="135"/>
      <c r="B44" s="154"/>
      <c r="C44" s="103"/>
      <c r="D44" s="103"/>
      <c r="E44" s="155"/>
      <c r="F44" s="103"/>
    </row>
    <row r="45" spans="1:9" s="85" customFormat="1" ht="16.5">
      <c r="A45" s="140" t="s">
        <v>38</v>
      </c>
      <c r="B45" s="140" t="s">
        <v>78</v>
      </c>
      <c r="C45" s="140" t="s">
        <v>39</v>
      </c>
      <c r="D45" s="157" t="s">
        <v>79</v>
      </c>
      <c r="E45" s="140" t="s">
        <v>42</v>
      </c>
      <c r="F45" s="157" t="s">
        <v>43</v>
      </c>
    </row>
    <row r="46" spans="1:9" s="86" customFormat="1" ht="16.5" customHeight="1">
      <c r="A46" s="158">
        <v>50</v>
      </c>
      <c r="B46" s="159">
        <v>6950</v>
      </c>
      <c r="C46" s="158">
        <v>50</v>
      </c>
      <c r="D46" s="159">
        <v>6950</v>
      </c>
      <c r="E46" s="152"/>
      <c r="F46" s="153"/>
    </row>
    <row r="47" spans="1:9" s="85" customFormat="1" ht="16.5">
      <c r="A47" s="160"/>
      <c r="B47" s="137"/>
      <c r="C47" s="103"/>
      <c r="D47" s="103"/>
      <c r="E47" s="102"/>
      <c r="F47" s="103"/>
    </row>
    <row r="48" spans="1:9" ht="15.95" customHeight="1">
      <c r="A48" s="105" t="s">
        <v>44</v>
      </c>
      <c r="B48" s="161">
        <v>50</v>
      </c>
      <c r="C48" s="102"/>
      <c r="D48" s="103"/>
      <c r="E48" s="103"/>
      <c r="F48" s="102"/>
      <c r="G48" s="9"/>
      <c r="H48" s="9"/>
      <c r="I48" s="9"/>
    </row>
    <row r="49" spans="1:9" ht="15.95" customHeight="1">
      <c r="A49" s="162" t="s">
        <v>45</v>
      </c>
      <c r="B49" s="161">
        <v>50</v>
      </c>
      <c r="C49" s="163"/>
      <c r="D49" s="103"/>
      <c r="E49" s="103"/>
      <c r="F49" s="102"/>
      <c r="G49" s="9"/>
      <c r="H49" s="9"/>
      <c r="I49" s="9"/>
    </row>
    <row r="50" spans="1:9" ht="15.95" customHeight="1">
      <c r="A50" s="162"/>
      <c r="B50" s="161"/>
      <c r="C50" s="164"/>
      <c r="D50" s="103"/>
      <c r="E50" s="103"/>
      <c r="F50" s="102"/>
      <c r="G50" s="9"/>
      <c r="H50" s="9"/>
      <c r="I50" s="9"/>
    </row>
    <row r="51" spans="1:9" ht="15.95" customHeight="1">
      <c r="A51" s="165" t="s">
        <v>17</v>
      </c>
      <c r="B51" s="166" t="s">
        <v>46</v>
      </c>
      <c r="C51" s="164"/>
      <c r="D51" s="102"/>
      <c r="E51" s="167"/>
      <c r="F51" s="103"/>
      <c r="G51" s="9"/>
      <c r="H51" s="9"/>
      <c r="I51" s="9"/>
    </row>
    <row r="52" spans="1:9" ht="18.75" customHeight="1">
      <c r="A52" s="102"/>
      <c r="B52" s="168"/>
      <c r="C52" s="102"/>
      <c r="D52" s="168"/>
      <c r="E52" s="102"/>
      <c r="F52" s="103"/>
      <c r="G52" s="9"/>
      <c r="H52" s="9"/>
      <c r="I52" s="9"/>
    </row>
    <row r="53" spans="1:9" ht="16.5">
      <c r="A53" s="102" t="s">
        <v>80</v>
      </c>
      <c r="B53" s="135">
        <v>6.1</v>
      </c>
      <c r="C53" s="102"/>
      <c r="D53" s="169"/>
      <c r="E53" s="170"/>
      <c r="F53" s="103"/>
      <c r="G53" s="9"/>
      <c r="H53" s="9"/>
      <c r="I53" s="9"/>
    </row>
    <row r="54" spans="1:9" ht="15.95" customHeight="1">
      <c r="A54" s="102" t="s">
        <v>81</v>
      </c>
      <c r="B54" s="168">
        <v>-0.17</v>
      </c>
      <c r="C54" s="102"/>
      <c r="D54" s="171"/>
      <c r="E54" s="172"/>
      <c r="F54" s="103"/>
      <c r="G54" s="9"/>
      <c r="H54" s="9"/>
      <c r="I54" s="9"/>
    </row>
    <row r="55" spans="1:9" ht="15.95" customHeight="1">
      <c r="A55" s="102" t="s">
        <v>82</v>
      </c>
      <c r="B55" s="168"/>
      <c r="C55" s="102"/>
      <c r="D55" s="102"/>
      <c r="E55" s="102"/>
      <c r="F55" s="103"/>
      <c r="G55" s="9"/>
      <c r="H55" s="9"/>
      <c r="I55" s="9"/>
    </row>
    <row r="56" spans="1:9" ht="26.25" customHeight="1" thickBot="1">
      <c r="A56" s="102"/>
      <c r="B56" s="103"/>
      <c r="C56" s="103"/>
      <c r="D56" s="102"/>
      <c r="E56" s="102"/>
      <c r="F56" s="103"/>
      <c r="G56" s="9"/>
      <c r="H56" s="9"/>
      <c r="I56" s="9"/>
    </row>
    <row r="57" spans="1:9" ht="26.25" customHeight="1">
      <c r="A57" s="173" t="s">
        <v>50</v>
      </c>
      <c r="B57" s="174" t="s">
        <v>83</v>
      </c>
      <c r="C57" s="175" t="s">
        <v>84</v>
      </c>
      <c r="D57" s="176" t="s">
        <v>53</v>
      </c>
      <c r="E57" s="175" t="s">
        <v>54</v>
      </c>
      <c r="F57" s="177" t="s">
        <v>55</v>
      </c>
      <c r="G57" s="9"/>
      <c r="H57" s="9"/>
      <c r="I57" s="9"/>
    </row>
    <row r="58" spans="1:9" s="57" customFormat="1" ht="27" customHeight="1">
      <c r="A58" s="178" t="s">
        <v>89</v>
      </c>
      <c r="B58" s="179">
        <v>50</v>
      </c>
      <c r="C58" s="180">
        <v>3605</v>
      </c>
      <c r="D58" s="181">
        <f>LN(C58)</f>
        <v>8.1900770497190489</v>
      </c>
      <c r="E58" s="181">
        <f>(D58-$B$53)/$B$54</f>
        <v>-12.29457088070029</v>
      </c>
      <c r="F58" s="182">
        <f>EXP(E58)</f>
        <v>4.5765236304585283E-6</v>
      </c>
      <c r="G58" s="56"/>
      <c r="H58" s="56"/>
      <c r="I58" s="56"/>
    </row>
    <row r="59" spans="1:9" s="64" customFormat="1" ht="27" customHeight="1" thickBot="1">
      <c r="A59" s="183" t="s">
        <v>90</v>
      </c>
      <c r="B59" s="184">
        <v>50</v>
      </c>
      <c r="C59" s="185">
        <v>3306</v>
      </c>
      <c r="D59" s="186">
        <f>LN(C59)</f>
        <v>8.1034942783809694</v>
      </c>
      <c r="E59" s="186">
        <f>(D59-$B$53)/$B$54</f>
        <v>-11.785260461064526</v>
      </c>
      <c r="F59" s="187">
        <f>EXP(E59)</f>
        <v>7.6159908563172565E-6</v>
      </c>
      <c r="G59" s="63"/>
      <c r="H59" s="63"/>
      <c r="I59" s="63"/>
    </row>
    <row r="60" spans="1:9" s="64" customFormat="1" ht="27" customHeight="1">
      <c r="A60" s="102"/>
      <c r="B60" s="168"/>
      <c r="C60" s="102"/>
      <c r="D60" s="188" t="s">
        <v>56</v>
      </c>
      <c r="E60" s="188"/>
      <c r="F60" s="189">
        <f>AVERAGE(F58:F59)</f>
        <v>6.0962572433878924E-6</v>
      </c>
      <c r="G60" s="63"/>
      <c r="H60" s="63"/>
      <c r="I60" s="63"/>
    </row>
    <row r="61" spans="1:9" ht="26.25" customHeight="1">
      <c r="A61" s="103"/>
      <c r="B61" s="103"/>
      <c r="C61" s="103"/>
      <c r="D61" s="103"/>
      <c r="E61" s="190" t="s">
        <v>57</v>
      </c>
      <c r="F61" s="191">
        <f>STDEV(C58:C59)/AVERAGE(C58:C59)</f>
        <v>6.1185046324635423E-2</v>
      </c>
      <c r="G61" s="9"/>
      <c r="H61" s="9"/>
      <c r="I61" s="9"/>
    </row>
    <row r="62" spans="1:9" ht="25.5" customHeight="1">
      <c r="A62" s="102"/>
      <c r="B62" s="168"/>
      <c r="C62" s="102"/>
      <c r="D62" s="188" t="s">
        <v>58</v>
      </c>
      <c r="E62" s="188"/>
      <c r="F62" s="192">
        <v>2</v>
      </c>
      <c r="G62" s="9"/>
      <c r="H62" s="9"/>
    </row>
    <row r="63" spans="1:9" ht="26.25" customHeight="1">
      <c r="A63" s="103"/>
      <c r="B63" s="103"/>
      <c r="C63" s="107"/>
      <c r="D63" s="103"/>
      <c r="E63" s="190" t="s">
        <v>59</v>
      </c>
      <c r="F63" s="193">
        <f>(B46+A46)/A46*(D46+C46)/C46</f>
        <v>19600</v>
      </c>
      <c r="G63" s="9"/>
      <c r="H63" s="9"/>
      <c r="I63" s="9"/>
    </row>
    <row r="64" spans="1:9" ht="25.5" customHeight="1">
      <c r="A64" s="103"/>
      <c r="B64" s="103"/>
      <c r="C64" s="103"/>
      <c r="D64" s="103"/>
      <c r="E64" s="190" t="s">
        <v>60</v>
      </c>
      <c r="F64" s="194">
        <f>F63*F60</f>
        <v>0.11948664197040269</v>
      </c>
      <c r="G64" s="9"/>
      <c r="H64" s="9"/>
    </row>
    <row r="65" spans="1:9" ht="25.5" customHeight="1">
      <c r="A65" s="103"/>
      <c r="B65" s="103"/>
      <c r="C65" s="103"/>
      <c r="D65" s="103"/>
      <c r="E65" s="103"/>
      <c r="F65" s="103"/>
      <c r="G65" s="9"/>
      <c r="H65" s="9"/>
    </row>
    <row r="66" spans="1:9" ht="15.95" customHeight="1">
      <c r="A66" s="103"/>
      <c r="B66" s="103"/>
      <c r="C66" s="103"/>
      <c r="D66" s="103"/>
      <c r="E66" s="103"/>
      <c r="F66" s="103"/>
      <c r="G66" s="9"/>
      <c r="H66" s="9"/>
    </row>
    <row r="67" spans="1:9" ht="19.5" thickBot="1">
      <c r="A67" s="107" t="s">
        <v>61</v>
      </c>
      <c r="B67" s="103"/>
      <c r="C67" s="190" t="s">
        <v>62</v>
      </c>
      <c r="D67" s="195">
        <f>F64*B24</f>
        <v>0.23897328394080539</v>
      </c>
      <c r="E67" s="195"/>
      <c r="F67" s="107" t="str">
        <f>C23</f>
        <v>EU/vial</v>
      </c>
      <c r="G67" s="9"/>
      <c r="H67" s="9"/>
    </row>
    <row r="68" spans="1:9" ht="19.5" customHeight="1">
      <c r="A68" s="103"/>
      <c r="B68" s="115"/>
      <c r="C68" s="115"/>
      <c r="D68" s="196"/>
      <c r="E68" s="197"/>
      <c r="F68" s="103"/>
      <c r="G68" s="9"/>
      <c r="H68" s="9"/>
    </row>
    <row r="69" spans="1:9" ht="21" customHeight="1">
      <c r="A69" s="103"/>
      <c r="B69" s="103"/>
      <c r="C69" s="103"/>
      <c r="D69" s="103"/>
      <c r="E69" s="103"/>
      <c r="F69" s="103"/>
      <c r="G69" s="9"/>
      <c r="H69" s="9"/>
    </row>
    <row r="70" spans="1:9" ht="18" customHeight="1">
      <c r="A70" s="103"/>
      <c r="B70" s="103"/>
      <c r="C70" s="103"/>
      <c r="D70" s="103"/>
      <c r="E70" s="103"/>
      <c r="F70" s="103"/>
      <c r="G70" s="9"/>
      <c r="H70" s="9"/>
    </row>
    <row r="71" spans="1:9" ht="18" customHeight="1">
      <c r="A71" s="103"/>
      <c r="B71" s="103"/>
      <c r="C71" s="103"/>
      <c r="D71" s="103"/>
      <c r="E71" s="103"/>
      <c r="F71" s="103"/>
      <c r="G71" s="9"/>
      <c r="H71" s="9"/>
    </row>
    <row r="72" spans="1:9" ht="18" customHeight="1">
      <c r="A72" s="136" t="s">
        <v>63</v>
      </c>
      <c r="B72" s="103"/>
      <c r="C72" s="136" t="s">
        <v>64</v>
      </c>
      <c r="D72" s="79"/>
      <c r="E72" s="103"/>
      <c r="F72" s="136" t="s">
        <v>85</v>
      </c>
      <c r="G72" s="9"/>
      <c r="H72" s="9"/>
    </row>
    <row r="73" spans="1:9" ht="24.95" customHeight="1">
      <c r="A73" s="115" t="s">
        <v>91</v>
      </c>
      <c r="B73" s="103"/>
      <c r="C73" s="115" t="s">
        <v>66</v>
      </c>
      <c r="D73" s="115"/>
      <c r="E73" s="103"/>
      <c r="F73" s="115" t="s">
        <v>67</v>
      </c>
      <c r="G73" s="9"/>
      <c r="H73" s="9"/>
    </row>
    <row r="74" spans="1:9" ht="24.95" customHeight="1" thickBot="1">
      <c r="A74" s="198"/>
      <c r="B74" s="103"/>
      <c r="C74" s="199"/>
      <c r="D74" s="103"/>
      <c r="E74" s="103"/>
      <c r="F74" s="199"/>
      <c r="G74" s="9"/>
      <c r="H74" s="9"/>
    </row>
    <row r="75" spans="1:9" ht="24.95" customHeight="1">
      <c r="A75" s="103"/>
      <c r="B75" s="103"/>
      <c r="C75" s="103"/>
      <c r="D75" s="103"/>
      <c r="E75" s="103"/>
      <c r="F75" s="103"/>
      <c r="G75" s="9"/>
      <c r="H75" s="9"/>
    </row>
    <row r="76" spans="1:9" ht="24.95" customHeight="1">
      <c r="A76" s="103"/>
      <c r="B76" s="103"/>
      <c r="C76" s="103"/>
      <c r="D76" s="103"/>
      <c r="E76" s="103"/>
      <c r="F76" s="103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A34:F34"/>
    <mergeCell ref="A43:F43"/>
    <mergeCell ref="D60:E60"/>
    <mergeCell ref="D62:E62"/>
    <mergeCell ref="D67:E67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NDQA201511484 / Bacterial Endotoxin / Download 1  /  Analyst - Eric Ngamau /  Date 09-12-2015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68</v>
      </c>
      <c r="F13" s="3"/>
    </row>
    <row r="14" spans="1:6" ht="15.95" customHeight="1">
      <c r="A14" s="4" t="s">
        <v>6</v>
      </c>
      <c r="B14" s="2" t="s">
        <v>68</v>
      </c>
      <c r="F14" s="3"/>
    </row>
    <row r="15" spans="1:6" ht="15.95" customHeight="1">
      <c r="A15" s="4" t="s">
        <v>8</v>
      </c>
      <c r="B15" s="1" t="s">
        <v>69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70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91" t="s">
        <v>28</v>
      </c>
      <c r="B30" s="92"/>
      <c r="C30" s="93" t="s">
        <v>29</v>
      </c>
      <c r="D30" s="93"/>
      <c r="E30" s="93"/>
      <c r="F30" s="94"/>
    </row>
    <row r="31" spans="1:7" ht="20.100000000000001" customHeight="1">
      <c r="A31" s="22"/>
      <c r="B31" s="23"/>
      <c r="C31" s="95" t="s">
        <v>31</v>
      </c>
      <c r="D31" s="96"/>
      <c r="E31" s="96" t="s">
        <v>32</v>
      </c>
      <c r="F31" s="97"/>
    </row>
    <row r="32" spans="1:7" ht="20.100000000000001" customHeight="1">
      <c r="A32" s="25" t="s">
        <v>30</v>
      </c>
      <c r="B32" s="26" t="s">
        <v>71</v>
      </c>
      <c r="C32" s="98">
        <v>-0.999</v>
      </c>
      <c r="D32" s="99"/>
      <c r="E32" s="88">
        <v>0.998</v>
      </c>
      <c r="F32" s="89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44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45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46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47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48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49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50</v>
      </c>
      <c r="B45" s="52" t="s">
        <v>51</v>
      </c>
      <c r="C45" s="53" t="s">
        <v>52</v>
      </c>
      <c r="D45" s="54" t="s">
        <v>53</v>
      </c>
      <c r="E45" s="53" t="s">
        <v>54</v>
      </c>
      <c r="F45" s="55" t="s">
        <v>55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90" t="s">
        <v>56</v>
      </c>
      <c r="E48" s="90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57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90" t="s">
        <v>58</v>
      </c>
      <c r="E50" s="90"/>
      <c r="F50" s="73">
        <v>2</v>
      </c>
      <c r="G50" s="9"/>
      <c r="H50" s="9"/>
      <c r="I50" s="9"/>
    </row>
    <row r="51" spans="1:9" ht="25.5" customHeight="1">
      <c r="C51" s="74"/>
      <c r="E51" s="71" t="s">
        <v>59</v>
      </c>
      <c r="F51" s="24">
        <f>4000/100*4000/100</f>
        <v>1600</v>
      </c>
      <c r="G51" s="9"/>
      <c r="H51" s="9"/>
    </row>
    <row r="52" spans="1:9" ht="25.5" customHeight="1">
      <c r="E52" s="71" t="s">
        <v>60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61</v>
      </c>
      <c r="C55" s="76" t="s">
        <v>62</v>
      </c>
      <c r="D55" s="100">
        <f>F52*5/500</f>
        <v>4.3190433674064307E-7</v>
      </c>
      <c r="E55" s="10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63</v>
      </c>
      <c r="C60" s="63" t="s">
        <v>64</v>
      </c>
      <c r="D60" s="79"/>
      <c r="F60" s="80" t="s">
        <v>65</v>
      </c>
      <c r="G60" s="9"/>
      <c r="H60" s="9"/>
    </row>
    <row r="61" spans="1:9" ht="24.95" customHeight="1">
      <c r="A61" s="21"/>
      <c r="C61" s="81" t="s">
        <v>66</v>
      </c>
      <c r="D61" s="21"/>
      <c r="F61" s="21" t="s">
        <v>67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2015-12-09T09:19:26Z</cp:lastPrinted>
  <dcterms:created xsi:type="dcterms:W3CDTF">2014-04-25T13:22:50Z</dcterms:created>
  <dcterms:modified xsi:type="dcterms:W3CDTF">2015-12-09T09:20:17Z</dcterms:modified>
</cp:coreProperties>
</file>