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<sst xmlns="http://schemas.openxmlformats.org/spreadsheetml/2006/main" count="68" uniqueCount="57">
  <si>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</si>
  <si>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</si>
  <si>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</si>
  <si>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</si>
  <si>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</si>
  <si>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</si>
  <si>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</si>
  <si>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</si>
  <si>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</si>
  <si>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</si>
  <si>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</si>
  <si>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</si>
  <si>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</si>
  <si>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</si>
  <si>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</si>
  <si>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</si>
  <si>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</si>
  <si>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</si>
  <si>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</si>
  <si>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</si>
  <si>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</si>
  <si>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</si>
  <si>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</si>
  <si>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</si>
  <si>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</si>
  <si>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</si>
  <si>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</si>
  <si>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</si>
  <si>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</si>
  <si>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</si>
  <si>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</si>
  <si>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</si>
  <si>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</si>
  <si>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</si>
  <si>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</si>
  <si>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</si>
  <si>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</si>
  <si>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</si>
  <si>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</si>
  <si>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</si>
  <si>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</si>
  <si>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</si>
  <si>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</si>
  <si>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</si>
  <si>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</si>
  <si>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</si>
  <si>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Volume (mL)</t>
  </si>
  <si>
    <t>Per Label Claim</t>
  </si>
  <si>
    <t>Quinine Dihydrochloride Injection B.P. 80</t>
  </si>
  <si>
    <t xml:space="preserve">Quinine Dihydrochloride </t>
  </si>
  <si>
    <t>Potassium hydrogen Phthalate</t>
  </si>
  <si>
    <t>Bugigi</t>
  </si>
  <si>
    <t>NDQA201511507</t>
  </si>
  <si>
    <t>National Quality Control Laboratory</t>
  </si>
  <si>
    <t>Quinine dihydrochloride 600 mg/2 mL</t>
  </si>
  <si>
    <t>Standardisation of 0.1M Perchloric Acid</t>
  </si>
  <si>
    <t>Each mL of 0.1 M Perchloric Acid VS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</si>
</sst>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3" formatCode="0.00\ &quot;mg&quot;"/>
    <numFmt numFmtId="176" formatCode="0.0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3" fontId="8" fillId="3" borderId="0" xfId="0" applyNumberFormat="1" applyFont="1" applyFill="1" applyAlignment="1" applyProtection="1">
      <alignment horizontal="center"/>
      <protection locked="0"/>
    </xf>
    <xf numFmtId="176" fontId="8" fillId="3" borderId="11" xfId="0" applyNumberFormat="1" applyFont="1" applyFill="1" applyBorder="1" applyAlignment="1" applyProtection="1">
      <alignment horizontal="center"/>
      <protection locked="0"/>
    </xf>
    <xf numFmtId="176" fontId="8" fillId="3" borderId="24" xfId="0" applyNumberFormat="1" applyFont="1" applyFill="1" applyBorder="1" applyAlignment="1" applyProtection="1">
      <alignment horizontal="center"/>
      <protection locked="0"/>
    </xf>
    <xf numFmtId="176" fontId="8" fillId="3" borderId="9" xfId="0" applyNumberFormat="1" applyFont="1" applyFill="1" applyBorder="1" applyAlignment="1" applyProtection="1">
      <alignment horizontal="center"/>
      <protection locked="0"/>
    </xf>
    <xf numFmtId="176" fontId="8" fillId="3" borderId="25" xfId="0" applyNumberFormat="1" applyFont="1" applyFill="1" applyBorder="1" applyAlignment="1" applyProtection="1">
      <alignment horizontal="center"/>
      <protection locked="0"/>
    </xf>
    <xf numFmtId="176" fontId="8" fillId="3" borderId="10" xfId="0" applyNumberFormat="1" applyFont="1" applyFill="1" applyBorder="1" applyAlignment="1" applyProtection="1">
      <alignment horizontal="center"/>
      <protection locked="0"/>
    </xf>
    <xf numFmtId="176" fontId="8" fillId="3" borderId="26" xfId="0" applyNumberFormat="1" applyFont="1" applyFill="1" applyBorder="1" applyAlignment="1" applyProtection="1">
      <alignment horizontal="center"/>
      <protection locked="0"/>
    </xf>
    <xf numFmtId="176" fontId="5" fillId="2" borderId="18" xfId="0" applyNumberFormat="1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40" zoomScale="75" zoomScaleNormal="75" zoomScalePageLayoutView="40" workbookViewId="0">
      <selection activeCell="J63" sqref="J63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0" t="s">
        <v>53</v>
      </c>
      <c r="B1" s="140"/>
      <c r="C1" s="140"/>
      <c r="D1" s="140"/>
      <c r="E1" s="140"/>
      <c r="F1" s="140"/>
      <c r="G1" s="140"/>
      <c r="H1" s="140"/>
      <c r="I1" s="140"/>
    </row>
    <row r="2" spans="1:9" ht="13.8" x14ac:dyDescent="0.3">
      <c r="A2" s="140"/>
      <c r="B2" s="140"/>
      <c r="C2" s="140"/>
      <c r="D2" s="140"/>
      <c r="E2" s="140"/>
      <c r="F2" s="140"/>
      <c r="G2" s="140"/>
      <c r="H2" s="140"/>
      <c r="I2" s="140"/>
    </row>
    <row r="3" spans="1:9" ht="13.8" x14ac:dyDescent="0.3">
      <c r="A3" s="140"/>
      <c r="B3" s="140"/>
      <c r="C3" s="140"/>
      <c r="D3" s="140"/>
      <c r="E3" s="140"/>
      <c r="F3" s="140"/>
      <c r="G3" s="140"/>
      <c r="H3" s="140"/>
      <c r="I3" s="140"/>
    </row>
    <row r="4" spans="1:9" ht="13.8" x14ac:dyDescent="0.3">
      <c r="A4" s="140"/>
      <c r="B4" s="140"/>
      <c r="C4" s="140"/>
      <c r="D4" s="140"/>
      <c r="E4" s="140"/>
      <c r="F4" s="140"/>
      <c r="G4" s="140"/>
      <c r="H4" s="140"/>
      <c r="I4" s="140"/>
    </row>
    <row r="5" spans="1:9" ht="13.8" x14ac:dyDescent="0.3">
      <c r="A5" s="140"/>
      <c r="B5" s="140"/>
      <c r="C5" s="140"/>
      <c r="D5" s="140"/>
      <c r="E5" s="140"/>
      <c r="F5" s="140"/>
      <c r="G5" s="140"/>
      <c r="H5" s="140"/>
      <c r="I5" s="140"/>
    </row>
    <row r="6" spans="1:9" ht="13.8" x14ac:dyDescent="0.3">
      <c r="A6" s="140"/>
      <c r="B6" s="140"/>
      <c r="C6" s="140"/>
      <c r="D6" s="140"/>
      <c r="E6" s="140"/>
      <c r="F6" s="140"/>
      <c r="G6" s="140"/>
      <c r="H6" s="140"/>
      <c r="I6" s="140"/>
    </row>
    <row r="7" spans="1:9" ht="13.8" x14ac:dyDescent="0.3">
      <c r="A7" s="140"/>
      <c r="B7" s="140"/>
      <c r="C7" s="140"/>
      <c r="D7" s="140"/>
      <c r="E7" s="140"/>
      <c r="F7" s="140"/>
      <c r="G7" s="140"/>
      <c r="H7" s="140"/>
      <c r="I7" s="140"/>
    </row>
    <row r="8" spans="1:9" ht="13.8" x14ac:dyDescent="0.3">
      <c r="A8" s="139" t="s">
        <v>8</v>
      </c>
      <c r="B8" s="139"/>
      <c r="C8" s="139"/>
      <c r="D8" s="139"/>
      <c r="E8" s="139"/>
      <c r="F8" s="139"/>
      <c r="G8" s="139"/>
      <c r="H8" s="139"/>
      <c r="I8" s="139"/>
    </row>
    <row r="9" spans="1:9" ht="13.8" x14ac:dyDescent="0.3">
      <c r="A9" s="139"/>
      <c r="B9" s="139"/>
      <c r="C9" s="139"/>
      <c r="D9" s="139"/>
      <c r="E9" s="139"/>
      <c r="F9" s="139"/>
      <c r="G9" s="139"/>
      <c r="H9" s="139"/>
      <c r="I9" s="139"/>
    </row>
    <row r="10" spans="1:9" ht="13.8" x14ac:dyDescent="0.3">
      <c r="A10" s="139"/>
      <c r="B10" s="139"/>
      <c r="C10" s="139"/>
      <c r="D10" s="139"/>
      <c r="E10" s="139"/>
      <c r="F10" s="139"/>
      <c r="G10" s="139"/>
      <c r="H10" s="139"/>
      <c r="I10" s="139"/>
    </row>
    <row r="11" spans="1:9" ht="13.8" x14ac:dyDescent="0.3">
      <c r="A11" s="139"/>
      <c r="B11" s="139"/>
      <c r="C11" s="139"/>
      <c r="D11" s="139"/>
      <c r="E11" s="139"/>
      <c r="F11" s="139"/>
      <c r="G11" s="139"/>
      <c r="H11" s="139"/>
      <c r="I11" s="139"/>
    </row>
    <row r="12" spans="1:9" ht="13.8" x14ac:dyDescent="0.3">
      <c r="A12" s="139"/>
      <c r="B12" s="139"/>
      <c r="C12" s="139"/>
      <c r="D12" s="139"/>
      <c r="E12" s="139"/>
      <c r="F12" s="139"/>
      <c r="G12" s="139"/>
      <c r="H12" s="139"/>
      <c r="I12" s="139"/>
    </row>
    <row r="13" spans="1:9" ht="13.8" x14ac:dyDescent="0.3">
      <c r="A13" s="139"/>
      <c r="B13" s="139"/>
      <c r="C13" s="139"/>
      <c r="D13" s="139"/>
      <c r="E13" s="139"/>
      <c r="F13" s="139"/>
      <c r="G13" s="139"/>
      <c r="H13" s="139"/>
      <c r="I13" s="139"/>
    </row>
    <row r="14" spans="1:9" ht="13.8" x14ac:dyDescent="0.3">
      <c r="A14" s="139"/>
      <c r="B14" s="139"/>
      <c r="C14" s="139"/>
      <c r="D14" s="139"/>
      <c r="E14" s="139"/>
      <c r="F14" s="139"/>
      <c r="G14" s="139"/>
      <c r="H14" s="139"/>
      <c r="I14" s="139"/>
    </row>
    <row r="15" spans="1:9" ht="19.5" customHeight="1" x14ac:dyDescent="0.3"/>
    <row r="16" spans="1:9" ht="19.5" customHeight="1" x14ac:dyDescent="0.3">
      <c r="A16" s="144" t="s">
        <v>9</v>
      </c>
      <c r="B16" s="145"/>
      <c r="C16" s="145"/>
      <c r="D16" s="145"/>
      <c r="E16" s="145"/>
      <c r="F16" s="145"/>
      <c r="G16" s="145"/>
      <c r="H16" s="146"/>
    </row>
    <row r="17" spans="1:14" ht="18" x14ac:dyDescent="0.3">
      <c r="A17" s="147" t="s">
        <v>10</v>
      </c>
      <c r="B17" s="147"/>
      <c r="C17" s="147"/>
      <c r="D17" s="147"/>
      <c r="E17" s="147"/>
      <c r="F17" s="147"/>
      <c r="G17" s="147"/>
      <c r="H17" s="147"/>
    </row>
    <row r="18" spans="1:14" ht="18" x14ac:dyDescent="0.3">
      <c r="A18" s="11" t="s">
        <v>11</v>
      </c>
      <c r="B18" s="41" t="s">
        <v>48</v>
      </c>
      <c r="C18" s="41"/>
      <c r="D18" s="41"/>
      <c r="E18" s="41"/>
    </row>
    <row r="19" spans="1:14" ht="18" x14ac:dyDescent="0.3">
      <c r="A19" s="11" t="s">
        <v>12</v>
      </c>
      <c r="B19" s="42" t="s">
        <v>52</v>
      </c>
      <c r="C19" s="128">
        <v>22</v>
      </c>
    </row>
    <row r="20" spans="1:14" ht="18" x14ac:dyDescent="0.3">
      <c r="A20" s="11" t="s">
        <v>13</v>
      </c>
      <c r="B20" s="42" t="s">
        <v>49</v>
      </c>
    </row>
    <row r="21" spans="1:14" ht="18" x14ac:dyDescent="0.35">
      <c r="A21" s="11" t="s">
        <v>14</v>
      </c>
      <c r="B21" s="12" t="s">
        <v>54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15</v>
      </c>
      <c r="B22" s="43">
        <v>42496</v>
      </c>
    </row>
    <row r="23" spans="1:14" ht="18" x14ac:dyDescent="0.3">
      <c r="A23" s="11" t="s">
        <v>16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55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50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17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6" t="s">
        <v>18</v>
      </c>
      <c r="B29" s="97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19</v>
      </c>
      <c r="B30" s="59">
        <v>1</v>
      </c>
      <c r="C30" s="60" t="s">
        <v>20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21</v>
      </c>
      <c r="B33" s="24" t="s">
        <v>22</v>
      </c>
      <c r="C33" s="68" t="s">
        <v>23</v>
      </c>
      <c r="D33" s="24" t="s">
        <v>24</v>
      </c>
      <c r="E33" s="72" t="s">
        <v>25</v>
      </c>
      <c r="F33" s="76" t="s">
        <v>26</v>
      </c>
      <c r="G33" s="24" t="s">
        <v>27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28</v>
      </c>
      <c r="B34" s="65">
        <v>173.94</v>
      </c>
      <c r="C34" s="69">
        <f>IF(ISBLANK(B34), "-",B34/$B$28*($B$30/$D$30))</f>
        <v>0.85172852805797672</v>
      </c>
      <c r="D34" s="130">
        <v>8.5</v>
      </c>
      <c r="E34" s="98">
        <f>IF(ISBLANK(B34), "-",C34/D34)</f>
        <v>0.1002033562421149</v>
      </c>
      <c r="F34" s="107">
        <f>IF(ISBLANK(B34), "-",(E34-$B$29)/$B$29)</f>
        <v>2.0335624211489933E-3</v>
      </c>
      <c r="G34" s="101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29</v>
      </c>
      <c r="B35" s="66">
        <v>175.48</v>
      </c>
      <c r="C35" s="70">
        <f>IF(ISBLANK(B35), "-",B35/$B$28*($B$30/$D$30))</f>
        <v>0.85926941533640189</v>
      </c>
      <c r="D35" s="131">
        <v>8.6</v>
      </c>
      <c r="E35" s="99">
        <f>IF(ISBLANK(B35), "-",C35/D35)</f>
        <v>9.9915048294930461E-2</v>
      </c>
      <c r="F35" s="108">
        <f>IF(ISBLANK(B35), "-",(E35-$B$29)/$B$29)</f>
        <v>-8.4951705069544192E-4</v>
      </c>
      <c r="G35" s="102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30</v>
      </c>
      <c r="B36" s="66">
        <v>176.07</v>
      </c>
      <c r="C36" s="70">
        <f>IF(ISBLANK(B36), "-",B36/$B$28*($B$30/$D$30))</f>
        <v>0.86215845656644796</v>
      </c>
      <c r="D36" s="131">
        <v>8.6</v>
      </c>
      <c r="E36" s="99">
        <f>IF(ISBLANK(B36), "-",C36/D36)</f>
        <v>0.10025098332168</v>
      </c>
      <c r="F36" s="108">
        <f>IF(ISBLANK(B36), "-",(E36-$B$29)/$B$29)</f>
        <v>2.5098332167999837E-3</v>
      </c>
      <c r="G36" s="102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31</v>
      </c>
      <c r="B37" s="67"/>
      <c r="C37" s="71" t="str">
        <f>IF(ISBLANK(B37), "-",B37/$B$28*($B$30/$D$30))</f>
        <v>-</v>
      </c>
      <c r="D37" s="132"/>
      <c r="E37" s="100" t="str">
        <f>IF(ISBLANK(B37), "-",C37/D37)</f>
        <v>-</v>
      </c>
      <c r="F37" s="109" t="str">
        <f>IF(ISBLANK(B37), "-",(E37-$B$29)/$B$29)</f>
        <v>-</v>
      </c>
      <c r="G37" s="103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6" t="s">
        <v>32</v>
      </c>
      <c r="E38" s="57">
        <f>AVERAGE(E34:E37)</f>
        <v>0.10012312928624179</v>
      </c>
      <c r="F38" s="126">
        <f>AVERAGE(F34:F37)</f>
        <v>1.231292862417845E-3</v>
      </c>
      <c r="G38" s="125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33</v>
      </c>
      <c r="E39" s="54">
        <f>STDEV(E34:E37)/E38</f>
        <v>1.8154653452772845E-3</v>
      </c>
      <c r="F39" s="105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6"/>
      <c r="G40" s="4"/>
      <c r="H40" s="4"/>
    </row>
    <row r="41" spans="1:14" ht="18" x14ac:dyDescent="0.35">
      <c r="A41" s="48"/>
      <c r="B41" s="45"/>
      <c r="C41" s="44"/>
      <c r="D41" s="44"/>
      <c r="E41" s="44"/>
      <c r="F41" s="104"/>
      <c r="G41" s="4"/>
      <c r="H41" s="4"/>
    </row>
    <row r="43" spans="1:14" ht="18" x14ac:dyDescent="0.3">
      <c r="A43" s="19" t="s">
        <v>0</v>
      </c>
      <c r="B43" s="20" t="s">
        <v>34</v>
      </c>
    </row>
    <row r="44" spans="1:14" ht="18" x14ac:dyDescent="0.3">
      <c r="A44" s="15" t="s">
        <v>35</v>
      </c>
      <c r="B44" s="21" t="str">
        <f>B21</f>
        <v>Quinine dihydrochloride 600 mg/2 mL</v>
      </c>
    </row>
    <row r="45" spans="1:14" ht="18" x14ac:dyDescent="0.3">
      <c r="A45" s="22"/>
      <c r="B45" s="129"/>
      <c r="H45" s="23"/>
    </row>
    <row r="46" spans="1:14" ht="26.25" customHeight="1" x14ac:dyDescent="0.45">
      <c r="A46" s="21" t="s">
        <v>44</v>
      </c>
      <c r="B46" s="137">
        <v>2</v>
      </c>
      <c r="C46" s="10" t="s">
        <v>45</v>
      </c>
      <c r="D46" s="138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27"/>
      <c r="H47" s="23"/>
    </row>
    <row r="48" spans="1:14" ht="26.25" customHeight="1" x14ac:dyDescent="0.45">
      <c r="A48" s="15" t="s">
        <v>56</v>
      </c>
      <c r="B48" s="148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42" t="s">
        <v>36</v>
      </c>
      <c r="H50" s="143"/>
      <c r="J50" s="115"/>
    </row>
    <row r="51" spans="1:10" ht="19.5" customHeight="1" x14ac:dyDescent="0.3">
      <c r="A51" s="77" t="s">
        <v>37</v>
      </c>
      <c r="B51" s="24" t="s">
        <v>46</v>
      </c>
      <c r="C51" s="24" t="s">
        <v>38</v>
      </c>
      <c r="D51" s="24" t="s">
        <v>39</v>
      </c>
      <c r="E51" s="24" t="s">
        <v>40</v>
      </c>
      <c r="F51" s="89" t="s">
        <v>41</v>
      </c>
      <c r="G51" s="24" t="s">
        <v>42</v>
      </c>
      <c r="H51" s="24" t="s">
        <v>47</v>
      </c>
      <c r="I51" s="136" t="s">
        <v>43</v>
      </c>
      <c r="J51" s="78"/>
    </row>
    <row r="52" spans="1:10" ht="26.25" customHeight="1" x14ac:dyDescent="0.45">
      <c r="A52" s="79" t="s">
        <v>28</v>
      </c>
      <c r="B52" s="82">
        <v>1</v>
      </c>
      <c r="C52" s="149">
        <v>14.9</v>
      </c>
      <c r="D52" s="150">
        <v>0</v>
      </c>
      <c r="E52" s="155">
        <f>IF(ISBLANK(B52),"-",C52-$D$56)</f>
        <v>14.9</v>
      </c>
      <c r="F52" s="92">
        <f>IF(ISBLANK(B52), "-",E52*$G$38)</f>
        <v>14.918346263650026</v>
      </c>
      <c r="G52" s="110">
        <f>IF(ISBLANK(B52),"-",F52*$B$48)</f>
        <v>296.42754025872603</v>
      </c>
      <c r="H52" s="91">
        <f>IF(ISBLANK(B52),"-",G52*$B$46/B52)</f>
        <v>592.85508051745205</v>
      </c>
      <c r="I52" s="121">
        <f>IF(ISBLANK(B52),"-",H52/$D$46)</f>
        <v>0.9880918008624201</v>
      </c>
      <c r="J52" s="116"/>
    </row>
    <row r="53" spans="1:10" ht="26.25" customHeight="1" x14ac:dyDescent="0.45">
      <c r="A53" s="80" t="s">
        <v>29</v>
      </c>
      <c r="B53" s="83">
        <v>1</v>
      </c>
      <c r="C53" s="151">
        <v>14.9</v>
      </c>
      <c r="D53" s="152">
        <v>0</v>
      </c>
      <c r="E53" s="156">
        <f>IF(ISBLANK(B53),"-",C53-$D$56)</f>
        <v>14.9</v>
      </c>
      <c r="F53" s="93">
        <f>IF(ISBLANK(B53), "-",E53*$G$38)</f>
        <v>14.918346263650026</v>
      </c>
      <c r="G53" s="111">
        <f>IF(ISBLANK(B53),"-",F53*$B$48)</f>
        <v>296.42754025872603</v>
      </c>
      <c r="H53" s="114">
        <f>IF(ISBLANK(B53),"-",G53*$B$46/B53)</f>
        <v>592.85508051745205</v>
      </c>
      <c r="I53" s="122">
        <f>IF(ISBLANK(B53),"-",H53/$D$46)</f>
        <v>0.9880918008624201</v>
      </c>
      <c r="J53" s="116"/>
    </row>
    <row r="54" spans="1:10" ht="26.25" customHeight="1" x14ac:dyDescent="0.45">
      <c r="A54" s="80" t="s">
        <v>30</v>
      </c>
      <c r="B54" s="83">
        <v>1</v>
      </c>
      <c r="C54" s="151">
        <v>15</v>
      </c>
      <c r="D54" s="152">
        <v>0</v>
      </c>
      <c r="E54" s="156">
        <f>IF(ISBLANK(B54),"-",C54-$D$56)</f>
        <v>15</v>
      </c>
      <c r="F54" s="93">
        <f>IF(ISBLANK(B54), "-",E54*$G$38)</f>
        <v>15.018469392936268</v>
      </c>
      <c r="G54" s="111">
        <f>IF(ISBLANK(B54),"-",F54*$B$48)</f>
        <v>298.41698683764366</v>
      </c>
      <c r="H54" s="114">
        <f>IF(ISBLANK(B54),"-",G54*$B$46/B54)</f>
        <v>596.83397367528733</v>
      </c>
      <c r="I54" s="122">
        <f>IF(ISBLANK(B54),"-",H54/$D$46)</f>
        <v>0.99472328945881217</v>
      </c>
      <c r="J54" s="116"/>
    </row>
    <row r="55" spans="1:10" ht="27" customHeight="1" x14ac:dyDescent="0.45">
      <c r="A55" s="81" t="s">
        <v>31</v>
      </c>
      <c r="B55" s="84"/>
      <c r="C55" s="153"/>
      <c r="D55" s="154"/>
      <c r="E55" s="95" t="str">
        <f>IF(ISBLANK(B55),"-",C55-$D$56)</f>
        <v>-</v>
      </c>
      <c r="F55" s="94" t="str">
        <f>IF(ISBLANK(B55), "-",E55*$G$38)</f>
        <v>-</v>
      </c>
      <c r="G55" s="112" t="str">
        <f>IF(ISBLANK(B55),"-",F55*$B$48)</f>
        <v>-</v>
      </c>
      <c r="H55" s="124" t="str">
        <f>IF(ISBLANK(B55),"-",G55*$B$46/B55)</f>
        <v>-</v>
      </c>
      <c r="I55" s="122" t="str">
        <f>IF(ISBLANK(B55),"-",H55/$D$46)</f>
        <v>-</v>
      </c>
      <c r="J55" s="117"/>
    </row>
    <row r="56" spans="1:10" ht="26.25" customHeight="1" x14ac:dyDescent="0.45">
      <c r="C56" s="52" t="s">
        <v>32</v>
      </c>
      <c r="D56" s="85">
        <f>AVERAGE(D52:D55)</f>
        <v>0</v>
      </c>
      <c r="F56" s="52" t="s">
        <v>32</v>
      </c>
      <c r="G56" s="90">
        <f>AVERAGE(G52:G55)</f>
        <v>297.09068911836522</v>
      </c>
      <c r="H56" s="133">
        <f>AVERAGE(H52:H55)</f>
        <v>594.18137823673044</v>
      </c>
      <c r="I56" s="123">
        <f>AVERAGE(I52:I55)</f>
        <v>0.99030229706121753</v>
      </c>
      <c r="J56" s="118"/>
    </row>
    <row r="57" spans="1:10" ht="26.25" customHeight="1" x14ac:dyDescent="0.5">
      <c r="C57" s="53" t="s">
        <v>33</v>
      </c>
      <c r="D57" s="54" t="str">
        <f>IF(D56=0,"-",STDEV(D52:D55)/D56)</f>
        <v>-</v>
      </c>
      <c r="F57" s="53" t="s">
        <v>33</v>
      </c>
      <c r="G57" s="113"/>
      <c r="H57" s="134">
        <f>STDEV(H52:H55)/H56</f>
        <v>3.8661848383234102E-3</v>
      </c>
      <c r="I57" s="87">
        <f>STDEV(I52:I55)/I56</f>
        <v>3.8661848383233772E-3</v>
      </c>
      <c r="J57" s="119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88">
        <f>COUNT(G52:G55)</f>
        <v>3</v>
      </c>
      <c r="H58" s="135">
        <f>COUNT(H52:H55)</f>
        <v>3</v>
      </c>
      <c r="I58" s="88">
        <f>COUNT(I52:I55)</f>
        <v>3</v>
      </c>
      <c r="J58" s="120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41" t="s">
        <v>3</v>
      </c>
      <c r="C62" s="141"/>
      <c r="E62" s="37" t="s">
        <v>4</v>
      </c>
      <c r="F62" s="29"/>
      <c r="G62" s="141" t="s">
        <v>5</v>
      </c>
      <c r="H62" s="141"/>
    </row>
    <row r="63" spans="1:10" ht="83.25" customHeight="1" x14ac:dyDescent="0.3">
      <c r="A63" s="30" t="s">
        <v>6</v>
      </c>
      <c r="B63" s="31" t="s">
        <v>51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2016-06-06T15:32:17Z</dcterms:modified>
</cp:coreProperties>
</file>