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88" windowWidth="14052" windowHeight="6096"/>
  </bookViews>
  <sheets>
    <sheet name="Quinine Dihydrochloride 1" sheetId="3" r:id="rId1"/>
  </sheets>
  <definedNames>
    <definedName name="_xlnm.Print_Area" localSheetId="0">'Quinine Dihydrochloride 1'!$A$1:$I$64</definedName>
  </definedNames>
  <calcPr calcId="145621"/>
</workbook>
</file>

<file path=xl/calcChain.xml><?xml version="1.0" encoding="utf-8"?>
<calcChain xmlns="http://schemas.openxmlformats.org/spreadsheetml/2006/main">
  <c r="H52" i="3" l="1"/>
  <c r="F54" i="3"/>
  <c r="F52" i="3"/>
  <c r="G47" i="3"/>
  <c r="G52" i="3"/>
  <c r="H35" i="3"/>
  <c r="I35" i="3" s="1"/>
  <c r="H36" i="3"/>
  <c r="I36" i="3" s="1"/>
  <c r="H34" i="3"/>
  <c r="I34" i="3" s="1"/>
  <c r="D58" i="3" l="1"/>
  <c r="D56" i="3"/>
  <c r="D57" i="3" s="1"/>
  <c r="I55" i="3"/>
  <c r="H55" i="3"/>
  <c r="G55" i="3"/>
  <c r="F55" i="3"/>
  <c r="E55" i="3"/>
  <c r="E54" i="3"/>
  <c r="E53" i="3"/>
  <c r="E52" i="3"/>
  <c r="C48" i="3"/>
  <c r="E46" i="3"/>
  <c r="B44" i="3"/>
  <c r="G37" i="3"/>
  <c r="F37" i="3"/>
  <c r="E37" i="3"/>
  <c r="C37" i="3"/>
  <c r="C36" i="3"/>
  <c r="E36" i="3" s="1"/>
  <c r="G36" i="3" s="1"/>
  <c r="C35" i="3"/>
  <c r="E35" i="3" s="1"/>
  <c r="G35" i="3" s="1"/>
  <c r="C34" i="3"/>
  <c r="E34" i="3" s="1"/>
  <c r="E40" i="3" l="1"/>
  <c r="F34" i="3"/>
  <c r="F35" i="3"/>
  <c r="F36" i="3"/>
  <c r="G34" i="3"/>
  <c r="G38" i="3" s="1"/>
  <c r="E38" i="3"/>
  <c r="E39" i="3" s="1"/>
  <c r="F38" i="3" l="1"/>
  <c r="G54" i="3"/>
  <c r="H54" i="3" s="1"/>
  <c r="I54" i="3" s="1"/>
  <c r="F53" i="3"/>
  <c r="G53" i="3" s="1"/>
  <c r="H53" i="3" s="1"/>
  <c r="I53" i="3" s="1"/>
  <c r="G58" i="3" l="1"/>
  <c r="G56" i="3"/>
  <c r="I52" i="3" l="1"/>
  <c r="H58" i="3"/>
  <c r="H56" i="3"/>
  <c r="H57" i="3" s="1"/>
  <c r="I56" i="3" l="1"/>
  <c r="I57" i="3" s="1"/>
  <c r="I58" i="3"/>
</calcChain>
</file>

<file path=xl/sharedStrings.xml><?xml version="1.0" encoding="utf-8"?>
<sst xmlns="http://schemas.openxmlformats.org/spreadsheetml/2006/main" count="68" uniqueCount="57">
  <si>
    <t>Analysis Data</t>
  </si>
  <si>
    <t>Reference Substance:</t>
  </si>
  <si>
    <t>n: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</si>
  <si>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</si>
  <si>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</si>
  <si>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</si>
  <si>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</si>
  <si>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</si>
  <si>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</si>
  <si>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</si>
  <si>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</si>
  <si>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</si>
  <si>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</si>
  <si>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</si>
  <si>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</si>
  <si>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</si>
  <si>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</si>
  <si>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</si>
  <si>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</si>
  <si>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</si>
  <si>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</si>
  <si>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</si>
  <si>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</si>
  <si>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</si>
  <si>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</si>
  <si>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</si>
  <si>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</si>
  <si>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</si>
  <si>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</si>
  <si>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</si>
  <si>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</si>
  <si>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</si>
  <si>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</si>
  <si>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</si>
  <si>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</si>
  <si>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</si>
  <si>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</si>
  <si>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Actual Amount (mg)</t>
  </si>
  <si>
    <t>Sample</t>
  </si>
  <si>
    <t>Titre Vol. (mL)</t>
  </si>
  <si>
    <t>Blank</t>
  </si>
  <si>
    <t>Blank Correction</t>
  </si>
  <si>
    <t>Corrected Titre</t>
  </si>
  <si>
    <t>In sample</t>
  </si>
  <si>
    <t>Percentage content</t>
  </si>
  <si>
    <t>Each</t>
  </si>
  <si>
    <t>contains</t>
  </si>
  <si>
    <t>Each mL of 0.1 M Silver Nitrate VS is Equivalent to</t>
  </si>
  <si>
    <t>Volume (mL)</t>
  </si>
  <si>
    <t>Per Label Claim</t>
  </si>
  <si>
    <t>Quinine Dihydrochloride Injection B.P. 80</t>
  </si>
  <si>
    <t xml:space="preserve">Quinine Dihydrochloride </t>
  </si>
  <si>
    <t>Quinine dihydrochloride 600mg/2mL</t>
  </si>
  <si>
    <t>Potassium hydrogen Phthalate</t>
  </si>
  <si>
    <t>Bugigi</t>
  </si>
  <si>
    <t>NDQA201511513</t>
  </si>
  <si>
    <t>Standardisation of 0.1M Perchloric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</si>
</sst>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dd\-mmm\-yy"/>
    <numFmt numFmtId="166" formatCode="0.0000"/>
    <numFmt numFmtId="167" formatCode="0.00\ &quot;M&quot;"/>
    <numFmt numFmtId="168" formatCode="0.000"/>
    <numFmt numFmtId="169" formatCode="0\ &quot;mL&quot;"/>
    <numFmt numFmtId="170" formatCode="0\ &quot;mg&quot;"/>
    <numFmt numFmtId="171" formatCode="0.000\ &quot;mg&quot;"/>
  </numFmts>
  <fonts count="1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7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0" xfId="0" applyFont="1" applyFill="1"/>
    <xf numFmtId="0" fontId="5" fillId="3" borderId="0" xfId="0" applyFont="1" applyFill="1" applyProtection="1">
      <protection locked="0"/>
    </xf>
    <xf numFmtId="0" fontId="7" fillId="2" borderId="2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3" borderId="0" xfId="0" applyFont="1" applyFill="1" applyAlignment="1" applyProtection="1">
      <alignment vertical="center"/>
      <protection locked="0"/>
    </xf>
    <xf numFmtId="165" fontId="5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6" fillId="3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165" fontId="5" fillId="3" borderId="0" xfId="0" applyNumberFormat="1" applyFont="1" applyFill="1" applyAlignment="1" applyProtection="1">
      <alignment horizontal="left" vertical="center"/>
      <protection locked="0"/>
    </xf>
    <xf numFmtId="2" fontId="5" fillId="2" borderId="7" xfId="0" applyNumberFormat="1" applyFont="1" applyFill="1" applyBorder="1"/>
    <xf numFmtId="2" fontId="5" fillId="4" borderId="7" xfId="0" applyNumberFormat="1" applyFont="1" applyFill="1" applyBorder="1"/>
    <xf numFmtId="164" fontId="5" fillId="4" borderId="7" xfId="0" applyNumberFormat="1" applyFont="1" applyFill="1" applyBorder="1"/>
    <xf numFmtId="0" fontId="5" fillId="2" borderId="0" xfId="0" applyFont="1" applyFill="1" applyAlignment="1">
      <alignment vertical="center"/>
    </xf>
    <xf numFmtId="2" fontId="5" fillId="2" borderId="8" xfId="0" applyNumberFormat="1" applyFont="1" applyFill="1" applyBorder="1"/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5" fillId="2" borderId="12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10" fontId="5" fillId="5" borderId="14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right"/>
    </xf>
    <xf numFmtId="0" fontId="5" fillId="6" borderId="16" xfId="0" applyFont="1" applyFill="1" applyBorder="1" applyAlignment="1">
      <alignment horizontal="center"/>
    </xf>
    <xf numFmtId="164" fontId="6" fillId="6" borderId="17" xfId="0" applyNumberFormat="1" applyFont="1" applyFill="1" applyBorder="1" applyAlignment="1">
      <alignment horizontal="center"/>
    </xf>
    <xf numFmtId="0" fontId="5" fillId="2" borderId="0" xfId="0" applyFont="1" applyFill="1"/>
    <xf numFmtId="2" fontId="6" fillId="2" borderId="0" xfId="0" applyNumberFormat="1" applyFont="1" applyFill="1" applyAlignment="1" applyProtection="1">
      <alignment horizontal="center"/>
      <protection locked="0"/>
    </xf>
    <xf numFmtId="2" fontId="6" fillId="2" borderId="0" xfId="0" applyNumberFormat="1" applyFont="1" applyFill="1" applyAlignment="1">
      <alignment horizontal="centerContinuous"/>
    </xf>
    <xf numFmtId="0" fontId="5" fillId="2" borderId="17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right"/>
    </xf>
    <xf numFmtId="2" fontId="8" fillId="3" borderId="17" xfId="0" applyNumberFormat="1" applyFont="1" applyFill="1" applyBorder="1" applyAlignment="1" applyProtection="1">
      <alignment horizontal="center"/>
      <protection locked="0"/>
    </xf>
    <xf numFmtId="2" fontId="8" fillId="3" borderId="14" xfId="0" applyNumberFormat="1" applyFont="1" applyFill="1" applyBorder="1" applyAlignment="1" applyProtection="1">
      <alignment horizontal="center"/>
      <protection locked="0"/>
    </xf>
    <xf numFmtId="2" fontId="8" fillId="3" borderId="16" xfId="0" applyNumberFormat="1" applyFont="1" applyFill="1" applyBorder="1" applyAlignment="1" applyProtection="1">
      <alignment horizontal="center"/>
      <protection locked="0"/>
    </xf>
    <xf numFmtId="2" fontId="6" fillId="2" borderId="3" xfId="0" applyNumberFormat="1" applyFont="1" applyFill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/>
    </xf>
    <xf numFmtId="166" fontId="5" fillId="2" borderId="4" xfId="0" applyNumberFormat="1" applyFont="1" applyFill="1" applyBorder="1" applyAlignment="1">
      <alignment horizontal="center"/>
    </xf>
    <xf numFmtId="166" fontId="5" fillId="2" borderId="19" xfId="0" applyNumberFormat="1" applyFont="1" applyFill="1" applyBorder="1" applyAlignment="1">
      <alignment horizontal="center"/>
    </xf>
    <xf numFmtId="2" fontId="6" fillId="2" borderId="20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 applyProtection="1">
      <alignment horizontal="center"/>
      <protection locked="0"/>
    </xf>
    <xf numFmtId="2" fontId="8" fillId="3" borderId="0" xfId="0" applyNumberFormat="1" applyFont="1" applyFill="1" applyAlignment="1" applyProtection="1">
      <alignment horizontal="left"/>
      <protection locked="0"/>
    </xf>
    <xf numFmtId="2" fontId="6" fillId="2" borderId="20" xfId="0" applyNumberFormat="1" applyFont="1" applyFill="1" applyBorder="1" applyAlignment="1">
      <alignment horizontal="center" vertical="center"/>
    </xf>
    <xf numFmtId="2" fontId="6" fillId="2" borderId="21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5" fillId="2" borderId="2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2" fontId="8" fillId="3" borderId="22" xfId="0" applyNumberFormat="1" applyFont="1" applyFill="1" applyBorder="1" applyAlignment="1" applyProtection="1">
      <alignment horizontal="center"/>
      <protection locked="0"/>
    </xf>
    <xf numFmtId="2" fontId="8" fillId="3" borderId="13" xfId="0" applyNumberFormat="1" applyFont="1" applyFill="1" applyBorder="1" applyAlignment="1" applyProtection="1">
      <alignment horizontal="center"/>
      <protection locked="0"/>
    </xf>
    <xf numFmtId="2" fontId="8" fillId="3" borderId="15" xfId="0" applyNumberFormat="1" applyFont="1" applyFill="1" applyBorder="1" applyAlignment="1" applyProtection="1">
      <alignment horizontal="center"/>
      <protection locked="0"/>
    </xf>
    <xf numFmtId="166" fontId="6" fillId="6" borderId="23" xfId="0" applyNumberFormat="1" applyFont="1" applyFill="1" applyBorder="1" applyAlignment="1">
      <alignment horizontal="center"/>
    </xf>
    <xf numFmtId="2" fontId="8" fillId="3" borderId="24" xfId="0" applyNumberFormat="1" applyFont="1" applyFill="1" applyBorder="1" applyAlignment="1" applyProtection="1">
      <alignment horizontal="center"/>
      <protection locked="0"/>
    </xf>
    <xf numFmtId="2" fontId="8" fillId="3" borderId="25" xfId="0" applyNumberFormat="1" applyFont="1" applyFill="1" applyBorder="1" applyAlignment="1" applyProtection="1">
      <alignment horizontal="center"/>
      <protection locked="0"/>
    </xf>
    <xf numFmtId="2" fontId="8" fillId="3" borderId="26" xfId="0" applyNumberFormat="1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right"/>
    </xf>
    <xf numFmtId="10" fontId="9" fillId="5" borderId="14" xfId="0" applyNumberFormat="1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2" fontId="6" fillId="2" borderId="27" xfId="0" applyNumberFormat="1" applyFont="1" applyFill="1" applyBorder="1" applyAlignment="1">
      <alignment horizontal="center" vertical="center"/>
    </xf>
    <xf numFmtId="2" fontId="8" fillId="6" borderId="23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166" fontId="5" fillId="2" borderId="17" xfId="0" applyNumberFormat="1" applyFont="1" applyFill="1" applyBorder="1" applyAlignment="1">
      <alignment horizontal="center" vertical="center"/>
    </xf>
    <xf numFmtId="166" fontId="5" fillId="2" borderId="14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67" fontId="8" fillId="3" borderId="0" xfId="0" applyNumberFormat="1" applyFont="1" applyFill="1" applyAlignment="1" applyProtection="1">
      <alignment horizontal="center"/>
      <protection locked="0"/>
    </xf>
    <xf numFmtId="164" fontId="5" fillId="2" borderId="18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19" xfId="0" applyNumberFormat="1" applyFont="1" applyFill="1" applyBorder="1" applyAlignment="1">
      <alignment horizontal="center"/>
    </xf>
    <xf numFmtId="164" fontId="5" fillId="2" borderId="17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16" xfId="0" applyNumberFormat="1" applyFont="1" applyFill="1" applyBorder="1" applyAlignment="1">
      <alignment horizontal="center"/>
    </xf>
    <xf numFmtId="2" fontId="5" fillId="2" borderId="28" xfId="0" applyNumberFormat="1" applyFont="1" applyFill="1" applyBorder="1"/>
    <xf numFmtId="10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6" xfId="0" applyNumberFormat="1" applyFont="1" applyFill="1" applyBorder="1" applyAlignment="1">
      <alignment horizontal="center"/>
    </xf>
    <xf numFmtId="2" fontId="5" fillId="2" borderId="29" xfId="0" applyNumberFormat="1" applyFont="1" applyFill="1" applyBorder="1" applyAlignment="1">
      <alignment horizontal="center"/>
    </xf>
    <xf numFmtId="2" fontId="5" fillId="2" borderId="30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10" fontId="9" fillId="2" borderId="1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8" fillId="6" borderId="23" xfId="0" applyNumberFormat="1" applyFont="1" applyFill="1" applyBorder="1" applyAlignment="1">
      <alignment horizontal="center"/>
    </xf>
    <xf numFmtId="2" fontId="5" fillId="2" borderId="19" xfId="0" applyNumberFormat="1" applyFont="1" applyFill="1" applyBorder="1" applyAlignment="1">
      <alignment horizontal="center"/>
    </xf>
    <xf numFmtId="166" fontId="6" fillId="6" borderId="21" xfId="0" applyNumberFormat="1" applyFont="1" applyFill="1" applyBorder="1" applyAlignment="1">
      <alignment horizontal="center"/>
    </xf>
    <xf numFmtId="10" fontId="6" fillId="6" borderId="32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168" fontId="8" fillId="3" borderId="17" xfId="0" applyNumberFormat="1" applyFont="1" applyFill="1" applyBorder="1" applyAlignment="1" applyProtection="1">
      <alignment horizontal="center"/>
      <protection locked="0"/>
    </xf>
    <xf numFmtId="168" fontId="8" fillId="3" borderId="14" xfId="0" applyNumberFormat="1" applyFont="1" applyFill="1" applyBorder="1" applyAlignment="1" applyProtection="1">
      <alignment horizontal="center"/>
      <protection locked="0"/>
    </xf>
    <xf numFmtId="168" fontId="8" fillId="3" borderId="16" xfId="0" applyNumberFormat="1" applyFont="1" applyFill="1" applyBorder="1" applyAlignment="1" applyProtection="1">
      <alignment horizontal="center"/>
      <protection locked="0"/>
    </xf>
    <xf numFmtId="168" fontId="8" fillId="3" borderId="11" xfId="0" applyNumberFormat="1" applyFont="1" applyFill="1" applyBorder="1" applyAlignment="1" applyProtection="1">
      <alignment horizontal="center"/>
      <protection locked="0"/>
    </xf>
    <xf numFmtId="168" fontId="8" fillId="3" borderId="9" xfId="0" applyNumberFormat="1" applyFont="1" applyFill="1" applyBorder="1" applyAlignment="1" applyProtection="1">
      <alignment horizontal="center"/>
      <protection locked="0"/>
    </xf>
    <xf numFmtId="168" fontId="8" fillId="3" borderId="10" xfId="0" applyNumberFormat="1" applyFont="1" applyFill="1" applyBorder="1" applyAlignment="1" applyProtection="1">
      <alignment horizontal="center"/>
      <protection locked="0"/>
    </xf>
    <xf numFmtId="168" fontId="5" fillId="2" borderId="18" xfId="0" applyNumberFormat="1" applyFont="1" applyFill="1" applyBorder="1" applyAlignment="1">
      <alignment horizontal="center" vertical="center"/>
    </xf>
    <xf numFmtId="168" fontId="5" fillId="2" borderId="4" xfId="0" applyNumberFormat="1" applyFont="1" applyFill="1" applyBorder="1" applyAlignment="1">
      <alignment horizontal="center" vertical="center"/>
    </xf>
    <xf numFmtId="2" fontId="8" fillId="6" borderId="12" xfId="0" applyNumberFormat="1" applyFont="1" applyFill="1" applyBorder="1" applyAlignment="1">
      <alignment horizontal="center"/>
    </xf>
    <xf numFmtId="10" fontId="9" fillId="5" borderId="13" xfId="0" applyNumberFormat="1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2" fontId="6" fillId="2" borderId="21" xfId="0" applyNumberFormat="1" applyFont="1" applyFill="1" applyBorder="1" applyAlignment="1">
      <alignment vertical="center"/>
    </xf>
    <xf numFmtId="169" fontId="8" fillId="3" borderId="0" xfId="0" applyNumberFormat="1" applyFont="1" applyFill="1" applyAlignment="1" applyProtection="1">
      <alignment horizontal="center"/>
      <protection locked="0"/>
    </xf>
    <xf numFmtId="170" fontId="8" fillId="3" borderId="0" xfId="0" applyNumberFormat="1" applyFont="1" applyFill="1" applyAlignment="1" applyProtection="1">
      <alignment horizontal="center"/>
      <protection locked="0"/>
    </xf>
    <xf numFmtId="171" fontId="8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6" fillId="2" borderId="33" xfId="0" applyNumberFormat="1" applyFont="1" applyFill="1" applyBorder="1" applyAlignment="1">
      <alignment horizontal="center" vertical="center"/>
    </xf>
    <xf numFmtId="2" fontId="6" fillId="2" borderId="34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B49" zoomScale="75" zoomScaleNormal="75" zoomScalePageLayoutView="40" workbookViewId="0">
      <selection activeCell="H68" sqref="H68"/>
    </sheetView>
  </sheetViews>
  <sheetFormatPr defaultRowHeight="15.6" x14ac:dyDescent="0.3"/>
  <cols>
    <col min="1" max="1" width="66.33203125" style="2" customWidth="1"/>
    <col min="2" max="2" width="32.33203125" style="2" customWidth="1"/>
    <col min="3" max="3" width="33.33203125" style="2" customWidth="1"/>
    <col min="4" max="4" width="30.5546875" style="2" customWidth="1"/>
    <col min="5" max="5" width="33.5546875" style="2" customWidth="1"/>
    <col min="6" max="6" width="39.88671875" style="2" customWidth="1"/>
    <col min="7" max="7" width="31.6640625" style="2" customWidth="1"/>
    <col min="8" max="8" width="31.109375" style="2" customWidth="1"/>
    <col min="9" max="9" width="32.33203125" style="1" customWidth="1"/>
    <col min="10" max="10" width="22.33203125" style="1" customWidth="1"/>
    <col min="11" max="11" width="19.5546875" style="1" customWidth="1"/>
    <col min="12" max="12" width="21.109375" style="1" customWidth="1"/>
    <col min="13" max="13" width="9.109375" style="1" customWidth="1"/>
  </cols>
  <sheetData>
    <row r="1" spans="1:9" ht="13.8" x14ac:dyDescent="0.3">
      <c r="A1" s="149" t="s">
        <v>8</v>
      </c>
      <c r="B1" s="149"/>
      <c r="C1" s="149"/>
      <c r="D1" s="149"/>
      <c r="E1" s="149"/>
      <c r="F1" s="149"/>
      <c r="G1" s="149"/>
      <c r="H1" s="149"/>
      <c r="I1" s="149"/>
    </row>
    <row r="2" spans="1:9" ht="13.8" x14ac:dyDescent="0.3">
      <c r="A2" s="149"/>
      <c r="B2" s="149"/>
      <c r="C2" s="149"/>
      <c r="D2" s="149"/>
      <c r="E2" s="149"/>
      <c r="F2" s="149"/>
      <c r="G2" s="149"/>
      <c r="H2" s="149"/>
      <c r="I2" s="149"/>
    </row>
    <row r="3" spans="1:9" ht="13.8" x14ac:dyDescent="0.3">
      <c r="A3" s="149"/>
      <c r="B3" s="149"/>
      <c r="C3" s="149"/>
      <c r="D3" s="149"/>
      <c r="E3" s="149"/>
      <c r="F3" s="149"/>
      <c r="G3" s="149"/>
      <c r="H3" s="149"/>
      <c r="I3" s="149"/>
    </row>
    <row r="4" spans="1:9" ht="13.8" x14ac:dyDescent="0.3">
      <c r="A4" s="149"/>
      <c r="B4" s="149"/>
      <c r="C4" s="149"/>
      <c r="D4" s="149"/>
      <c r="E4" s="149"/>
      <c r="F4" s="149"/>
      <c r="G4" s="149"/>
      <c r="H4" s="149"/>
      <c r="I4" s="149"/>
    </row>
    <row r="5" spans="1:9" ht="13.8" x14ac:dyDescent="0.3">
      <c r="A5" s="149"/>
      <c r="B5" s="149"/>
      <c r="C5" s="149"/>
      <c r="D5" s="149"/>
      <c r="E5" s="149"/>
      <c r="F5" s="149"/>
      <c r="G5" s="149"/>
      <c r="H5" s="149"/>
      <c r="I5" s="149"/>
    </row>
    <row r="6" spans="1:9" ht="13.8" x14ac:dyDescent="0.3">
      <c r="A6" s="149"/>
      <c r="B6" s="149"/>
      <c r="C6" s="149"/>
      <c r="D6" s="149"/>
      <c r="E6" s="149"/>
      <c r="F6" s="149"/>
      <c r="G6" s="149"/>
      <c r="H6" s="149"/>
      <c r="I6" s="149"/>
    </row>
    <row r="7" spans="1:9" ht="13.8" x14ac:dyDescent="0.3">
      <c r="A7" s="149"/>
      <c r="B7" s="149"/>
      <c r="C7" s="149"/>
      <c r="D7" s="149"/>
      <c r="E7" s="149"/>
      <c r="F7" s="149"/>
      <c r="G7" s="149"/>
      <c r="H7" s="149"/>
      <c r="I7" s="149"/>
    </row>
    <row r="8" spans="1:9" ht="13.8" x14ac:dyDescent="0.3">
      <c r="A8" s="148" t="s">
        <v>9</v>
      </c>
      <c r="B8" s="148"/>
      <c r="C8" s="148"/>
      <c r="D8" s="148"/>
      <c r="E8" s="148"/>
      <c r="F8" s="148"/>
      <c r="G8" s="148"/>
      <c r="H8" s="148"/>
      <c r="I8" s="148"/>
    </row>
    <row r="9" spans="1:9" ht="13.8" x14ac:dyDescent="0.3">
      <c r="A9" s="148"/>
      <c r="B9" s="148"/>
      <c r="C9" s="148"/>
      <c r="D9" s="148"/>
      <c r="E9" s="148"/>
      <c r="F9" s="148"/>
      <c r="G9" s="148"/>
      <c r="H9" s="148"/>
      <c r="I9" s="148"/>
    </row>
    <row r="10" spans="1:9" ht="13.8" x14ac:dyDescent="0.3">
      <c r="A10" s="148"/>
      <c r="B10" s="148"/>
      <c r="C10" s="148"/>
      <c r="D10" s="148"/>
      <c r="E10" s="148"/>
      <c r="F10" s="148"/>
      <c r="G10" s="148"/>
      <c r="H10" s="148"/>
      <c r="I10" s="148"/>
    </row>
    <row r="11" spans="1:9" ht="13.8" x14ac:dyDescent="0.3">
      <c r="A11" s="148"/>
      <c r="B11" s="148"/>
      <c r="C11" s="148"/>
      <c r="D11" s="148"/>
      <c r="E11" s="148"/>
      <c r="F11" s="148"/>
      <c r="G11" s="148"/>
      <c r="H11" s="148"/>
      <c r="I11" s="148"/>
    </row>
    <row r="12" spans="1:9" ht="13.8" x14ac:dyDescent="0.3">
      <c r="A12" s="148"/>
      <c r="B12" s="148"/>
      <c r="C12" s="148"/>
      <c r="D12" s="148"/>
      <c r="E12" s="148"/>
      <c r="F12" s="148"/>
      <c r="G12" s="148"/>
      <c r="H12" s="148"/>
      <c r="I12" s="148"/>
    </row>
    <row r="13" spans="1:9" ht="13.8" x14ac:dyDescent="0.3">
      <c r="A13" s="148"/>
      <c r="B13" s="148"/>
      <c r="C13" s="148"/>
      <c r="D13" s="148"/>
      <c r="E13" s="148"/>
      <c r="F13" s="148"/>
      <c r="G13" s="148"/>
      <c r="H13" s="148"/>
      <c r="I13" s="148"/>
    </row>
    <row r="14" spans="1:9" ht="13.8" x14ac:dyDescent="0.3">
      <c r="A14" s="148"/>
      <c r="B14" s="148"/>
      <c r="C14" s="148"/>
      <c r="D14" s="148"/>
      <c r="E14" s="148"/>
      <c r="F14" s="148"/>
      <c r="G14" s="148"/>
      <c r="H14" s="148"/>
      <c r="I14" s="148"/>
    </row>
    <row r="15" spans="1:9" ht="19.5" customHeight="1" x14ac:dyDescent="0.3"/>
    <row r="16" spans="1:9" ht="19.5" customHeight="1" x14ac:dyDescent="0.3">
      <c r="A16" s="153" t="s">
        <v>10</v>
      </c>
      <c r="B16" s="154"/>
      <c r="C16" s="154"/>
      <c r="D16" s="154"/>
      <c r="E16" s="154"/>
      <c r="F16" s="154"/>
      <c r="G16" s="154"/>
      <c r="H16" s="155"/>
    </row>
    <row r="17" spans="1:14" ht="18" x14ac:dyDescent="0.3">
      <c r="A17" s="156" t="s">
        <v>11</v>
      </c>
      <c r="B17" s="156"/>
      <c r="C17" s="156"/>
      <c r="D17" s="156"/>
      <c r="E17" s="156"/>
      <c r="F17" s="156"/>
      <c r="G17" s="156"/>
      <c r="H17" s="156"/>
    </row>
    <row r="18" spans="1:14" ht="18" x14ac:dyDescent="0.3">
      <c r="A18" s="11" t="s">
        <v>12</v>
      </c>
      <c r="B18" s="41" t="s">
        <v>50</v>
      </c>
      <c r="C18" s="41"/>
      <c r="D18" s="41"/>
      <c r="E18" s="41"/>
    </row>
    <row r="19" spans="1:14" ht="18" x14ac:dyDescent="0.3">
      <c r="A19" s="11" t="s">
        <v>13</v>
      </c>
      <c r="B19" s="42" t="s">
        <v>55</v>
      </c>
      <c r="C19" s="131">
        <v>22</v>
      </c>
    </row>
    <row r="20" spans="1:14" ht="18" x14ac:dyDescent="0.3">
      <c r="A20" s="11" t="s">
        <v>14</v>
      </c>
      <c r="B20" s="42" t="s">
        <v>51</v>
      </c>
    </row>
    <row r="21" spans="1:14" ht="18" x14ac:dyDescent="0.35">
      <c r="A21" s="11" t="s">
        <v>15</v>
      </c>
      <c r="B21" s="12" t="s">
        <v>52</v>
      </c>
      <c r="C21" s="12"/>
      <c r="D21" s="12"/>
      <c r="E21" s="12"/>
      <c r="F21" s="12"/>
      <c r="G21" s="12"/>
      <c r="H21" s="12"/>
      <c r="I21" s="8"/>
    </row>
    <row r="22" spans="1:14" ht="18" x14ac:dyDescent="0.3">
      <c r="A22" s="11" t="s">
        <v>16</v>
      </c>
      <c r="B22" s="43">
        <v>42496</v>
      </c>
    </row>
    <row r="23" spans="1:14" ht="18" x14ac:dyDescent="0.3">
      <c r="A23" s="11" t="s">
        <v>17</v>
      </c>
      <c r="B23" s="43">
        <v>42509</v>
      </c>
    </row>
    <row r="24" spans="1:14" ht="18" x14ac:dyDescent="0.3">
      <c r="A24" s="11"/>
      <c r="B24" s="13"/>
    </row>
    <row r="25" spans="1:14" ht="18" x14ac:dyDescent="0.3">
      <c r="A25" s="14" t="s">
        <v>0</v>
      </c>
      <c r="B25" s="20" t="s">
        <v>56</v>
      </c>
    </row>
    <row r="26" spans="1:14" s="3" customFormat="1" ht="18" x14ac:dyDescent="0.35">
      <c r="A26" s="15"/>
      <c r="B26" s="16"/>
      <c r="C26" s="38"/>
      <c r="D26" s="38"/>
      <c r="E26" s="38"/>
      <c r="F26" s="38"/>
      <c r="G26" s="10"/>
      <c r="H26" s="38"/>
      <c r="I26" s="39"/>
      <c r="J26" s="39"/>
      <c r="K26" s="39"/>
      <c r="L26" s="5"/>
      <c r="M26" s="5"/>
      <c r="N26" s="40"/>
    </row>
    <row r="27" spans="1:14" s="3" customFormat="1" ht="26.25" customHeight="1" x14ac:dyDescent="0.45">
      <c r="A27" s="50" t="s">
        <v>1</v>
      </c>
      <c r="B27" s="75" t="s">
        <v>53</v>
      </c>
      <c r="C27" s="73"/>
      <c r="D27" s="58"/>
      <c r="E27" s="51"/>
      <c r="F27" s="51"/>
      <c r="G27" s="51"/>
      <c r="H27" s="38"/>
      <c r="I27" s="39"/>
      <c r="J27" s="39"/>
      <c r="K27" s="39"/>
      <c r="L27" s="5"/>
      <c r="M27" s="5"/>
      <c r="N27" s="40"/>
    </row>
    <row r="28" spans="1:14" s="3" customFormat="1" ht="26.25" customHeight="1" x14ac:dyDescent="0.45">
      <c r="A28" s="17" t="s">
        <v>18</v>
      </c>
      <c r="B28" s="73">
        <v>204.22</v>
      </c>
      <c r="C28" s="74"/>
      <c r="D28" s="49"/>
      <c r="E28" s="49"/>
      <c r="F28" s="49"/>
      <c r="G28" s="49"/>
      <c r="H28" s="47"/>
      <c r="I28" s="39"/>
      <c r="J28" s="39"/>
      <c r="K28" s="39"/>
      <c r="L28" s="5"/>
      <c r="M28" s="5"/>
      <c r="N28" s="40"/>
    </row>
    <row r="29" spans="1:14" s="3" customFormat="1" ht="26.25" customHeight="1" x14ac:dyDescent="0.45">
      <c r="A29" s="99" t="s">
        <v>19</v>
      </c>
      <c r="B29" s="100">
        <v>0.1</v>
      </c>
      <c r="C29" s="74"/>
      <c r="D29" s="49"/>
      <c r="E29" s="49"/>
      <c r="F29" s="49"/>
      <c r="G29" s="49"/>
      <c r="H29" s="47"/>
      <c r="I29" s="39"/>
      <c r="J29" s="39"/>
      <c r="K29" s="39"/>
      <c r="L29" s="5"/>
      <c r="M29" s="5"/>
      <c r="N29" s="40"/>
    </row>
    <row r="30" spans="1:14" s="3" customFormat="1" ht="18" x14ac:dyDescent="0.35">
      <c r="A30" s="64" t="s">
        <v>20</v>
      </c>
      <c r="B30" s="59">
        <v>1</v>
      </c>
      <c r="C30" s="60" t="s">
        <v>21</v>
      </c>
      <c r="D30" s="59">
        <v>1</v>
      </c>
      <c r="F30" s="38"/>
      <c r="G30" s="10"/>
      <c r="H30" s="38"/>
      <c r="I30" s="39"/>
      <c r="J30" s="39"/>
      <c r="K30" s="39"/>
      <c r="L30" s="5"/>
      <c r="M30" s="5"/>
      <c r="N30" s="40"/>
    </row>
    <row r="31" spans="1:14" s="3" customFormat="1" ht="18" x14ac:dyDescent="0.35">
      <c r="A31" s="15"/>
      <c r="B31" s="16"/>
      <c r="C31" s="38"/>
      <c r="D31" s="38"/>
      <c r="E31" s="38"/>
      <c r="F31" s="38"/>
      <c r="G31" s="10"/>
      <c r="H31" s="38"/>
      <c r="I31" s="39"/>
      <c r="J31" s="39"/>
      <c r="K31" s="39"/>
      <c r="L31" s="5"/>
      <c r="M31" s="5"/>
      <c r="N31" s="40"/>
    </row>
    <row r="32" spans="1:14" s="3" customFormat="1" ht="19.5" customHeight="1" x14ac:dyDescent="0.35">
      <c r="A32" s="15"/>
      <c r="B32" s="16"/>
      <c r="C32" s="38"/>
      <c r="D32" s="38"/>
      <c r="E32" s="38"/>
      <c r="F32" s="38"/>
      <c r="G32" s="10"/>
      <c r="H32" s="38"/>
      <c r="I32" s="39"/>
      <c r="J32" s="39"/>
      <c r="K32" s="39"/>
      <c r="L32" s="5"/>
      <c r="M32" s="5"/>
      <c r="N32" s="40"/>
    </row>
    <row r="33" spans="1:14" s="3" customFormat="1" ht="19.5" customHeight="1" x14ac:dyDescent="0.35">
      <c r="A33" s="24" t="s">
        <v>22</v>
      </c>
      <c r="B33" s="24" t="s">
        <v>23</v>
      </c>
      <c r="C33" s="68" t="s">
        <v>24</v>
      </c>
      <c r="D33" s="24" t="s">
        <v>25</v>
      </c>
      <c r="E33" s="72" t="s">
        <v>26</v>
      </c>
      <c r="F33" s="76" t="s">
        <v>27</v>
      </c>
      <c r="G33" s="24" t="s">
        <v>28</v>
      </c>
      <c r="J33" s="39"/>
      <c r="K33" s="39"/>
      <c r="L33" s="5"/>
      <c r="M33" s="5"/>
      <c r="N33" s="40"/>
    </row>
    <row r="34" spans="1:14" s="3" customFormat="1" ht="26.25" customHeight="1" x14ac:dyDescent="0.45">
      <c r="A34" s="61" t="s">
        <v>29</v>
      </c>
      <c r="B34" s="65">
        <v>173.94</v>
      </c>
      <c r="C34" s="69">
        <f>IF(ISBLANK(B34), "-",B34/$B$28*($B$30/$D$30))</f>
        <v>0.85172852805797672</v>
      </c>
      <c r="D34" s="133">
        <v>8.5</v>
      </c>
      <c r="E34" s="101">
        <f>IF(ISBLANK(B34), "-",C34/D34)</f>
        <v>0.1002033562421149</v>
      </c>
      <c r="F34" s="110">
        <f>IF(ISBLANK(B34), "-",(E34-$B$29)/$B$29)</f>
        <v>2.0335624211489933E-3</v>
      </c>
      <c r="G34" s="104">
        <f>IF(ISBLANK(B34),"-",E34/$B$29)</f>
        <v>1.0020335624211489</v>
      </c>
      <c r="H34" s="3">
        <f>B34/20.422</f>
        <v>8.5172852805797667</v>
      </c>
      <c r="I34" s="3">
        <f>H34/D34</f>
        <v>1.0020335624211489</v>
      </c>
      <c r="J34" s="39"/>
      <c r="K34" s="39"/>
      <c r="L34" s="5"/>
      <c r="M34" s="5"/>
      <c r="N34" s="40"/>
    </row>
    <row r="35" spans="1:14" s="3" customFormat="1" ht="26.25" customHeight="1" x14ac:dyDescent="0.45">
      <c r="A35" s="62" t="s">
        <v>30</v>
      </c>
      <c r="B35" s="66">
        <v>175.48</v>
      </c>
      <c r="C35" s="70">
        <f>IF(ISBLANK(B35), "-",B35/$B$28*($B$30/$D$30))</f>
        <v>0.85926941533640189</v>
      </c>
      <c r="D35" s="134">
        <v>8.6</v>
      </c>
      <c r="E35" s="102">
        <f>IF(ISBLANK(B35), "-",C35/D35)</f>
        <v>9.9915048294930461E-2</v>
      </c>
      <c r="F35" s="111">
        <f>IF(ISBLANK(B35), "-",(E35-$B$29)/$B$29)</f>
        <v>-8.4951705069544192E-4</v>
      </c>
      <c r="G35" s="105">
        <f>IF(ISBLANK(B35),"-",E35/$B$29)</f>
        <v>0.99915048294930453</v>
      </c>
      <c r="H35" s="3">
        <f t="shared" ref="H35:H36" si="0">B35/20.422</f>
        <v>8.5926941533640182</v>
      </c>
      <c r="I35" s="3">
        <f t="shared" ref="I35:I36" si="1">H35/D35</f>
        <v>0.99915048294930453</v>
      </c>
      <c r="J35" s="39"/>
      <c r="K35" s="39"/>
      <c r="L35" s="5"/>
      <c r="M35" s="5"/>
      <c r="N35" s="40"/>
    </row>
    <row r="36" spans="1:14" s="3" customFormat="1" ht="26.25" customHeight="1" x14ac:dyDescent="0.45">
      <c r="A36" s="62" t="s">
        <v>31</v>
      </c>
      <c r="B36" s="66">
        <v>176.07</v>
      </c>
      <c r="C36" s="70">
        <f>IF(ISBLANK(B36), "-",B36/$B$28*($B$30/$D$30))</f>
        <v>0.86215845656644796</v>
      </c>
      <c r="D36" s="134">
        <v>8.6</v>
      </c>
      <c r="E36" s="102">
        <f>IF(ISBLANK(B36), "-",C36/D36)</f>
        <v>0.10025098332168</v>
      </c>
      <c r="F36" s="111">
        <f>IF(ISBLANK(B36), "-",(E36-$B$29)/$B$29)</f>
        <v>2.5098332167999837E-3</v>
      </c>
      <c r="G36" s="105">
        <f>IF(ISBLANK(B36),"-",E36/$B$29)</f>
        <v>1.0025098332167999</v>
      </c>
      <c r="H36" s="3">
        <f t="shared" si="0"/>
        <v>8.6215845656644792</v>
      </c>
      <c r="I36" s="3">
        <f t="shared" si="1"/>
        <v>1.0025098332167999</v>
      </c>
      <c r="J36" s="39"/>
      <c r="K36" s="39"/>
      <c r="L36" s="5"/>
      <c r="M36" s="5"/>
      <c r="N36" s="40"/>
    </row>
    <row r="37" spans="1:14" s="3" customFormat="1" ht="27" customHeight="1" x14ac:dyDescent="0.45">
      <c r="A37" s="63" t="s">
        <v>32</v>
      </c>
      <c r="B37" s="67"/>
      <c r="C37" s="71" t="str">
        <f>IF(ISBLANK(B37), "-",B37/$B$28*($B$30/$D$30))</f>
        <v>-</v>
      </c>
      <c r="D37" s="135"/>
      <c r="E37" s="103" t="str">
        <f>IF(ISBLANK(B37), "-",C37/D37)</f>
        <v>-</v>
      </c>
      <c r="F37" s="112" t="str">
        <f>IF(ISBLANK(B37), "-",(E37-$B$29)/$B$29)</f>
        <v>-</v>
      </c>
      <c r="G37" s="106" t="str">
        <f>IF(ISBLANK(B37),"-",E37/$B$29)</f>
        <v>-</v>
      </c>
      <c r="J37" s="39"/>
      <c r="K37" s="39"/>
      <c r="L37" s="5"/>
      <c r="M37" s="5"/>
      <c r="N37" s="40"/>
    </row>
    <row r="38" spans="1:14" ht="19.5" customHeight="1" x14ac:dyDescent="0.35">
      <c r="A38" s="4"/>
      <c r="B38" s="4"/>
      <c r="C38" s="4"/>
      <c r="D38" s="89" t="s">
        <v>33</v>
      </c>
      <c r="E38" s="57">
        <f>AVERAGE(E34:E37)</f>
        <v>0.10012312928624179</v>
      </c>
      <c r="F38" s="129">
        <f>AVERAGE(F34:F37)</f>
        <v>1.231292862417845E-3</v>
      </c>
      <c r="G38" s="128">
        <f>AVERAGE(G34:G37)</f>
        <v>1.0012312928624179</v>
      </c>
      <c r="H38" s="4"/>
      <c r="L38" s="5"/>
      <c r="M38" s="5"/>
      <c r="N38" s="6"/>
    </row>
    <row r="39" spans="1:14" ht="18" x14ac:dyDescent="0.35">
      <c r="A39" s="4"/>
      <c r="B39" s="44"/>
      <c r="C39" s="46"/>
      <c r="D39" s="53" t="s">
        <v>34</v>
      </c>
      <c r="E39" s="54">
        <f>STDEV(E34:E37)/E38</f>
        <v>1.8154653452772845E-3</v>
      </c>
      <c r="F39" s="108"/>
      <c r="G39" s="4"/>
      <c r="H39" s="4"/>
    </row>
    <row r="40" spans="1:14" ht="19.5" customHeight="1" x14ac:dyDescent="0.35">
      <c r="A40" s="4"/>
      <c r="B40" s="44"/>
      <c r="C40" s="46"/>
      <c r="D40" s="55" t="s">
        <v>2</v>
      </c>
      <c r="E40" s="56">
        <f>COUNT(E34:E37)</f>
        <v>3</v>
      </c>
      <c r="F40" s="109"/>
      <c r="G40" s="4"/>
      <c r="H40" s="4"/>
    </row>
    <row r="41" spans="1:14" ht="18" x14ac:dyDescent="0.35">
      <c r="A41" s="48"/>
      <c r="B41" s="45"/>
      <c r="C41" s="44"/>
      <c r="D41" s="44"/>
      <c r="E41" s="44"/>
      <c r="F41" s="107"/>
      <c r="G41" s="4"/>
      <c r="H41" s="4"/>
    </row>
    <row r="43" spans="1:14" ht="18" x14ac:dyDescent="0.3">
      <c r="A43" s="19" t="s">
        <v>0</v>
      </c>
      <c r="B43" s="20" t="s">
        <v>35</v>
      </c>
    </row>
    <row r="44" spans="1:14" ht="18" x14ac:dyDescent="0.3">
      <c r="A44" s="15" t="s">
        <v>36</v>
      </c>
      <c r="B44" s="21" t="str">
        <f>B21</f>
        <v>Quinine dihydrochloride 600mg/2mL</v>
      </c>
    </row>
    <row r="45" spans="1:14" ht="18" x14ac:dyDescent="0.3">
      <c r="A45" s="22"/>
      <c r="B45" s="132"/>
      <c r="H45" s="23"/>
    </row>
    <row r="46" spans="1:14" ht="26.25" customHeight="1" x14ac:dyDescent="0.45">
      <c r="A46" s="21" t="s">
        <v>45</v>
      </c>
      <c r="B46" s="145">
        <v>2</v>
      </c>
      <c r="C46" s="10" t="s">
        <v>46</v>
      </c>
      <c r="D46" s="146">
        <v>600</v>
      </c>
      <c r="E46" s="10" t="str">
        <f>B20</f>
        <v xml:space="preserve">Quinine Dihydrochloride </v>
      </c>
      <c r="H46" s="23"/>
    </row>
    <row r="47" spans="1:14" ht="18" x14ac:dyDescent="0.3">
      <c r="A47" s="21"/>
      <c r="B47" s="130"/>
      <c r="G47" s="2">
        <f>F54*B48</f>
        <v>304.38532657439657</v>
      </c>
      <c r="H47" s="23"/>
    </row>
    <row r="48" spans="1:14" ht="26.25" customHeight="1" x14ac:dyDescent="0.45">
      <c r="A48" s="15" t="s">
        <v>47</v>
      </c>
      <c r="B48" s="147">
        <v>19.87</v>
      </c>
      <c r="C48" s="4" t="str">
        <f>B20</f>
        <v xml:space="preserve">Quinine Dihydrochloride </v>
      </c>
      <c r="H48" s="23"/>
    </row>
    <row r="49" spans="1:10" ht="19.5" customHeight="1" x14ac:dyDescent="0.35">
      <c r="A49" s="4"/>
      <c r="B49" s="4"/>
      <c r="C49" s="4"/>
      <c r="D49" s="4"/>
      <c r="H49" s="23"/>
    </row>
    <row r="50" spans="1:10" ht="19.5" customHeight="1" x14ac:dyDescent="0.35">
      <c r="C50" s="4"/>
      <c r="D50" s="4"/>
      <c r="E50" s="4"/>
      <c r="F50" s="4"/>
      <c r="G50" s="151" t="s">
        <v>37</v>
      </c>
      <c r="H50" s="152"/>
      <c r="J50" s="118"/>
    </row>
    <row r="51" spans="1:10" ht="19.5" customHeight="1" x14ac:dyDescent="0.3">
      <c r="A51" s="77" t="s">
        <v>38</v>
      </c>
      <c r="B51" s="24" t="s">
        <v>48</v>
      </c>
      <c r="C51" s="24" t="s">
        <v>39</v>
      </c>
      <c r="D51" s="24" t="s">
        <v>40</v>
      </c>
      <c r="E51" s="24" t="s">
        <v>41</v>
      </c>
      <c r="F51" s="92" t="s">
        <v>42</v>
      </c>
      <c r="G51" s="24" t="s">
        <v>43</v>
      </c>
      <c r="H51" s="24" t="s">
        <v>49</v>
      </c>
      <c r="I51" s="144" t="s">
        <v>44</v>
      </c>
      <c r="J51" s="78"/>
    </row>
    <row r="52" spans="1:10" ht="26.25" customHeight="1" x14ac:dyDescent="0.45">
      <c r="A52" s="79" t="s">
        <v>29</v>
      </c>
      <c r="B52" s="82">
        <v>1</v>
      </c>
      <c r="C52" s="136">
        <v>15.2</v>
      </c>
      <c r="D52" s="86">
        <v>0</v>
      </c>
      <c r="E52" s="139">
        <f>IF(ISBLANK(B52),"-",C52-$D$56)</f>
        <v>15.2</v>
      </c>
      <c r="F52" s="95">
        <f>IF(ISBLANK(B52), "-",E52*$G$38)</f>
        <v>15.21871565150875</v>
      </c>
      <c r="G52" s="113">
        <f>IF(ISBLANK(B52),"-",F52*$B$48)</f>
        <v>302.39587999547888</v>
      </c>
      <c r="H52" s="94">
        <f>IF(ISBLANK(B52),"-",G52*$B$46/B52)</f>
        <v>604.79175999095776</v>
      </c>
      <c r="I52" s="124">
        <f>IF(ISBLANK(B52),"-",H52/$D$46)</f>
        <v>1.0079862666515962</v>
      </c>
      <c r="J52" s="119"/>
    </row>
    <row r="53" spans="1:10" ht="26.25" customHeight="1" x14ac:dyDescent="0.45">
      <c r="A53" s="80" t="s">
        <v>30</v>
      </c>
      <c r="B53" s="83">
        <v>1</v>
      </c>
      <c r="C53" s="137">
        <v>15.2</v>
      </c>
      <c r="D53" s="87">
        <v>0</v>
      </c>
      <c r="E53" s="140">
        <f>IF(ISBLANK(B53),"-",C53-$D$56)</f>
        <v>15.2</v>
      </c>
      <c r="F53" s="96">
        <f>IF(ISBLANK(B53), "-",E53*$G$38)</f>
        <v>15.21871565150875</v>
      </c>
      <c r="G53" s="114">
        <f>IF(ISBLANK(B53),"-",F53*$B$48)</f>
        <v>302.39587999547888</v>
      </c>
      <c r="H53" s="117">
        <f>IF(ISBLANK(B53),"-",G53*$B$46/B53)</f>
        <v>604.79175999095776</v>
      </c>
      <c r="I53" s="125">
        <f>IF(ISBLANK(B53),"-",H53/$D$46)</f>
        <v>1.0079862666515962</v>
      </c>
      <c r="J53" s="119"/>
    </row>
    <row r="54" spans="1:10" ht="26.25" customHeight="1" x14ac:dyDescent="0.45">
      <c r="A54" s="80" t="s">
        <v>31</v>
      </c>
      <c r="B54" s="83">
        <v>1</v>
      </c>
      <c r="C54" s="137">
        <v>15.3</v>
      </c>
      <c r="D54" s="87">
        <v>0</v>
      </c>
      <c r="E54" s="140">
        <f>IF(ISBLANK(B54),"-",C54-$D$56)</f>
        <v>15.3</v>
      </c>
      <c r="F54" s="96">
        <f>IF(ISBLANK(B54), "-",E54*$G$38)</f>
        <v>15.318838780794994</v>
      </c>
      <c r="G54" s="114">
        <f>IF(ISBLANK(B54),"-",F54*$B$48)</f>
        <v>304.38532657439657</v>
      </c>
      <c r="H54" s="117">
        <f>IF(ISBLANK(B54),"-",G54*$B$46/B54)</f>
        <v>608.77065314879314</v>
      </c>
      <c r="I54" s="125">
        <f>IF(ISBLANK(B54),"-",H54/$D$46)</f>
        <v>1.0146177552479885</v>
      </c>
      <c r="J54" s="119"/>
    </row>
    <row r="55" spans="1:10" ht="27" customHeight="1" x14ac:dyDescent="0.45">
      <c r="A55" s="81" t="s">
        <v>32</v>
      </c>
      <c r="B55" s="84"/>
      <c r="C55" s="138"/>
      <c r="D55" s="88"/>
      <c r="E55" s="98" t="str">
        <f>IF(ISBLANK(B55),"-",C55-$D$56)</f>
        <v>-</v>
      </c>
      <c r="F55" s="97" t="str">
        <f>IF(ISBLANK(B55), "-",E55*$G$38)</f>
        <v>-</v>
      </c>
      <c r="G55" s="115" t="str">
        <f>IF(ISBLANK(B55),"-",F55*$B$48)</f>
        <v>-</v>
      </c>
      <c r="H55" s="127" t="str">
        <f>IF(ISBLANK(B55),"-",G55*$B$46/B55)</f>
        <v>-</v>
      </c>
      <c r="I55" s="125" t="str">
        <f>IF(ISBLANK(B55),"-",H55/$D$46)</f>
        <v>-</v>
      </c>
      <c r="J55" s="120"/>
    </row>
    <row r="56" spans="1:10" ht="26.25" customHeight="1" x14ac:dyDescent="0.45">
      <c r="C56" s="52" t="s">
        <v>33</v>
      </c>
      <c r="D56" s="85">
        <f>AVERAGE(D52:D55)</f>
        <v>0</v>
      </c>
      <c r="F56" s="52" t="s">
        <v>33</v>
      </c>
      <c r="G56" s="93">
        <f>AVERAGE(G52:G55)</f>
        <v>303.05902885511813</v>
      </c>
      <c r="H56" s="141">
        <f>AVERAGE(H52:H55)</f>
        <v>606.11805771023626</v>
      </c>
      <c r="I56" s="126">
        <f>AVERAGE(I52:I55)</f>
        <v>1.0101967628503936</v>
      </c>
      <c r="J56" s="121"/>
    </row>
    <row r="57" spans="1:10" ht="26.25" customHeight="1" x14ac:dyDescent="0.5">
      <c r="C57" s="53" t="s">
        <v>34</v>
      </c>
      <c r="D57" s="54" t="str">
        <f>IF(D56=0,"-",STDEV(D52:D55)/D56)</f>
        <v>-</v>
      </c>
      <c r="F57" s="53" t="s">
        <v>34</v>
      </c>
      <c r="G57" s="116"/>
      <c r="H57" s="142">
        <f>STDEV(H52:H55)/H56</f>
        <v>3.7900455307854205E-3</v>
      </c>
      <c r="I57" s="90">
        <f>STDEV(I52:I55)/I56</f>
        <v>3.7900455307854075E-3</v>
      </c>
      <c r="J57" s="122"/>
    </row>
    <row r="58" spans="1:10" ht="27" customHeight="1" x14ac:dyDescent="0.5">
      <c r="C58" s="55" t="s">
        <v>2</v>
      </c>
      <c r="D58" s="56">
        <f>COUNT(D52:D55)</f>
        <v>3</v>
      </c>
      <c r="F58" s="55" t="s">
        <v>2</v>
      </c>
      <c r="G58" s="91">
        <f>COUNT(G52:G55)</f>
        <v>3</v>
      </c>
      <c r="H58" s="143">
        <f>COUNT(H52:H55)</f>
        <v>3</v>
      </c>
      <c r="I58" s="91">
        <f>COUNT(I52:I55)</f>
        <v>3</v>
      </c>
      <c r="J58" s="123"/>
    </row>
    <row r="59" spans="1:10" ht="18" x14ac:dyDescent="0.35">
      <c r="H59" s="23"/>
      <c r="J59" s="6"/>
    </row>
    <row r="60" spans="1:10" ht="18" x14ac:dyDescent="0.3">
      <c r="H60" s="23"/>
    </row>
    <row r="61" spans="1:10" ht="19.5" customHeight="1" x14ac:dyDescent="0.3">
      <c r="A61" s="9"/>
      <c r="B61" s="9"/>
      <c r="C61" s="28"/>
      <c r="D61" s="28"/>
      <c r="E61" s="28"/>
      <c r="F61" s="28"/>
      <c r="G61" s="28"/>
      <c r="H61" s="28"/>
    </row>
    <row r="62" spans="1:10" ht="18" x14ac:dyDescent="0.3">
      <c r="B62" s="150" t="s">
        <v>3</v>
      </c>
      <c r="C62" s="150"/>
      <c r="E62" s="37" t="s">
        <v>4</v>
      </c>
      <c r="F62" s="29"/>
      <c r="G62" s="150" t="s">
        <v>5</v>
      </c>
      <c r="H62" s="150"/>
    </row>
    <row r="63" spans="1:10" ht="83.25" customHeight="1" x14ac:dyDescent="0.3">
      <c r="A63" s="30" t="s">
        <v>6</v>
      </c>
      <c r="B63" s="31" t="s">
        <v>54</v>
      </c>
      <c r="C63" s="31"/>
      <c r="E63" s="32"/>
      <c r="F63" s="27"/>
      <c r="G63" s="33"/>
      <c r="H63" s="33"/>
    </row>
    <row r="64" spans="1:10" ht="84" customHeight="1" x14ac:dyDescent="0.3">
      <c r="A64" s="30" t="s">
        <v>7</v>
      </c>
      <c r="B64" s="34"/>
      <c r="C64" s="34"/>
      <c r="E64" s="35"/>
      <c r="F64" s="27"/>
      <c r="G64" s="36"/>
      <c r="H64" s="36"/>
    </row>
    <row r="65" spans="1:9" ht="18" x14ac:dyDescent="0.35">
      <c r="A65" s="25"/>
      <c r="B65" s="25"/>
      <c r="C65" s="18"/>
      <c r="D65" s="18"/>
      <c r="E65" s="18"/>
      <c r="F65" s="26"/>
      <c r="G65" s="18"/>
      <c r="H65" s="18"/>
      <c r="I65" s="7"/>
    </row>
    <row r="66" spans="1:9" ht="18" x14ac:dyDescent="0.35">
      <c r="A66" s="25"/>
      <c r="B66" s="25"/>
      <c r="C66" s="18"/>
      <c r="D66" s="18"/>
      <c r="E66" s="18"/>
      <c r="F66" s="26"/>
      <c r="G66" s="18"/>
      <c r="H66" s="18"/>
      <c r="I66" s="7"/>
    </row>
    <row r="67" spans="1:9" ht="18" x14ac:dyDescent="0.35">
      <c r="A67" s="25"/>
      <c r="B67" s="25"/>
      <c r="C67" s="18"/>
      <c r="D67" s="18"/>
      <c r="E67" s="18"/>
      <c r="F67" s="26"/>
      <c r="G67" s="18"/>
      <c r="H67" s="18"/>
      <c r="I67" s="7"/>
    </row>
    <row r="68" spans="1:9" ht="18" x14ac:dyDescent="0.35">
      <c r="A68" s="25"/>
      <c r="B68" s="25"/>
      <c r="C68" s="18"/>
      <c r="D68" s="18"/>
      <c r="E68" s="18"/>
      <c r="F68" s="26"/>
      <c r="G68" s="18"/>
      <c r="H68" s="18"/>
      <c r="I68" s="7"/>
    </row>
    <row r="69" spans="1:9" ht="18" x14ac:dyDescent="0.35">
      <c r="A69" s="25"/>
      <c r="B69" s="25"/>
      <c r="C69" s="18"/>
      <c r="D69" s="18"/>
      <c r="E69" s="18"/>
      <c r="F69" s="26"/>
      <c r="G69" s="18"/>
      <c r="H69" s="18"/>
      <c r="I69" s="7"/>
    </row>
    <row r="70" spans="1:9" ht="18" x14ac:dyDescent="0.35">
      <c r="A70" s="25"/>
      <c r="B70" s="25"/>
      <c r="C70" s="18"/>
      <c r="D70" s="18"/>
      <c r="E70" s="18"/>
      <c r="F70" s="26"/>
      <c r="G70" s="18"/>
      <c r="H70" s="18"/>
      <c r="I70" s="7"/>
    </row>
    <row r="71" spans="1:9" ht="18" x14ac:dyDescent="0.35">
      <c r="A71" s="25"/>
      <c r="B71" s="25"/>
      <c r="C71" s="18"/>
      <c r="D71" s="18"/>
      <c r="E71" s="18"/>
      <c r="F71" s="26"/>
      <c r="G71" s="18"/>
      <c r="H71" s="18"/>
      <c r="I71" s="7"/>
    </row>
    <row r="72" spans="1:9" ht="18" x14ac:dyDescent="0.35">
      <c r="A72" s="25"/>
      <c r="B72" s="25"/>
      <c r="C72" s="18"/>
      <c r="D72" s="18"/>
      <c r="E72" s="18"/>
      <c r="F72" s="26"/>
      <c r="G72" s="18"/>
      <c r="H72" s="18"/>
      <c r="I72" s="7"/>
    </row>
    <row r="73" spans="1:9" ht="18" x14ac:dyDescent="0.35">
      <c r="A73" s="25"/>
      <c r="B73" s="25"/>
      <c r="C73" s="18"/>
      <c r="D73" s="18"/>
      <c r="E73" s="18"/>
      <c r="F73" s="26"/>
      <c r="G73" s="18"/>
      <c r="H73" s="18"/>
      <c r="I73" s="7"/>
    </row>
    <row r="250" spans="1:1" x14ac:dyDescent="0.3">
      <c r="A250" s="2">
        <v>0</v>
      </c>
    </row>
  </sheetData>
  <sheetProtection formatColumns="0" formatRows="0" insertColumns="0" insertHyperlinks="0" deleteColumns="0" deleteRows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7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Quinine Dihydrochloride 1</vt:lpstr>
      <vt:lpstr>'Quinine Dihydrochloride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dcterms:created xsi:type="dcterms:W3CDTF">2005-07-05T10:19:27Z</dcterms:created>
  <dcterms:modified xsi:type="dcterms:W3CDTF">2016-05-30T08:55:31Z</dcterms:modified>
</cp:coreProperties>
</file>