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6" yWindow="816" windowWidth="20532" windowHeight="9120" activeTab="4"/>
  </bookViews>
  <sheets>
    <sheet name="SST" sheetId="1" r:id="rId1"/>
    <sheet name="Uniformity" sheetId="14" r:id="rId2"/>
    <sheet name="Claritine" sheetId="3" r:id="rId3"/>
    <sheet name="SST UDU" sheetId="16" r:id="rId4"/>
    <sheet name="ClaritineUDU" sheetId="17" r:id="rId5"/>
  </sheets>
  <externalReferences>
    <externalReference r:id="rId6"/>
  </externalReferences>
  <definedNames>
    <definedName name="_xlnm.Print_Area" localSheetId="2">Claritine!$A$1:$H$126</definedName>
    <definedName name="_xlnm.Print_Area" localSheetId="4">ClaritineUDU!$A$1:$H$137</definedName>
    <definedName name="_xlnm.Print_Area" localSheetId="0">SST!$A$13:$G$61</definedName>
    <definedName name="_xlnm.Print_Area" localSheetId="3">'SST UDU'!$A$13:$G$61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83" i="17" l="1"/>
  <c r="C82" i="17"/>
  <c r="C81" i="17"/>
  <c r="C79" i="17"/>
  <c r="F54" i="17"/>
  <c r="F116" i="3"/>
  <c r="F115" i="3"/>
  <c r="F113" i="3"/>
  <c r="F112" i="3"/>
  <c r="F111" i="3"/>
  <c r="F110" i="3"/>
  <c r="F109" i="3"/>
  <c r="H72" i="3"/>
  <c r="G55" i="3"/>
  <c r="G56" i="3" s="1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C46" i="14" l="1"/>
  <c r="B57" i="3" s="1"/>
  <c r="C45" i="14"/>
  <c r="C129" i="17" l="1"/>
  <c r="B125" i="17"/>
  <c r="D109" i="17" s="1"/>
  <c r="D110" i="17" s="1"/>
  <c r="F122" i="17"/>
  <c r="E122" i="17"/>
  <c r="F121" i="17"/>
  <c r="E121" i="17"/>
  <c r="F120" i="17"/>
  <c r="E120" i="17"/>
  <c r="F119" i="17"/>
  <c r="E119" i="17"/>
  <c r="F118" i="17"/>
  <c r="E118" i="17"/>
  <c r="F117" i="17"/>
  <c r="E117" i="17"/>
  <c r="B107" i="17"/>
  <c r="F104" i="17"/>
  <c r="D104" i="17"/>
  <c r="G103" i="17"/>
  <c r="E103" i="17"/>
  <c r="G102" i="17"/>
  <c r="E102" i="17"/>
  <c r="G101" i="17"/>
  <c r="E101" i="17"/>
  <c r="G100" i="17"/>
  <c r="E100" i="17"/>
  <c r="B96" i="17"/>
  <c r="F106" i="17" s="1"/>
  <c r="B90" i="17"/>
  <c r="B89" i="17"/>
  <c r="C74" i="17"/>
  <c r="B67" i="17"/>
  <c r="B57" i="17"/>
  <c r="C56" i="17"/>
  <c r="B55" i="17"/>
  <c r="D47" i="17"/>
  <c r="B45" i="17"/>
  <c r="F42" i="17"/>
  <c r="D42" i="17"/>
  <c r="G41" i="17"/>
  <c r="E41" i="17"/>
  <c r="B34" i="17"/>
  <c r="F44" i="17" s="1"/>
  <c r="B30" i="17"/>
  <c r="B53" i="16"/>
  <c r="E51" i="16"/>
  <c r="D51" i="16"/>
  <c r="C51" i="16"/>
  <c r="B51" i="16"/>
  <c r="B52" i="16" s="1"/>
  <c r="B32" i="16"/>
  <c r="E30" i="16"/>
  <c r="D30" i="16"/>
  <c r="C30" i="16"/>
  <c r="B30" i="16"/>
  <c r="B31" i="16" s="1"/>
  <c r="F124" i="17" l="1"/>
  <c r="D48" i="17"/>
  <c r="G38" i="17" s="1"/>
  <c r="D112" i="17"/>
  <c r="D113" i="17" s="1"/>
  <c r="F126" i="17"/>
  <c r="F45" i="17"/>
  <c r="F46" i="17" s="1"/>
  <c r="D106" i="17"/>
  <c r="D107" i="17" s="1"/>
  <c r="D108" i="17" s="1"/>
  <c r="B91" i="17"/>
  <c r="F107" i="17" s="1"/>
  <c r="F108" i="17" s="1"/>
  <c r="D111" i="17"/>
  <c r="G104" i="17"/>
  <c r="G129" i="17"/>
  <c r="F125" i="17"/>
  <c r="G39" i="17"/>
  <c r="D49" i="17"/>
  <c r="G40" i="17"/>
  <c r="D44" i="17"/>
  <c r="D45" i="17" s="1"/>
  <c r="D46" i="17" s="1"/>
  <c r="E104" i="17"/>
  <c r="D114" i="17"/>
  <c r="E38" i="17" l="1"/>
  <c r="E40" i="17"/>
  <c r="E39" i="17"/>
  <c r="G42" i="17"/>
  <c r="D50" i="14"/>
  <c r="D49" i="14"/>
  <c r="C49" i="14"/>
  <c r="B49" i="14"/>
  <c r="C50" i="14"/>
  <c r="C19" i="14"/>
  <c r="C120" i="3"/>
  <c r="B116" i="3"/>
  <c r="D100" i="3"/>
  <c r="B98" i="3"/>
  <c r="F97" i="3"/>
  <c r="D97" i="3"/>
  <c r="F95" i="3"/>
  <c r="D95" i="3"/>
  <c r="G94" i="3"/>
  <c r="E94" i="3"/>
  <c r="B87" i="3"/>
  <c r="B81" i="3"/>
  <c r="B83" i="3" s="1"/>
  <c r="D98" i="3" s="1"/>
  <c r="B80" i="3"/>
  <c r="B79" i="3"/>
  <c r="C76" i="3"/>
  <c r="H71" i="3"/>
  <c r="G71" i="3"/>
  <c r="B68" i="3"/>
  <c r="B69" i="3" s="1"/>
  <c r="H67" i="3"/>
  <c r="G67" i="3"/>
  <c r="H63" i="3"/>
  <c r="G63" i="3"/>
  <c r="C56" i="3"/>
  <c r="B55" i="3"/>
  <c r="B45" i="3"/>
  <c r="D48" i="3" s="1"/>
  <c r="F42" i="3"/>
  <c r="D42" i="3"/>
  <c r="G41" i="3"/>
  <c r="E41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3" l="1"/>
  <c r="E42" i="17"/>
  <c r="D52" i="17"/>
  <c r="D50" i="17"/>
  <c r="E59" i="17" s="1"/>
  <c r="D99" i="3"/>
  <c r="D101" i="3"/>
  <c r="E91" i="3" s="1"/>
  <c r="I92" i="3"/>
  <c r="I39" i="3"/>
  <c r="F45" i="3"/>
  <c r="F98" i="3"/>
  <c r="F99" i="3" s="1"/>
  <c r="D44" i="3"/>
  <c r="D45" i="3" s="1"/>
  <c r="E63" i="17" l="1"/>
  <c r="E65" i="17"/>
  <c r="E61" i="17"/>
  <c r="E64" i="17"/>
  <c r="E60" i="17"/>
  <c r="E67" i="17"/>
  <c r="E66" i="17"/>
  <c r="E62" i="17"/>
  <c r="E68" i="17"/>
  <c r="D51" i="17"/>
  <c r="E93" i="3"/>
  <c r="D102" i="3"/>
  <c r="G93" i="3"/>
  <c r="G92" i="3"/>
  <c r="E92" i="3"/>
  <c r="G91" i="3"/>
  <c r="F46" i="3"/>
  <c r="G39" i="3"/>
  <c r="G38" i="3"/>
  <c r="G40" i="3"/>
  <c r="D46" i="3"/>
  <c r="E40" i="3"/>
  <c r="E39" i="3"/>
  <c r="E38" i="3"/>
  <c r="G66" i="17" l="1"/>
  <c r="F66" i="17"/>
  <c r="F61" i="17"/>
  <c r="G61" i="17"/>
  <c r="E70" i="17"/>
  <c r="E71" i="17" s="1"/>
  <c r="E72" i="17"/>
  <c r="F59" i="17"/>
  <c r="G59" i="17"/>
  <c r="G67" i="17"/>
  <c r="F65" i="17"/>
  <c r="G65" i="17"/>
  <c r="G68" i="17"/>
  <c r="G60" i="17"/>
  <c r="F63" i="17"/>
  <c r="G63" i="17"/>
  <c r="G62" i="17"/>
  <c r="G64" i="17"/>
  <c r="F64" i="17"/>
  <c r="D103" i="3"/>
  <c r="E113" i="3" s="1"/>
  <c r="D104" i="3"/>
  <c r="D105" i="3"/>
  <c r="E95" i="3"/>
  <c r="G95" i="3"/>
  <c r="G42" i="3"/>
  <c r="D50" i="3"/>
  <c r="E42" i="3"/>
  <c r="D52" i="3"/>
  <c r="F68" i="17" l="1"/>
  <c r="F62" i="17"/>
  <c r="F60" i="17"/>
  <c r="G72" i="17"/>
  <c r="G70" i="17"/>
  <c r="F67" i="17"/>
  <c r="F70" i="17" s="1"/>
  <c r="F71" i="17" s="1"/>
  <c r="E110" i="3"/>
  <c r="E108" i="3"/>
  <c r="F108" i="3" s="1"/>
  <c r="E111" i="3"/>
  <c r="E109" i="3"/>
  <c r="E112" i="3"/>
  <c r="D51" i="3"/>
  <c r="G68" i="3"/>
  <c r="H68" i="3" s="1"/>
  <c r="G66" i="3"/>
  <c r="H66" i="3" s="1"/>
  <c r="G65" i="3"/>
  <c r="H65" i="3" s="1"/>
  <c r="G62" i="3"/>
  <c r="H62" i="3" s="1"/>
  <c r="G69" i="3"/>
  <c r="H69" i="3" s="1"/>
  <c r="G70" i="3"/>
  <c r="H70" i="3" s="1"/>
  <c r="G64" i="3"/>
  <c r="H64" i="3" s="1"/>
  <c r="G61" i="3"/>
  <c r="H61" i="3" s="1"/>
  <c r="G60" i="3"/>
  <c r="H60" i="3" s="1"/>
  <c r="F72" i="17" l="1"/>
  <c r="G71" i="17"/>
  <c r="G74" i="17"/>
  <c r="F117" i="3"/>
  <c r="G120" i="3"/>
  <c r="H74" i="3"/>
  <c r="H73" i="3" l="1"/>
  <c r="G76" i="3"/>
</calcChain>
</file>

<file path=xl/sharedStrings.xml><?xml version="1.0" encoding="utf-8"?>
<sst xmlns="http://schemas.openxmlformats.org/spreadsheetml/2006/main" count="438" uniqueCount="157">
  <si>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</si>
  <si>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</si>
  <si>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</si>
  <si>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</si>
  <si>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</si>
  <si>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</si>
  <si>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</si>
  <si>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</si>
  <si>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2014-02-24 14:13:13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</si>
  <si>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</si>
  <si>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</si>
  <si>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</si>
  <si>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</si>
  <si>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</si>
  <si>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</si>
  <si>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</si>
  <si>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</si>
  <si>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</si>
  <si>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</si>
  <si>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</si>
  <si>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</si>
  <si>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</si>
  <si>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</si>
  <si>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</si>
  <si>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</si>
  <si>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</si>
  <si>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</si>
  <si>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</si>
  <si>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</si>
  <si>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</si>
  <si>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</si>
  <si>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</si>
  <si>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</si>
  <si>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</si>
  <si>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</si>
  <si>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</si>
  <si>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</si>
  <si>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</si>
  <si>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</si>
  <si>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</si>
  <si>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</si>
  <si>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</si>
  <si>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</si>
  <si>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</si>
  <si>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</si>
  <si>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</si>
  <si>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</si>
  <si>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</si>
  <si>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</si>
  <si>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</si>
  <si>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</si>
  <si>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</si>
  <si>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</si>
  <si>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</si>
  <si>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</si>
  <si>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</si>
  <si>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</si>
  <si>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</si>
  <si>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</si>
  <si>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</si>
  <si>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</si>
  <si>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</si>
  <si>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</si>
  <si>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</si>
  <si>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</si>
  <si>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</si>
  <si>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</si>
  <si>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</si>
  <si>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</si>
  <si>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</si>
  <si>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</si>
  <si>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</si>
  <si>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</si>
  <si>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</si>
  <si>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</si>
  <si>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</si>
  <si>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</si>
  <si>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</si>
  <si>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</si>
  <si>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</si>
  <si>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</si>
  <si>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</si>
  <si>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</si>
  <si>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</si>
  <si>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</si>
  <si>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</si>
  <si>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</si>
  <si>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</si>
  <si>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</si>
  <si>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</si>
  <si>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</si>
  <si>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</si>
  <si>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</si>
  <si>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</si>
  <si>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</si>
  <si>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</si>
  <si>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</si>
  <si>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</si>
  <si>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</si>
  <si>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</si>
  <si>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</si>
  <si>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</si>
  <si>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</si>
  <si>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</si>
  <si>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</si>
  <si>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</si>
  <si>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</si>
  <si>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</si>
  <si>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</si>
  <si>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</si>
  <si>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</si>
  <si>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</si>
  <si>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</si>
  <si>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</si>
  <si>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</si>
  <si>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</si>
  <si>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</si>
  <si>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Claritine Tablets</t>
  </si>
  <si>
    <t>Loratadine</t>
  </si>
  <si>
    <t>NDQA201511561</t>
  </si>
  <si>
    <t>Loratadin</t>
  </si>
  <si>
    <t>Each tablet contains Loratadine 10mg</t>
  </si>
  <si>
    <t>Each tablet contains loratadine 10 mg</t>
  </si>
  <si>
    <t>L24-1</t>
  </si>
  <si>
    <t>Loratadine 10mg</t>
  </si>
  <si>
    <t>Each tablet contains Loratadine 10 mg</t>
  </si>
  <si>
    <t>2015-11-25 09:19:22</t>
  </si>
  <si>
    <t>National Quality Control Laboratory</t>
  </si>
  <si>
    <t>Laboratory Data Calculation Spreadsheet</t>
  </si>
  <si>
    <t xml:space="preserve">Loratadine </t>
  </si>
  <si>
    <t>If correction for water content is NOT needed, enter 0</t>
  </si>
  <si>
    <t>Initial Standard dilution (mL):</t>
  </si>
  <si>
    <t>Desired Concetration (mg/mL):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</si>
  <si>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</si>
  <si>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</si>
  <si>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</si>
  <si>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</si>
  <si>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</si>
  <si>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</si>
  <si>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</si>
  <si>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</si>
  <si>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</si>
  <si>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</si>
  <si>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</si>
  <si>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</si>
  <si>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</si>
  <si>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</si>
  <si>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</si>
  <si>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</si>
  <si>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</si>
  <si>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</si>
  <si>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CLARITINE TABLETS UDU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</si>
  <si>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1.7</t>
    </r>
  </si>
  <si>
    <t>The Assymetry of all peaks were below 1.7</t>
  </si>
  <si>
    <t>Each tablet contains</t>
  </si>
  <si>
    <t>Average Tablet Weight (mg):</t>
  </si>
  <si>
    <t xml:space="preserve">in the sample as a percentage of the stated  label claim is: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</si>
</sst>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0.0000\ &quot;mg&quot;"/>
    <numFmt numFmtId="168" formatCode="0.000"/>
    <numFmt numFmtId="169" formatCode="0.0000"/>
    <numFmt numFmtId="170" formatCode="0.0\ &quot;mg&quot;"/>
    <numFmt numFmtId="171" formatCode="[$-409]d/mmm/yy;@"/>
    <numFmt numFmtId="172" formatCode="0.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22" fillId="2" borderId="0"/>
    <xf numFmtId="9" fontId="26" fillId="0" borderId="0" applyFont="0" applyFill="0" applyBorder="0" applyAlignment="0" applyProtection="0"/>
  </cellStyleXfs>
  <cellXfs count="57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2" borderId="3" xfId="0" applyFont="1" applyFill="1" applyBorder="1"/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2" borderId="6" xfId="0" applyFont="1" applyFill="1" applyBorder="1"/>
    <xf numFmtId="0" fontId="5" fillId="2" borderId="5" xfId="0" applyFont="1" applyFill="1" applyBorder="1"/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5" fontId="8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4" xfId="0" applyNumberFormat="1" applyFont="1" applyFill="1" applyBorder="1" applyAlignment="1">
      <alignment horizontal="center"/>
    </xf>
    <xf numFmtId="168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8" fontId="8" fillId="2" borderId="28" xfId="0" applyNumberFormat="1" applyFont="1" applyFill="1" applyBorder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8" fontId="9" fillId="6" borderId="32" xfId="0" applyNumberFormat="1" applyFont="1" applyFill="1" applyBorder="1" applyAlignment="1">
      <alignment horizontal="center"/>
    </xf>
    <xf numFmtId="168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9" fontId="8" fillId="6" borderId="36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69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69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8" fontId="9" fillId="7" borderId="23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69" fontId="9" fillId="2" borderId="0" xfId="0" applyNumberFormat="1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23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40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0" xfId="0" applyNumberFormat="1" applyFont="1" applyFill="1" applyBorder="1" applyAlignment="1">
      <alignment horizont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4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5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8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8" fontId="9" fillId="6" borderId="30" xfId="0" applyNumberFormat="1" applyFont="1" applyFill="1" applyBorder="1" applyAlignment="1">
      <alignment horizontal="center"/>
    </xf>
    <xf numFmtId="0" fontId="8" fillId="2" borderId="49" xfId="0" applyFont="1" applyFill="1" applyBorder="1" applyAlignment="1">
      <alignment horizontal="right"/>
    </xf>
    <xf numFmtId="0" fontId="10" fillId="3" borderId="50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69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69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1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8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2" fontId="8" fillId="2" borderId="17" xfId="0" applyNumberFormat="1" applyFont="1" applyFill="1" applyBorder="1" applyAlignment="1">
      <alignment horizontal="center"/>
    </xf>
    <xf numFmtId="10" fontId="8" fillId="2" borderId="22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2" fontId="8" fillId="2" borderId="28" xfId="0" applyNumberFormat="1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9" xfId="0" applyFont="1" applyFill="1" applyBorder="1"/>
    <xf numFmtId="0" fontId="8" fillId="2" borderId="54" xfId="0" applyFont="1" applyFill="1" applyBorder="1" applyAlignment="1">
      <alignment horizontal="center"/>
    </xf>
    <xf numFmtId="0" fontId="8" fillId="2" borderId="55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18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19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71" fontId="5" fillId="2" borderId="0" xfId="0" applyNumberFormat="1" applyFont="1" applyFill="1"/>
    <xf numFmtId="169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right" vertical="center"/>
    </xf>
    <xf numFmtId="169" fontId="5" fillId="2" borderId="19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wrapText="1"/>
    </xf>
    <xf numFmtId="164" fontId="4" fillId="2" borderId="19" xfId="0" applyNumberFormat="1" applyFont="1" applyFill="1" applyBorder="1" applyAlignment="1">
      <alignment horizontal="center" wrapText="1"/>
    </xf>
    <xf numFmtId="10" fontId="5" fillId="2" borderId="23" xfId="0" applyNumberFormat="1" applyFont="1" applyFill="1" applyBorder="1" applyAlignment="1">
      <alignment horizontal="center"/>
    </xf>
    <xf numFmtId="10" fontId="5" fillId="2" borderId="40" xfId="0" applyNumberFormat="1" applyFont="1" applyFill="1" applyBorder="1" applyAlignment="1">
      <alignment horizontal="center"/>
    </xf>
    <xf numFmtId="10" fontId="5" fillId="2" borderId="30" xfId="0" applyNumberFormat="1" applyFont="1" applyFill="1" applyBorder="1" applyAlignment="1">
      <alignment horizontal="center"/>
    </xf>
    <xf numFmtId="0" fontId="3" fillId="2" borderId="0" xfId="0" applyFont="1" applyFill="1"/>
    <xf numFmtId="0" fontId="20" fillId="2" borderId="0" xfId="0" applyFont="1" applyFill="1" applyAlignment="1">
      <alignment wrapText="1"/>
    </xf>
    <xf numFmtId="0" fontId="4" fillId="2" borderId="19" xfId="0" applyFont="1" applyFill="1" applyBorder="1" applyAlignment="1">
      <alignment horizontal="center" vertical="center"/>
    </xf>
    <xf numFmtId="165" fontId="4" fillId="2" borderId="35" xfId="0" applyNumberFormat="1" applyFont="1" applyFill="1" applyBorder="1" applyAlignment="1">
      <alignment horizontal="center"/>
    </xf>
    <xf numFmtId="165" fontId="4" fillId="2" borderId="37" xfId="0" applyNumberFormat="1" applyFont="1" applyFill="1" applyBorder="1" applyAlignment="1">
      <alignment horizontal="center"/>
    </xf>
    <xf numFmtId="171" fontId="5" fillId="2" borderId="0" xfId="0" applyNumberFormat="1" applyFont="1" applyFill="1" applyAlignment="1">
      <alignment horizontal="center"/>
    </xf>
    <xf numFmtId="2" fontId="10" fillId="3" borderId="36" xfId="0" applyNumberFormat="1" applyFont="1" applyFill="1" applyBorder="1" applyAlignment="1" applyProtection="1">
      <alignment horizontal="center"/>
      <protection locked="0"/>
    </xf>
    <xf numFmtId="169" fontId="10" fillId="3" borderId="24" xfId="0" applyNumberFormat="1" applyFont="1" applyFill="1" applyBorder="1" applyAlignment="1" applyProtection="1">
      <alignment horizontal="center"/>
      <protection locked="0"/>
    </xf>
    <xf numFmtId="169" fontId="10" fillId="3" borderId="28" xfId="0" applyNumberFormat="1" applyFont="1" applyFill="1" applyBorder="1" applyAlignment="1" applyProtection="1">
      <alignment horizontal="center"/>
      <protection locked="0"/>
    </xf>
    <xf numFmtId="169" fontId="10" fillId="3" borderId="21" xfId="0" applyNumberFormat="1" applyFont="1" applyFill="1" applyBorder="1" applyAlignment="1" applyProtection="1">
      <alignment horizontal="center"/>
      <protection locked="0"/>
    </xf>
    <xf numFmtId="169" fontId="10" fillId="3" borderId="14" xfId="0" applyNumberFormat="1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/>
    <xf numFmtId="0" fontId="3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0" xfId="1" applyFont="1" applyFill="1" applyAlignment="1">
      <alignment horizontal="center"/>
    </xf>
    <xf numFmtId="0" fontId="5" fillId="2" borderId="0" xfId="1" applyFont="1" applyFill="1"/>
    <xf numFmtId="0" fontId="4" fillId="2" borderId="0" xfId="1" applyFont="1" applyFill="1"/>
    <xf numFmtId="2" fontId="4" fillId="2" borderId="0" xfId="1" applyNumberFormat="1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6" fillId="3" borderId="3" xfId="1" applyFont="1" applyFill="1" applyBorder="1" applyAlignment="1" applyProtection="1">
      <alignment horizontal="center"/>
      <protection locked="0"/>
    </xf>
    <xf numFmtId="2" fontId="6" fillId="3" borderId="3" xfId="1" applyNumberFormat="1" applyFont="1" applyFill="1" applyBorder="1" applyAlignment="1" applyProtection="1">
      <alignment horizontal="center"/>
      <protection locked="0"/>
    </xf>
    <xf numFmtId="2" fontId="6" fillId="3" borderId="4" xfId="1" applyNumberFormat="1" applyFont="1" applyFill="1" applyBorder="1" applyAlignment="1" applyProtection="1">
      <alignment horizontal="center"/>
      <protection locked="0"/>
    </xf>
    <xf numFmtId="0" fontId="6" fillId="3" borderId="5" xfId="1" applyFont="1" applyFill="1" applyBorder="1" applyAlignment="1" applyProtection="1">
      <alignment horizontal="center"/>
      <protection locked="0"/>
    </xf>
    <xf numFmtId="2" fontId="6" fillId="3" borderId="5" xfId="1" applyNumberFormat="1" applyFont="1" applyFill="1" applyBorder="1" applyAlignment="1" applyProtection="1">
      <alignment horizontal="center"/>
      <protection locked="0"/>
    </xf>
    <xf numFmtId="0" fontId="5" fillId="2" borderId="4" xfId="1" applyFont="1" applyFill="1" applyBorder="1"/>
    <xf numFmtId="1" fontId="4" fillId="4" borderId="2" xfId="1" applyNumberFormat="1" applyFont="1" applyFill="1" applyBorder="1" applyAlignment="1">
      <alignment horizontal="center"/>
    </xf>
    <xf numFmtId="1" fontId="4" fillId="4" borderId="1" xfId="1" applyNumberFormat="1" applyFont="1" applyFill="1" applyBorder="1" applyAlignment="1">
      <alignment horizontal="center"/>
    </xf>
    <xf numFmtId="2" fontId="4" fillId="4" borderId="1" xfId="1" applyNumberFormat="1" applyFont="1" applyFill="1" applyBorder="1" applyAlignment="1">
      <alignment horizontal="center"/>
    </xf>
    <xf numFmtId="0" fontId="5" fillId="2" borderId="3" xfId="1" applyFont="1" applyFill="1" applyBorder="1"/>
    <xf numFmtId="10" fontId="4" fillId="5" borderId="1" xfId="1" applyNumberFormat="1" applyFont="1" applyFill="1" applyBorder="1" applyAlignment="1">
      <alignment horizontal="center"/>
    </xf>
    <xf numFmtId="165" fontId="4" fillId="2" borderId="0" xfId="1" applyNumberFormat="1" applyFont="1" applyFill="1" applyAlignment="1">
      <alignment horizontal="center"/>
    </xf>
    <xf numFmtId="0" fontId="5" fillId="2" borderId="6" xfId="1" applyFont="1" applyFill="1" applyBorder="1"/>
    <xf numFmtId="0" fontId="5" fillId="2" borderId="5" xfId="1" applyFont="1" applyFill="1" applyBorder="1"/>
    <xf numFmtId="0" fontId="4" fillId="4" borderId="1" xfId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5" fillId="2" borderId="7" xfId="1" applyFont="1" applyFill="1" applyBorder="1"/>
    <xf numFmtId="0" fontId="5" fillId="2" borderId="8" xfId="1" applyFont="1" applyFill="1" applyBorder="1"/>
    <xf numFmtId="0" fontId="5" fillId="2" borderId="0" xfId="1" applyFont="1" applyFill="1" applyAlignment="1" applyProtection="1">
      <alignment horizontal="left"/>
      <protection locked="0"/>
    </xf>
    <xf numFmtId="0" fontId="5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2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8" fillId="2" borderId="0" xfId="1" applyFont="1" applyFill="1"/>
    <xf numFmtId="0" fontId="7" fillId="2" borderId="0" xfId="1" applyFont="1" applyFill="1"/>
    <xf numFmtId="0" fontId="9" fillId="2" borderId="0" xfId="1" applyFont="1" applyFill="1"/>
    <xf numFmtId="0" fontId="9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0" fontId="8" fillId="3" borderId="0" xfId="1" applyFont="1" applyFill="1" applyProtection="1">
      <protection locked="0"/>
    </xf>
    <xf numFmtId="15" fontId="11" fillId="3" borderId="0" xfId="1" applyNumberFormat="1" applyFont="1" applyFill="1" applyAlignment="1" applyProtection="1">
      <alignment horizontal="left"/>
      <protection locked="0"/>
    </xf>
    <xf numFmtId="0" fontId="11" fillId="2" borderId="0" xfId="1" applyFont="1" applyFill="1"/>
    <xf numFmtId="15" fontId="8" fillId="2" borderId="0" xfId="1" applyNumberFormat="1" applyFont="1" applyFill="1" applyAlignment="1">
      <alignment horizontal="left"/>
    </xf>
    <xf numFmtId="0" fontId="7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0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2" fontId="10" fillId="3" borderId="0" xfId="1" applyNumberFormat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/>
    </xf>
    <xf numFmtId="0" fontId="15" fillId="2" borderId="0" xfId="1" applyFont="1" applyFill="1"/>
    <xf numFmtId="0" fontId="8" fillId="2" borderId="12" xfId="1" applyFont="1" applyFill="1" applyBorder="1" applyAlignment="1">
      <alignment horizontal="right"/>
    </xf>
    <xf numFmtId="0" fontId="10" fillId="3" borderId="60" xfId="1" applyFont="1" applyFill="1" applyBorder="1" applyAlignment="1" applyProtection="1">
      <alignment horizontal="center"/>
      <protection locked="0"/>
    </xf>
    <xf numFmtId="0" fontId="8" fillId="2" borderId="14" xfId="1" applyFont="1" applyFill="1" applyBorder="1" applyAlignment="1">
      <alignment horizontal="right"/>
    </xf>
    <xf numFmtId="0" fontId="10" fillId="3" borderId="25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/>
    </xf>
    <xf numFmtId="0" fontId="8" fillId="2" borderId="20" xfId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168" fontId="8" fillId="2" borderId="17" xfId="1" applyNumberFormat="1" applyFont="1" applyFill="1" applyBorder="1" applyAlignment="1">
      <alignment horizontal="center"/>
    </xf>
    <xf numFmtId="168" fontId="8" fillId="2" borderId="22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center"/>
    </xf>
    <xf numFmtId="0" fontId="10" fillId="3" borderId="14" xfId="1" applyFont="1" applyFill="1" applyBorder="1" applyAlignment="1" applyProtection="1">
      <alignment horizontal="center"/>
      <protection locked="0"/>
    </xf>
    <xf numFmtId="168" fontId="8" fillId="2" borderId="24" xfId="1" applyNumberFormat="1" applyFont="1" applyFill="1" applyBorder="1" applyAlignment="1">
      <alignment horizontal="center"/>
    </xf>
    <xf numFmtId="168" fontId="8" fillId="2" borderId="25" xfId="1" applyNumberFormat="1" applyFont="1" applyFill="1" applyBorder="1" applyAlignment="1">
      <alignment horizontal="center"/>
    </xf>
    <xf numFmtId="0" fontId="8" fillId="2" borderId="26" xfId="1" applyFont="1" applyFill="1" applyBorder="1" applyAlignment="1">
      <alignment horizontal="center"/>
    </xf>
    <xf numFmtId="0" fontId="10" fillId="3" borderId="27" xfId="1" applyFont="1" applyFill="1" applyBorder="1" applyAlignment="1" applyProtection="1">
      <alignment horizontal="center"/>
      <protection locked="0"/>
    </xf>
    <xf numFmtId="168" fontId="8" fillId="2" borderId="28" xfId="1" applyNumberFormat="1" applyFont="1" applyFill="1" applyBorder="1" applyAlignment="1">
      <alignment horizontal="center"/>
    </xf>
    <xf numFmtId="168" fontId="8" fillId="2" borderId="29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right"/>
    </xf>
    <xf numFmtId="1" fontId="9" fillId="6" borderId="31" xfId="1" applyNumberFormat="1" applyFont="1" applyFill="1" applyBorder="1" applyAlignment="1">
      <alignment horizontal="center"/>
    </xf>
    <xf numFmtId="168" fontId="9" fillId="6" borderId="32" xfId="1" applyNumberFormat="1" applyFont="1" applyFill="1" applyBorder="1" applyAlignment="1">
      <alignment horizontal="center"/>
    </xf>
    <xf numFmtId="168" fontId="9" fillId="6" borderId="33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right"/>
    </xf>
    <xf numFmtId="0" fontId="10" fillId="3" borderId="35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36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8" fillId="2" borderId="33" xfId="1" applyFont="1" applyFill="1" applyBorder="1" applyAlignment="1">
      <alignment horizontal="center"/>
    </xf>
    <xf numFmtId="2" fontId="8" fillId="7" borderId="36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6" borderId="37" xfId="1" applyNumberFormat="1" applyFont="1" applyFill="1" applyBorder="1" applyAlignment="1">
      <alignment horizontal="center"/>
    </xf>
    <xf numFmtId="0" fontId="8" fillId="2" borderId="38" xfId="1" applyFont="1" applyFill="1" applyBorder="1" applyAlignment="1">
      <alignment horizontal="right"/>
    </xf>
    <xf numFmtId="0" fontId="10" fillId="3" borderId="36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2" fontId="8" fillId="6" borderId="30" xfId="1" applyNumberFormat="1" applyFont="1" applyFill="1" applyBorder="1" applyAlignment="1">
      <alignment horizontal="center"/>
    </xf>
    <xf numFmtId="168" fontId="9" fillId="7" borderId="23" xfId="1" applyNumberFormat="1" applyFont="1" applyFill="1" applyBorder="1" applyAlignment="1">
      <alignment horizontal="center"/>
    </xf>
    <xf numFmtId="168" fontId="8" fillId="2" borderId="0" xfId="1" applyNumberFormat="1" applyFont="1" applyFill="1" applyAlignment="1">
      <alignment horizontal="center"/>
    </xf>
    <xf numFmtId="10" fontId="8" fillId="6" borderId="36" xfId="1" applyNumberFormat="1" applyFont="1" applyFill="1" applyBorder="1" applyAlignment="1">
      <alignment horizontal="center"/>
    </xf>
    <xf numFmtId="0" fontId="8" fillId="2" borderId="39" xfId="1" applyFont="1" applyFill="1" applyBorder="1" applyAlignment="1">
      <alignment horizontal="right"/>
    </xf>
    <xf numFmtId="0" fontId="8" fillId="7" borderId="30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0" fontId="9" fillId="2" borderId="61" xfId="1" applyFont="1" applyFill="1" applyBorder="1" applyAlignment="1">
      <alignment horizontal="center"/>
    </xf>
    <xf numFmtId="0" fontId="9" fillId="7" borderId="52" xfId="1" applyFont="1" applyFill="1" applyBorder="1" applyAlignment="1">
      <alignment horizontal="center"/>
    </xf>
    <xf numFmtId="0" fontId="9" fillId="7" borderId="10" xfId="1" applyFont="1" applyFill="1" applyBorder="1" applyAlignment="1">
      <alignment horizontal="center"/>
    </xf>
    <xf numFmtId="0" fontId="9" fillId="7" borderId="53" xfId="1" applyFont="1" applyFill="1" applyBorder="1" applyAlignment="1">
      <alignment horizontal="center" wrapText="1"/>
    </xf>
    <xf numFmtId="0" fontId="9" fillId="7" borderId="13" xfId="1" applyFont="1" applyFill="1" applyBorder="1" applyAlignment="1">
      <alignment horizontal="center" wrapText="1"/>
    </xf>
    <xf numFmtId="0" fontId="8" fillId="2" borderId="21" xfId="1" applyFont="1" applyFill="1" applyBorder="1" applyAlignment="1">
      <alignment horizontal="center"/>
    </xf>
    <xf numFmtId="0" fontId="11" fillId="3" borderId="4" xfId="1" applyFont="1" applyFill="1" applyBorder="1" applyAlignment="1">
      <alignment horizontal="center" wrapText="1"/>
    </xf>
    <xf numFmtId="2" fontId="8" fillId="2" borderId="17" xfId="1" applyNumberFormat="1" applyFont="1" applyFill="1" applyBorder="1" applyAlignment="1">
      <alignment horizontal="center"/>
    </xf>
    <xf numFmtId="2" fontId="8" fillId="2" borderId="4" xfId="1" applyNumberFormat="1" applyFont="1" applyFill="1" applyBorder="1" applyAlignment="1">
      <alignment horizontal="center"/>
    </xf>
    <xf numFmtId="2" fontId="8" fillId="2" borderId="20" xfId="1" applyNumberFormat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11" fillId="3" borderId="3" xfId="1" applyFont="1" applyFill="1" applyBorder="1" applyAlignment="1">
      <alignment horizontal="center" wrapText="1"/>
    </xf>
    <xf numFmtId="2" fontId="8" fillId="2" borderId="24" xfId="1" applyNumberFormat="1" applyFont="1" applyFill="1" applyBorder="1" applyAlignment="1">
      <alignment horizontal="center"/>
    </xf>
    <xf numFmtId="2" fontId="8" fillId="2" borderId="3" xfId="1" applyNumberFormat="1" applyFont="1" applyFill="1" applyBorder="1" applyAlignment="1">
      <alignment horizontal="center"/>
    </xf>
    <xf numFmtId="2" fontId="8" fillId="2" borderId="15" xfId="1" applyNumberFormat="1" applyFont="1" applyFill="1" applyBorder="1" applyAlignment="1">
      <alignment horizontal="center"/>
    </xf>
    <xf numFmtId="0" fontId="8" fillId="2" borderId="39" xfId="1" applyFont="1" applyFill="1" applyBorder="1" applyAlignment="1">
      <alignment horizontal="center"/>
    </xf>
    <xf numFmtId="0" fontId="11" fillId="3" borderId="62" xfId="1" applyFont="1" applyFill="1" applyBorder="1" applyAlignment="1">
      <alignment horizontal="center" wrapText="1"/>
    </xf>
    <xf numFmtId="2" fontId="8" fillId="2" borderId="32" xfId="1" applyNumberFormat="1" applyFont="1" applyFill="1" applyBorder="1" applyAlignment="1">
      <alignment horizontal="center"/>
    </xf>
    <xf numFmtId="2" fontId="8" fillId="2" borderId="62" xfId="1" applyNumberFormat="1" applyFont="1" applyFill="1" applyBorder="1" applyAlignment="1">
      <alignment horizontal="center"/>
    </xf>
    <xf numFmtId="2" fontId="8" fillId="2" borderId="41" xfId="1" applyNumberFormat="1" applyFont="1" applyFill="1" applyBorder="1" applyAlignment="1">
      <alignment horizontal="center"/>
    </xf>
    <xf numFmtId="0" fontId="8" fillId="2" borderId="15" xfId="1" applyFont="1" applyFill="1" applyBorder="1"/>
    <xf numFmtId="10" fontId="9" fillId="2" borderId="0" xfId="1" applyNumberFormat="1" applyFont="1" applyFill="1" applyAlignment="1">
      <alignment horizontal="center"/>
    </xf>
    <xf numFmtId="2" fontId="9" fillId="5" borderId="18" xfId="1" applyNumberFormat="1" applyFont="1" applyFill="1" applyBorder="1" applyAlignment="1">
      <alignment horizontal="center"/>
    </xf>
    <xf numFmtId="2" fontId="10" fillId="5" borderId="18" xfId="1" applyNumberFormat="1" applyFont="1" applyFill="1" applyBorder="1" applyAlignment="1">
      <alignment horizontal="center"/>
    </xf>
    <xf numFmtId="10" fontId="9" fillId="6" borderId="18" xfId="1" applyNumberFormat="1" applyFont="1" applyFill="1" applyBorder="1" applyAlignment="1">
      <alignment horizontal="center"/>
    </xf>
    <xf numFmtId="10" fontId="10" fillId="6" borderId="18" xfId="1" applyNumberFormat="1" applyFont="1" applyFill="1" applyBorder="1" applyAlignment="1">
      <alignment horizontal="center"/>
    </xf>
    <xf numFmtId="10" fontId="9" fillId="2" borderId="9" xfId="1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172" fontId="9" fillId="2" borderId="0" xfId="1" applyNumberFormat="1" applyFont="1" applyFill="1" applyAlignment="1">
      <alignment horizontal="center"/>
    </xf>
    <xf numFmtId="165" fontId="9" fillId="2" borderId="0" xfId="1" applyNumberFormat="1" applyFont="1" applyFill="1" applyAlignment="1">
      <alignment horizontal="center"/>
    </xf>
    <xf numFmtId="0" fontId="8" fillId="2" borderId="1" xfId="1" applyFont="1" applyFill="1" applyBorder="1" applyAlignment="1">
      <alignment horizontal="right"/>
    </xf>
    <xf numFmtId="2" fontId="8" fillId="2" borderId="1" xfId="1" applyNumberFormat="1" applyFont="1" applyFill="1" applyBorder="1" applyAlignment="1">
      <alignment horizontal="center"/>
    </xf>
    <xf numFmtId="0" fontId="11" fillId="3" borderId="1" xfId="1" applyFont="1" applyFill="1" applyBorder="1" applyAlignment="1" applyProtection="1">
      <alignment horizontal="center"/>
      <protection locked="0"/>
    </xf>
    <xf numFmtId="1" fontId="9" fillId="6" borderId="1" xfId="1" applyNumberFormat="1" applyFont="1" applyFill="1" applyBorder="1" applyAlignment="1">
      <alignment horizontal="center"/>
    </xf>
    <xf numFmtId="0" fontId="9" fillId="2" borderId="0" xfId="1" applyFont="1" applyFill="1" applyAlignment="1" applyProtection="1">
      <alignment horizontal="center"/>
      <protection locked="0"/>
    </xf>
    <xf numFmtId="0" fontId="14" fillId="2" borderId="0" xfId="1" applyFont="1" applyFill="1"/>
    <xf numFmtId="0" fontId="10" fillId="3" borderId="13" xfId="1" applyFont="1" applyFill="1" applyBorder="1" applyAlignment="1" applyProtection="1">
      <alignment horizontal="center"/>
      <protection locked="0"/>
    </xf>
    <xf numFmtId="0" fontId="9" fillId="2" borderId="45" xfId="1" applyFont="1" applyFill="1" applyBorder="1" applyAlignment="1">
      <alignment horizontal="center"/>
    </xf>
    <xf numFmtId="0" fontId="9" fillId="2" borderId="34" xfId="1" applyFont="1" applyFill="1" applyBorder="1" applyAlignment="1">
      <alignment horizontal="center"/>
    </xf>
    <xf numFmtId="0" fontId="10" fillId="3" borderId="15" xfId="1" applyFont="1" applyFill="1" applyBorder="1" applyAlignment="1" applyProtection="1">
      <alignment horizontal="center"/>
      <protection locked="0"/>
    </xf>
    <xf numFmtId="168" fontId="8" fillId="2" borderId="4" xfId="1" applyNumberFormat="1" applyFont="1" applyFill="1" applyBorder="1" applyAlignment="1">
      <alignment horizontal="center"/>
    </xf>
    <xf numFmtId="0" fontId="10" fillId="3" borderId="46" xfId="1" applyFont="1" applyFill="1" applyBorder="1" applyAlignment="1" applyProtection="1">
      <alignment horizontal="center"/>
      <protection locked="0"/>
    </xf>
    <xf numFmtId="168" fontId="8" fillId="2" borderId="3" xfId="1" applyNumberFormat="1" applyFont="1" applyFill="1" applyBorder="1" applyAlignment="1">
      <alignment horizontal="center"/>
    </xf>
    <xf numFmtId="168" fontId="10" fillId="3" borderId="0" xfId="1" applyNumberFormat="1" applyFont="1" applyFill="1" applyAlignment="1" applyProtection="1">
      <alignment horizontal="center"/>
      <protection locked="0"/>
    </xf>
    <xf numFmtId="168" fontId="8" fillId="2" borderId="5" xfId="1" applyNumberFormat="1" applyFont="1" applyFill="1" applyBorder="1" applyAlignment="1">
      <alignment horizontal="center"/>
    </xf>
    <xf numFmtId="168" fontId="10" fillId="3" borderId="7" xfId="1" applyNumberFormat="1" applyFont="1" applyFill="1" applyBorder="1" applyAlignment="1" applyProtection="1">
      <alignment horizontal="center"/>
      <protection locked="0"/>
    </xf>
    <xf numFmtId="168" fontId="9" fillId="6" borderId="48" xfId="1" applyNumberFormat="1" applyFont="1" applyFill="1" applyBorder="1" applyAlignment="1">
      <alignment horizontal="center"/>
    </xf>
    <xf numFmtId="168" fontId="9" fillId="6" borderId="30" xfId="1" applyNumberFormat="1" applyFont="1" applyFill="1" applyBorder="1" applyAlignment="1">
      <alignment horizontal="center"/>
    </xf>
    <xf numFmtId="0" fontId="10" fillId="3" borderId="50" xfId="1" applyFont="1" applyFill="1" applyBorder="1" applyAlignment="1" applyProtection="1">
      <alignment horizontal="center"/>
      <protection locked="0"/>
    </xf>
    <xf numFmtId="2" fontId="8" fillId="6" borderId="18" xfId="1" applyNumberFormat="1" applyFont="1" applyFill="1" applyBorder="1" applyAlignment="1">
      <alignment horizontal="center"/>
    </xf>
    <xf numFmtId="2" fontId="8" fillId="7" borderId="18" xfId="1" applyNumberFormat="1" applyFont="1" applyFill="1" applyBorder="1" applyAlignment="1">
      <alignment horizontal="center"/>
    </xf>
    <xf numFmtId="0" fontId="8" fillId="2" borderId="64" xfId="1" applyFont="1" applyFill="1" applyBorder="1" applyAlignment="1">
      <alignment horizontal="right"/>
    </xf>
    <xf numFmtId="169" fontId="8" fillId="7" borderId="18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16" xfId="1" applyFont="1" applyFill="1" applyBorder="1" applyAlignment="1">
      <alignment horizontal="right"/>
    </xf>
    <xf numFmtId="0" fontId="8" fillId="2" borderId="51" xfId="1" applyFont="1" applyFill="1" applyBorder="1" applyAlignment="1">
      <alignment horizontal="right"/>
    </xf>
    <xf numFmtId="2" fontId="8" fillId="7" borderId="22" xfId="1" applyNumberFormat="1" applyFont="1" applyFill="1" applyBorder="1" applyAlignment="1">
      <alignment horizontal="center"/>
    </xf>
    <xf numFmtId="0" fontId="8" fillId="2" borderId="35" xfId="1" applyFont="1" applyFill="1" applyBorder="1" applyAlignment="1">
      <alignment horizontal="right"/>
    </xf>
    <xf numFmtId="168" fontId="9" fillId="7" borderId="35" xfId="1" applyNumberFormat="1" applyFont="1" applyFill="1" applyBorder="1" applyAlignment="1">
      <alignment horizontal="center"/>
    </xf>
    <xf numFmtId="0" fontId="8" fillId="2" borderId="36" xfId="1" applyFont="1" applyFill="1" applyBorder="1" applyAlignment="1">
      <alignment horizontal="right"/>
    </xf>
    <xf numFmtId="10" fontId="9" fillId="6" borderId="36" xfId="1" applyNumberFormat="1" applyFont="1" applyFill="1" applyBorder="1" applyAlignment="1">
      <alignment horizontal="center"/>
    </xf>
    <xf numFmtId="0" fontId="8" fillId="2" borderId="37" xfId="1" applyFont="1" applyFill="1" applyBorder="1" applyAlignment="1">
      <alignment horizontal="right"/>
    </xf>
    <xf numFmtId="0" fontId="9" fillId="7" borderId="37" xfId="1" applyFont="1" applyFill="1" applyBorder="1" applyAlignment="1">
      <alignment horizontal="center"/>
    </xf>
    <xf numFmtId="0" fontId="9" fillId="2" borderId="52" xfId="1" applyFont="1" applyFill="1" applyBorder="1" applyAlignment="1">
      <alignment horizontal="center"/>
    </xf>
    <xf numFmtId="0" fontId="9" fillId="2" borderId="53" xfId="1" applyFont="1" applyFill="1" applyBorder="1"/>
    <xf numFmtId="0" fontId="9" fillId="2" borderId="13" xfId="1" applyFont="1" applyFill="1" applyBorder="1" applyAlignment="1">
      <alignment horizontal="center" wrapText="1"/>
    </xf>
    <xf numFmtId="168" fontId="10" fillId="3" borderId="24" xfId="1" applyNumberFormat="1" applyFont="1" applyFill="1" applyBorder="1" applyAlignment="1" applyProtection="1">
      <alignment horizontal="center"/>
      <protection locked="0"/>
    </xf>
    <xf numFmtId="10" fontId="8" fillId="2" borderId="22" xfId="1" applyNumberFormat="1" applyFont="1" applyFill="1" applyBorder="1" applyAlignment="1">
      <alignment horizontal="center"/>
    </xf>
    <xf numFmtId="10" fontId="8" fillId="2" borderId="25" xfId="1" applyNumberFormat="1" applyFont="1" applyFill="1" applyBorder="1" applyAlignment="1">
      <alignment horizontal="center"/>
    </xf>
    <xf numFmtId="0" fontId="8" fillId="2" borderId="27" xfId="1" applyFont="1" applyFill="1" applyBorder="1" applyAlignment="1">
      <alignment horizontal="center"/>
    </xf>
    <xf numFmtId="168" fontId="10" fillId="3" borderId="28" xfId="1" applyNumberFormat="1" applyFont="1" applyFill="1" applyBorder="1" applyAlignment="1" applyProtection="1">
      <alignment horizontal="center"/>
      <protection locked="0"/>
    </xf>
    <xf numFmtId="2" fontId="8" fillId="2" borderId="28" xfId="1" applyNumberFormat="1" applyFont="1" applyFill="1" applyBorder="1" applyAlignment="1">
      <alignment horizontal="center"/>
    </xf>
    <xf numFmtId="10" fontId="8" fillId="2" borderId="29" xfId="1" applyNumberFormat="1" applyFont="1" applyFill="1" applyBorder="1" applyAlignment="1">
      <alignment horizontal="center"/>
    </xf>
    <xf numFmtId="168" fontId="9" fillId="2" borderId="0" xfId="1" applyNumberFormat="1" applyFont="1" applyFill="1" applyAlignment="1">
      <alignment horizontal="center"/>
    </xf>
    <xf numFmtId="168" fontId="8" fillId="2" borderId="2" xfId="1" applyNumberFormat="1" applyFont="1" applyFill="1" applyBorder="1" applyAlignment="1">
      <alignment horizontal="right"/>
    </xf>
    <xf numFmtId="10" fontId="10" fillId="7" borderId="18" xfId="1" applyNumberFormat="1" applyFont="1" applyFill="1" applyBorder="1" applyAlignment="1">
      <alignment horizontal="center"/>
    </xf>
    <xf numFmtId="0" fontId="8" fillId="2" borderId="14" xfId="1" applyFont="1" applyFill="1" applyBorder="1"/>
    <xf numFmtId="0" fontId="8" fillId="2" borderId="6" xfId="1" applyFont="1" applyFill="1" applyBorder="1"/>
    <xf numFmtId="0" fontId="8" fillId="2" borderId="39" xfId="1" applyFont="1" applyFill="1" applyBorder="1"/>
    <xf numFmtId="0" fontId="8" fillId="2" borderId="54" xfId="1" applyFont="1" applyFill="1" applyBorder="1" applyAlignment="1">
      <alignment horizontal="center"/>
    </xf>
    <xf numFmtId="0" fontId="8" fillId="2" borderId="55" xfId="1" applyFont="1" applyFill="1" applyBorder="1" applyAlignment="1">
      <alignment horizontal="right"/>
    </xf>
    <xf numFmtId="0" fontId="10" fillId="7" borderId="37" xfId="1" applyFont="1" applyFill="1" applyBorder="1" applyAlignment="1">
      <alignment horizontal="center"/>
    </xf>
    <xf numFmtId="0" fontId="16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9" fillId="2" borderId="10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0" fontId="3" fillId="2" borderId="0" xfId="0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68" fontId="9" fillId="6" borderId="47" xfId="0" applyNumberFormat="1" applyFont="1" applyFill="1" applyBorder="1" applyAlignment="1">
      <alignment horizontal="center"/>
    </xf>
    <xf numFmtId="168" fontId="9" fillId="6" borderId="48" xfId="0" applyNumberFormat="1" applyFont="1" applyFill="1" applyBorder="1" applyAlignment="1">
      <alignment horizontal="center"/>
    </xf>
    <xf numFmtId="2" fontId="5" fillId="3" borderId="40" xfId="0" applyNumberFormat="1" applyFont="1" applyFill="1" applyBorder="1" applyAlignment="1" applyProtection="1">
      <alignment horizontal="center"/>
      <protection locked="0"/>
    </xf>
    <xf numFmtId="2" fontId="5" fillId="3" borderId="30" xfId="0" applyNumberFormat="1" applyFont="1" applyFill="1" applyBorder="1" applyAlignment="1" applyProtection="1">
      <alignment horizontal="center"/>
      <protection locked="0"/>
    </xf>
    <xf numFmtId="168" fontId="4" fillId="2" borderId="19" xfId="0" applyNumberFormat="1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center" wrapText="1"/>
      <protection locked="0"/>
    </xf>
    <xf numFmtId="0" fontId="2" fillId="2" borderId="0" xfId="0" applyFont="1" applyFill="1" applyBorder="1"/>
    <xf numFmtId="0" fontId="0" fillId="2" borderId="0" xfId="0" applyFill="1" applyBorder="1"/>
    <xf numFmtId="0" fontId="4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vertical="center" wrapText="1"/>
    </xf>
    <xf numFmtId="0" fontId="10" fillId="3" borderId="0" xfId="0" applyFont="1" applyFill="1" applyBorder="1" applyAlignment="1" applyProtection="1">
      <alignment horizontal="center"/>
      <protection locked="0"/>
    </xf>
    <xf numFmtId="10" fontId="2" fillId="2" borderId="0" xfId="2" applyNumberFormat="1" applyFont="1" applyFill="1"/>
    <xf numFmtId="10" fontId="10" fillId="6" borderId="43" xfId="0" applyNumberFormat="1" applyFont="1" applyFill="1" applyBorder="1" applyAlignment="1">
      <alignment horizontal="center"/>
    </xf>
    <xf numFmtId="10" fontId="10" fillId="2" borderId="0" xfId="0" applyNumberFormat="1" applyFont="1" applyFill="1" applyAlignment="1">
      <alignment horizontal="center"/>
    </xf>
    <xf numFmtId="168" fontId="9" fillId="5" borderId="18" xfId="1" applyNumberFormat="1" applyFont="1" applyFill="1" applyBorder="1" applyAlignment="1">
      <alignment horizontal="center"/>
    </xf>
    <xf numFmtId="1" fontId="9" fillId="5" borderId="63" xfId="1" applyNumberFormat="1" applyFont="1" applyFill="1" applyBorder="1" applyAlignment="1">
      <alignment horizontal="center"/>
    </xf>
    <xf numFmtId="1" fontId="10" fillId="5" borderId="63" xfId="1" applyNumberFormat="1" applyFont="1" applyFill="1" applyBorder="1" applyAlignment="1">
      <alignment horizontal="center"/>
    </xf>
    <xf numFmtId="0" fontId="9" fillId="2" borderId="0" xfId="1" applyFont="1" applyFill="1" applyAlignment="1"/>
    <xf numFmtId="0" fontId="7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9" fontId="4" fillId="2" borderId="23" xfId="0" applyNumberFormat="1" applyFont="1" applyFill="1" applyBorder="1" applyAlignment="1">
      <alignment horizontal="center" vertical="center"/>
    </xf>
    <xf numFmtId="169" fontId="4" fillId="2" borderId="3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0" fillId="2" borderId="56" xfId="0" applyFont="1" applyFill="1" applyBorder="1" applyAlignment="1">
      <alignment horizontal="center" wrapText="1"/>
    </xf>
    <xf numFmtId="0" fontId="20" fillId="2" borderId="57" xfId="0" applyFont="1" applyFill="1" applyBorder="1" applyAlignment="1">
      <alignment horizontal="center" wrapText="1"/>
    </xf>
    <xf numFmtId="0" fontId="20" fillId="2" borderId="58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6" fillId="2" borderId="56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center"/>
    </xf>
    <xf numFmtId="0" fontId="16" fillId="2" borderId="58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58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16" fillId="2" borderId="58" xfId="0" applyFont="1" applyFill="1" applyBorder="1" applyAlignment="1">
      <alignment horizontal="left" vertical="center" wrapText="1"/>
    </xf>
    <xf numFmtId="0" fontId="9" fillId="2" borderId="45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9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3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16" fillId="2" borderId="56" xfId="1" applyFont="1" applyFill="1" applyBorder="1" applyAlignment="1">
      <alignment horizontal="center"/>
    </xf>
    <xf numFmtId="0" fontId="16" fillId="2" borderId="57" xfId="1" applyFont="1" applyFill="1" applyBorder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6" fillId="2" borderId="56" xfId="1" applyFont="1" applyFill="1" applyBorder="1" applyAlignment="1">
      <alignment horizontal="left" vertical="center" wrapText="1"/>
    </xf>
    <xf numFmtId="0" fontId="16" fillId="2" borderId="57" xfId="1" applyFont="1" applyFill="1" applyBorder="1" applyAlignment="1">
      <alignment horizontal="left" vertical="center" wrapText="1"/>
    </xf>
    <xf numFmtId="0" fontId="16" fillId="2" borderId="58" xfId="1" applyFont="1" applyFill="1" applyBorder="1" applyAlignment="1">
      <alignment horizontal="left" vertical="center" wrapText="1"/>
    </xf>
    <xf numFmtId="0" fontId="9" fillId="2" borderId="45" xfId="1" applyFont="1" applyFill="1" applyBorder="1" applyAlignment="1">
      <alignment horizontal="center"/>
    </xf>
    <xf numFmtId="0" fontId="9" fillId="2" borderId="34" xfId="1" applyFont="1" applyFill="1" applyBorder="1" applyAlignment="1">
      <alignment horizontal="center"/>
    </xf>
    <xf numFmtId="0" fontId="9" fillId="2" borderId="59" xfId="1" applyFont="1" applyFill="1" applyBorder="1" applyAlignment="1">
      <alignment horizontal="center"/>
    </xf>
    <xf numFmtId="0" fontId="16" fillId="2" borderId="12" xfId="1" applyFont="1" applyFill="1" applyBorder="1" applyAlignment="1">
      <alignment horizontal="left" vertical="center" wrapText="1"/>
    </xf>
    <xf numFmtId="0" fontId="16" fillId="2" borderId="13" xfId="1" applyFont="1" applyFill="1" applyBorder="1" applyAlignment="1">
      <alignment horizontal="left" vertical="center" wrapText="1"/>
    </xf>
    <xf numFmtId="0" fontId="16" fillId="2" borderId="39" xfId="1" applyFont="1" applyFill="1" applyBorder="1" applyAlignment="1">
      <alignment horizontal="left" vertical="center" wrapText="1"/>
    </xf>
    <xf numFmtId="0" fontId="16" fillId="2" borderId="41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9" fillId="2" borderId="2" xfId="1" applyFont="1" applyFill="1" applyBorder="1" applyAlignment="1">
      <alignment horizontal="center"/>
    </xf>
    <xf numFmtId="0" fontId="9" fillId="2" borderId="64" xfId="1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6" fillId="2" borderId="56" xfId="1" applyFont="1" applyFill="1" applyBorder="1" applyAlignment="1">
      <alignment horizontal="justify" vertical="center" wrapText="1"/>
    </xf>
    <xf numFmtId="0" fontId="16" fillId="2" borderId="57" xfId="1" applyFont="1" applyFill="1" applyBorder="1" applyAlignment="1">
      <alignment horizontal="justify" vertical="center" wrapText="1"/>
    </xf>
    <xf numFmtId="0" fontId="16" fillId="2" borderId="58" xfId="1" applyFont="1" applyFill="1" applyBorder="1" applyAlignment="1">
      <alignment horizontal="justify" vertical="center" wrapText="1"/>
    </xf>
    <xf numFmtId="0" fontId="16" fillId="2" borderId="65" xfId="1" applyFont="1" applyFill="1" applyBorder="1" applyAlignment="1">
      <alignment horizontal="left" vertical="center" wrapText="1"/>
    </xf>
    <xf numFmtId="0" fontId="16" fillId="2" borderId="66" xfId="1" applyFont="1" applyFill="1" applyBorder="1" applyAlignment="1">
      <alignment horizontal="left" vertical="center" wrapText="1"/>
    </xf>
    <xf numFmtId="0" fontId="16" fillId="2" borderId="67" xfId="1" applyFont="1" applyFill="1" applyBorder="1" applyAlignment="1">
      <alignment horizontal="left" vertical="center" wrapText="1"/>
    </xf>
    <xf numFmtId="0" fontId="16" fillId="2" borderId="68" xfId="1" applyFont="1" applyFill="1" applyBorder="1" applyAlignment="1">
      <alignment horizontal="left" vertical="center" wrapText="1"/>
    </xf>
    <xf numFmtId="0" fontId="16" fillId="2" borderId="69" xfId="1" applyFont="1" applyFill="1" applyBorder="1" applyAlignment="1">
      <alignment horizontal="left" vertical="center" wrapText="1"/>
    </xf>
    <xf numFmtId="0" fontId="16" fillId="2" borderId="70" xfId="1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Percent" xfId="2" builtinId="5"/>
  </cellStyles>
  <dxfs count="3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1\Users\Admin\Desktop\Worksheets\NDQA201511561UD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Loratadine"/>
    </sheetNames>
    <sheetDataSet>
      <sheetData sheetId="0"/>
      <sheetData sheetId="1">
        <row r="46">
          <cell r="C46">
            <v>100.39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1" zoomScaleNormal="100" zoomScaleSheetLayoutView="100" workbookViewId="0">
      <selection activeCell="B37" sqref="B37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96" t="s">
        <v>0</v>
      </c>
      <c r="B15" s="496"/>
      <c r="C15" s="496"/>
      <c r="D15" s="496"/>
      <c r="E15" s="496"/>
    </row>
    <row r="16" spans="1:6" ht="16.5" customHeight="1" x14ac:dyDescent="0.3">
      <c r="A16" s="5" t="s">
        <v>1</v>
      </c>
      <c r="B16" s="476" t="s">
        <v>2</v>
      </c>
    </row>
    <row r="17" spans="1:6" ht="16.5" customHeight="1" x14ac:dyDescent="0.3">
      <c r="A17" s="7" t="s">
        <v>3</v>
      </c>
      <c r="B17" s="9" t="s">
        <v>117</v>
      </c>
      <c r="D17" s="9"/>
      <c r="E17" s="10"/>
    </row>
    <row r="18" spans="1:6" ht="16.5" customHeight="1" x14ac:dyDescent="0.3">
      <c r="A18" s="11" t="s">
        <v>4</v>
      </c>
      <c r="B18" s="9" t="s">
        <v>118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99.09</v>
      </c>
      <c r="C19" s="10"/>
      <c r="D19" s="10"/>
      <c r="E19" s="10"/>
    </row>
    <row r="20" spans="1:6" ht="16.5" customHeight="1" x14ac:dyDescent="0.3">
      <c r="A20" s="7" t="s">
        <v>6</v>
      </c>
      <c r="B20" s="12">
        <v>18.559999999999999</v>
      </c>
      <c r="C20" s="10"/>
      <c r="D20" s="10"/>
      <c r="E20" s="10"/>
    </row>
    <row r="21" spans="1:6" ht="16.5" customHeight="1" x14ac:dyDescent="0.3">
      <c r="A21" s="7" t="s">
        <v>7</v>
      </c>
      <c r="B21" s="13">
        <v>0.4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9</v>
      </c>
      <c r="B23" s="15" t="s">
        <v>10</v>
      </c>
      <c r="C23" s="14" t="s">
        <v>11</v>
      </c>
      <c r="D23" s="14" t="s">
        <v>12</v>
      </c>
      <c r="E23" s="16" t="s">
        <v>13</v>
      </c>
    </row>
    <row r="24" spans="1:6" ht="16.5" customHeight="1" x14ac:dyDescent="0.3">
      <c r="A24" s="17">
        <v>1</v>
      </c>
      <c r="B24" s="18">
        <v>87191013</v>
      </c>
      <c r="C24" s="18">
        <v>6935</v>
      </c>
      <c r="D24" s="19">
        <v>1.27</v>
      </c>
      <c r="E24" s="20">
        <v>12.56</v>
      </c>
    </row>
    <row r="25" spans="1:6" ht="16.5" customHeight="1" x14ac:dyDescent="0.3">
      <c r="A25" s="17">
        <v>2</v>
      </c>
      <c r="B25" s="18">
        <v>88637303</v>
      </c>
      <c r="C25" s="18">
        <v>6423</v>
      </c>
      <c r="D25" s="19">
        <v>1.27</v>
      </c>
      <c r="E25" s="19">
        <v>12.34</v>
      </c>
    </row>
    <row r="26" spans="1:6" ht="16.5" customHeight="1" x14ac:dyDescent="0.3">
      <c r="A26" s="17">
        <v>3</v>
      </c>
      <c r="B26" s="18">
        <v>88606380</v>
      </c>
      <c r="C26" s="18">
        <v>6327</v>
      </c>
      <c r="D26" s="19">
        <v>1.27</v>
      </c>
      <c r="E26" s="19">
        <v>12.33</v>
      </c>
    </row>
    <row r="27" spans="1:6" ht="16.5" customHeight="1" x14ac:dyDescent="0.3">
      <c r="A27" s="17">
        <v>4</v>
      </c>
      <c r="B27" s="18">
        <v>88552268</v>
      </c>
      <c r="C27" s="18">
        <v>6306</v>
      </c>
      <c r="D27" s="19">
        <v>1.27</v>
      </c>
      <c r="E27" s="19">
        <v>12.32</v>
      </c>
    </row>
    <row r="28" spans="1:6" ht="16.5" customHeight="1" x14ac:dyDescent="0.3">
      <c r="A28" s="17">
        <v>5</v>
      </c>
      <c r="B28" s="18">
        <v>88765455</v>
      </c>
      <c r="C28" s="18">
        <v>6240</v>
      </c>
      <c r="D28" s="19">
        <v>1.28</v>
      </c>
      <c r="E28" s="19">
        <v>12.33</v>
      </c>
    </row>
    <row r="29" spans="1:6" ht="16.5" customHeight="1" x14ac:dyDescent="0.3">
      <c r="A29" s="17">
        <v>6</v>
      </c>
      <c r="B29" s="21">
        <v>88837562</v>
      </c>
      <c r="C29" s="21">
        <v>6301</v>
      </c>
      <c r="D29" s="22">
        <v>1.27</v>
      </c>
      <c r="E29" s="22">
        <v>12.35</v>
      </c>
    </row>
    <row r="30" spans="1:6" ht="16.5" customHeight="1" x14ac:dyDescent="0.3">
      <c r="A30" s="23" t="s">
        <v>14</v>
      </c>
      <c r="B30" s="24">
        <f>AVERAGE(B24:B29)</f>
        <v>88431663.5</v>
      </c>
      <c r="C30" s="25">
        <f>AVERAGE(C24:C29)</f>
        <v>6422</v>
      </c>
      <c r="D30" s="26">
        <f>AVERAGE(D24:D29)</f>
        <v>1.2716666666666667</v>
      </c>
      <c r="E30" s="26">
        <f>AVERAGE(E24:E29)</f>
        <v>12.371666666666664</v>
      </c>
    </row>
    <row r="31" spans="1:6" ht="16.5" customHeight="1" x14ac:dyDescent="0.3">
      <c r="A31" s="27" t="s">
        <v>15</v>
      </c>
      <c r="B31" s="28">
        <f>(STDEV(B24:B29)/B30)</f>
        <v>6.9758520501270677E-3</v>
      </c>
      <c r="C31" s="29"/>
      <c r="D31" s="29"/>
      <c r="E31" s="30"/>
      <c r="F31" s="2"/>
    </row>
    <row r="32" spans="1:6" s="2" customFormat="1" ht="16.5" customHeight="1" x14ac:dyDescent="0.3">
      <c r="A32" s="31" t="s">
        <v>16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17</v>
      </c>
      <c r="B34" s="37" t="s">
        <v>18</v>
      </c>
      <c r="C34" s="38"/>
      <c r="D34" s="38"/>
      <c r="E34" s="39"/>
    </row>
    <row r="35" spans="1:6" ht="16.5" customHeight="1" x14ac:dyDescent="0.3">
      <c r="A35" s="11"/>
      <c r="B35" s="37" t="s">
        <v>19</v>
      </c>
      <c r="C35" s="38"/>
      <c r="D35" s="38"/>
      <c r="E35" s="39"/>
      <c r="F35" s="2"/>
    </row>
    <row r="36" spans="1:6" ht="16.5" customHeight="1" x14ac:dyDescent="0.3">
      <c r="A36" s="11"/>
      <c r="B36" s="40" t="s">
        <v>152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21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9</v>
      </c>
      <c r="B44" s="15" t="s">
        <v>10</v>
      </c>
      <c r="C44" s="14" t="s">
        <v>11</v>
      </c>
      <c r="D44" s="14" t="s">
        <v>12</v>
      </c>
      <c r="E44" s="16" t="s">
        <v>13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14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15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16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17</v>
      </c>
      <c r="B55" s="37" t="s">
        <v>18</v>
      </c>
      <c r="C55" s="38"/>
      <c r="D55" s="38"/>
      <c r="E55" s="39"/>
    </row>
    <row r="56" spans="1:7" ht="16.5" customHeight="1" x14ac:dyDescent="0.3">
      <c r="A56" s="11"/>
      <c r="B56" s="37" t="s">
        <v>19</v>
      </c>
      <c r="C56" s="38"/>
      <c r="D56" s="38"/>
      <c r="E56" s="39"/>
      <c r="F56" s="2"/>
    </row>
    <row r="57" spans="1:7" ht="16.5" customHeight="1" x14ac:dyDescent="0.3">
      <c r="A57" s="11"/>
      <c r="B57" s="40" t="s">
        <v>20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497" t="s">
        <v>22</v>
      </c>
      <c r="C59" s="497"/>
      <c r="E59" s="45" t="s">
        <v>23</v>
      </c>
      <c r="F59" s="46"/>
      <c r="G59" s="45" t="s">
        <v>24</v>
      </c>
    </row>
    <row r="60" spans="1:7" ht="15" customHeight="1" x14ac:dyDescent="0.3">
      <c r="A60" s="47" t="s">
        <v>25</v>
      </c>
      <c r="B60" s="48"/>
      <c r="C60" s="48"/>
      <c r="E60" s="48"/>
      <c r="F60" s="2"/>
      <c r="G60" s="49"/>
    </row>
    <row r="61" spans="1:7" ht="15" customHeight="1" x14ac:dyDescent="0.3">
      <c r="A61" s="47" t="s">
        <v>26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501" t="s">
        <v>27</v>
      </c>
      <c r="B11" s="502"/>
      <c r="C11" s="502"/>
      <c r="D11" s="502"/>
      <c r="E11" s="502"/>
      <c r="F11" s="503"/>
      <c r="G11" s="266"/>
    </row>
    <row r="12" spans="1:7" ht="16.5" customHeight="1" x14ac:dyDescent="0.3">
      <c r="A12" s="500" t="s">
        <v>110</v>
      </c>
      <c r="B12" s="500"/>
      <c r="C12" s="500"/>
      <c r="D12" s="500"/>
      <c r="E12" s="500"/>
      <c r="F12" s="500"/>
      <c r="G12" s="265"/>
    </row>
    <row r="14" spans="1:7" ht="16.5" customHeight="1" x14ac:dyDescent="0.3">
      <c r="A14" s="505" t="s">
        <v>29</v>
      </c>
      <c r="B14" s="505"/>
      <c r="C14" s="236" t="s">
        <v>117</v>
      </c>
    </row>
    <row r="15" spans="1:7" ht="16.5" customHeight="1" x14ac:dyDescent="0.3">
      <c r="A15" s="505" t="s">
        <v>30</v>
      </c>
      <c r="B15" s="505"/>
      <c r="C15" s="236" t="s">
        <v>119</v>
      </c>
    </row>
    <row r="16" spans="1:7" ht="16.5" customHeight="1" x14ac:dyDescent="0.3">
      <c r="A16" s="505" t="s">
        <v>31</v>
      </c>
      <c r="B16" s="505"/>
      <c r="C16" s="236" t="s">
        <v>120</v>
      </c>
    </row>
    <row r="17" spans="1:5" ht="16.5" customHeight="1" x14ac:dyDescent="0.3">
      <c r="A17" s="505" t="s">
        <v>32</v>
      </c>
      <c r="B17" s="505"/>
      <c r="C17" s="236" t="s">
        <v>121</v>
      </c>
    </row>
    <row r="18" spans="1:5" ht="16.5" customHeight="1" x14ac:dyDescent="0.3">
      <c r="A18" s="505" t="s">
        <v>33</v>
      </c>
      <c r="B18" s="505"/>
      <c r="C18" s="270" t="s">
        <v>8</v>
      </c>
    </row>
    <row r="19" spans="1:5" ht="16.5" customHeight="1" x14ac:dyDescent="0.3">
      <c r="A19" s="505" t="s">
        <v>34</v>
      </c>
      <c r="B19" s="505"/>
      <c r="C19" s="270" t="e">
        <f>#REF!</f>
        <v>#REF!</v>
      </c>
    </row>
    <row r="20" spans="1:5" ht="16.5" customHeight="1" x14ac:dyDescent="0.3">
      <c r="A20" s="238"/>
      <c r="B20" s="238"/>
      <c r="C20" s="253"/>
    </row>
    <row r="21" spans="1:5" ht="16.5" customHeight="1" x14ac:dyDescent="0.3">
      <c r="A21" s="500" t="s">
        <v>1</v>
      </c>
      <c r="B21" s="500"/>
      <c r="C21" s="235" t="s">
        <v>111</v>
      </c>
      <c r="D21" s="242"/>
    </row>
    <row r="22" spans="1:5" ht="15.75" customHeight="1" x14ac:dyDescent="0.3">
      <c r="A22" s="504"/>
      <c r="B22" s="504"/>
      <c r="C22" s="233"/>
      <c r="D22" s="504"/>
      <c r="E22" s="504"/>
    </row>
    <row r="23" spans="1:5" ht="33.75" customHeight="1" x14ac:dyDescent="0.3">
      <c r="C23" s="261" t="s">
        <v>112</v>
      </c>
      <c r="D23" s="260" t="s">
        <v>113</v>
      </c>
      <c r="E23" s="228"/>
    </row>
    <row r="24" spans="1:5" ht="15.75" customHeight="1" x14ac:dyDescent="0.3">
      <c r="C24" s="480">
        <v>101.1</v>
      </c>
      <c r="D24" s="262">
        <f t="shared" ref="D24:D43" si="0">(C24-$C$46)/$C$46</f>
        <v>7.0724175714713426E-3</v>
      </c>
      <c r="E24" s="229"/>
    </row>
    <row r="25" spans="1:5" ht="15.75" customHeight="1" x14ac:dyDescent="0.3">
      <c r="C25" s="480">
        <v>101.29</v>
      </c>
      <c r="D25" s="263">
        <f t="shared" si="0"/>
        <v>8.9650363582032076E-3</v>
      </c>
      <c r="E25" s="229"/>
    </row>
    <row r="26" spans="1:5" ht="15.75" customHeight="1" x14ac:dyDescent="0.3">
      <c r="C26" s="480">
        <v>99.21</v>
      </c>
      <c r="D26" s="263">
        <f t="shared" si="0"/>
        <v>-1.1754158780754984E-2</v>
      </c>
      <c r="E26" s="229"/>
    </row>
    <row r="27" spans="1:5" ht="15.75" customHeight="1" x14ac:dyDescent="0.3">
      <c r="C27" s="480">
        <v>101.69</v>
      </c>
      <c r="D27" s="263">
        <f t="shared" si="0"/>
        <v>1.2949496961848904E-2</v>
      </c>
      <c r="E27" s="229"/>
    </row>
    <row r="28" spans="1:5" ht="15.75" customHeight="1" x14ac:dyDescent="0.3">
      <c r="C28" s="480">
        <v>101.15</v>
      </c>
      <c r="D28" s="263">
        <f t="shared" si="0"/>
        <v>7.570475146927178E-3</v>
      </c>
      <c r="E28" s="229"/>
    </row>
    <row r="29" spans="1:5" ht="15.75" customHeight="1" x14ac:dyDescent="0.3">
      <c r="C29" s="480">
        <v>99.73</v>
      </c>
      <c r="D29" s="263">
        <f t="shared" si="0"/>
        <v>-6.5743599960153649E-3</v>
      </c>
      <c r="E29" s="229"/>
    </row>
    <row r="30" spans="1:5" ht="15.75" customHeight="1" x14ac:dyDescent="0.3">
      <c r="C30" s="480">
        <v>98.28</v>
      </c>
      <c r="D30" s="263">
        <f t="shared" si="0"/>
        <v>-2.1018029684231353E-2</v>
      </c>
      <c r="E30" s="229"/>
    </row>
    <row r="31" spans="1:5" ht="15.75" customHeight="1" x14ac:dyDescent="0.3">
      <c r="C31" s="480">
        <v>98.85</v>
      </c>
      <c r="D31" s="263">
        <f t="shared" si="0"/>
        <v>-1.5340173324036182E-2</v>
      </c>
      <c r="E31" s="229"/>
    </row>
    <row r="32" spans="1:5" ht="15.75" customHeight="1" x14ac:dyDescent="0.3">
      <c r="C32" s="480">
        <v>97.87</v>
      </c>
      <c r="D32" s="263">
        <f t="shared" si="0"/>
        <v>-2.5102101802968246E-2</v>
      </c>
      <c r="E32" s="229"/>
    </row>
    <row r="33" spans="1:7" ht="15.75" customHeight="1" x14ac:dyDescent="0.3">
      <c r="C33" s="480">
        <v>99.64</v>
      </c>
      <c r="D33" s="263">
        <f t="shared" si="0"/>
        <v>-7.4708636318356995E-3</v>
      </c>
      <c r="E33" s="229"/>
    </row>
    <row r="34" spans="1:7" ht="15.75" customHeight="1" x14ac:dyDescent="0.3">
      <c r="C34" s="480">
        <v>101.71</v>
      </c>
      <c r="D34" s="263">
        <f t="shared" si="0"/>
        <v>1.3148719992031155E-2</v>
      </c>
      <c r="E34" s="229"/>
    </row>
    <row r="35" spans="1:7" ht="15.75" customHeight="1" x14ac:dyDescent="0.3">
      <c r="C35" s="480">
        <v>100.06</v>
      </c>
      <c r="D35" s="263">
        <f t="shared" si="0"/>
        <v>-3.2871799980076118E-3</v>
      </c>
      <c r="E35" s="229"/>
    </row>
    <row r="36" spans="1:7" ht="15.75" customHeight="1" x14ac:dyDescent="0.3">
      <c r="C36" s="480">
        <v>102.27</v>
      </c>
      <c r="D36" s="263">
        <f t="shared" si="0"/>
        <v>1.8726964837135273E-2</v>
      </c>
      <c r="E36" s="229"/>
    </row>
    <row r="37" spans="1:7" ht="15.75" customHeight="1" x14ac:dyDescent="0.3">
      <c r="C37" s="480">
        <v>100.01</v>
      </c>
      <c r="D37" s="263">
        <f t="shared" si="0"/>
        <v>-3.7852375734633062E-3</v>
      </c>
      <c r="E37" s="229"/>
    </row>
    <row r="38" spans="1:7" ht="15.75" customHeight="1" x14ac:dyDescent="0.3">
      <c r="C38" s="480">
        <v>102.59</v>
      </c>
      <c r="D38" s="263">
        <f t="shared" si="0"/>
        <v>2.1914533320051971E-2</v>
      </c>
      <c r="E38" s="229"/>
    </row>
    <row r="39" spans="1:7" ht="15.75" customHeight="1" x14ac:dyDescent="0.3">
      <c r="C39" s="480">
        <v>99.48</v>
      </c>
      <c r="D39" s="263">
        <f t="shared" si="0"/>
        <v>-9.0646478732939791E-3</v>
      </c>
      <c r="E39" s="229"/>
    </row>
    <row r="40" spans="1:7" ht="15.75" customHeight="1" x14ac:dyDescent="0.3">
      <c r="C40" s="480">
        <v>101.84</v>
      </c>
      <c r="D40" s="263">
        <f t="shared" si="0"/>
        <v>1.4443669688216129E-2</v>
      </c>
      <c r="E40" s="229"/>
    </row>
    <row r="41" spans="1:7" ht="15.75" customHeight="1" x14ac:dyDescent="0.3">
      <c r="C41" s="480">
        <v>100.09</v>
      </c>
      <c r="D41" s="263">
        <f t="shared" si="0"/>
        <v>-2.9883454527341665E-3</v>
      </c>
      <c r="E41" s="229"/>
    </row>
    <row r="42" spans="1:7" ht="15.75" customHeight="1" x14ac:dyDescent="0.3">
      <c r="C42" s="480">
        <v>100.66</v>
      </c>
      <c r="D42" s="263">
        <f t="shared" si="0"/>
        <v>2.6895109074610048E-3</v>
      </c>
      <c r="E42" s="229"/>
    </row>
    <row r="43" spans="1:7" ht="16.5" customHeight="1" x14ac:dyDescent="0.3">
      <c r="C43" s="481">
        <v>100.28</v>
      </c>
      <c r="D43" s="264">
        <f t="shared" si="0"/>
        <v>-1.0957266660024429E-3</v>
      </c>
      <c r="E43" s="229"/>
    </row>
    <row r="44" spans="1:7" ht="16.5" customHeight="1" x14ac:dyDescent="0.3">
      <c r="C44" s="230"/>
      <c r="D44" s="229"/>
      <c r="E44" s="231"/>
    </row>
    <row r="45" spans="1:7" ht="16.5" customHeight="1" x14ac:dyDescent="0.3">
      <c r="B45" s="258" t="s">
        <v>114</v>
      </c>
      <c r="C45" s="259">
        <f>SUM(C24:C43)</f>
        <v>2007.7999999999997</v>
      </c>
      <c r="D45" s="254"/>
      <c r="E45" s="230"/>
    </row>
    <row r="46" spans="1:7" ht="17.25" customHeight="1" x14ac:dyDescent="0.3">
      <c r="B46" s="258" t="s">
        <v>115</v>
      </c>
      <c r="C46" s="482">
        <f>AVERAGE(C24:C43)</f>
        <v>100.38999999999999</v>
      </c>
      <c r="E46" s="232"/>
    </row>
    <row r="47" spans="1:7" ht="17.25" customHeight="1" x14ac:dyDescent="0.3">
      <c r="A47" s="236"/>
      <c r="B47" s="255"/>
      <c r="D47" s="234"/>
      <c r="E47" s="232"/>
    </row>
    <row r="48" spans="1:7" ht="33.75" customHeight="1" x14ac:dyDescent="0.3">
      <c r="B48" s="267" t="s">
        <v>115</v>
      </c>
      <c r="C48" s="260" t="s">
        <v>116</v>
      </c>
      <c r="D48" s="256"/>
      <c r="G48" s="234"/>
    </row>
    <row r="49" spans="1:6" ht="17.25" customHeight="1" x14ac:dyDescent="0.3">
      <c r="B49" s="498">
        <f>C46</f>
        <v>100.38999999999999</v>
      </c>
      <c r="C49" s="268">
        <f>-IF(C46&lt;=80,10%,IF(C46&lt;250,7.5%,5%))</f>
        <v>-7.4999999999999997E-2</v>
      </c>
      <c r="D49" s="257">
        <f>IF(C46&lt;=80,C46*0.9,IF(C46&lt;250,C46*0.925,C46*0.95))</f>
        <v>92.860749999999996</v>
      </c>
    </row>
    <row r="50" spans="1:6" ht="17.25" customHeight="1" x14ac:dyDescent="0.3">
      <c r="B50" s="499"/>
      <c r="C50" s="269">
        <f>IF(C46&lt;=80, 10%, IF(C46&lt;250, 7.5%, 5%))</f>
        <v>7.4999999999999997E-2</v>
      </c>
      <c r="D50" s="257">
        <f>IF(C46&lt;=80, C46*1.1, IF(C46&lt;250, C46*1.075, C46*1.05))</f>
        <v>107.91924999999998</v>
      </c>
    </row>
    <row r="51" spans="1:6" ht="16.5" customHeight="1" x14ac:dyDescent="0.3">
      <c r="A51" s="239"/>
      <c r="B51" s="240"/>
      <c r="C51" s="236"/>
      <c r="D51" s="241"/>
      <c r="E51" s="236"/>
      <c r="F51" s="242"/>
    </row>
    <row r="52" spans="1:6" ht="16.5" customHeight="1" x14ac:dyDescent="0.3">
      <c r="A52" s="236"/>
      <c r="B52" s="243" t="s">
        <v>22</v>
      </c>
      <c r="C52" s="243"/>
      <c r="D52" s="244" t="s">
        <v>23</v>
      </c>
      <c r="E52" s="245"/>
      <c r="F52" s="244" t="s">
        <v>24</v>
      </c>
    </row>
    <row r="53" spans="1:6" ht="34.5" customHeight="1" x14ac:dyDescent="0.3">
      <c r="A53" s="246" t="s">
        <v>25</v>
      </c>
      <c r="B53" s="247"/>
      <c r="C53" s="248"/>
      <c r="D53" s="247"/>
      <c r="E53" s="237"/>
      <c r="F53" s="249"/>
    </row>
    <row r="54" spans="1:6" ht="34.5" customHeight="1" x14ac:dyDescent="0.3">
      <c r="A54" s="246" t="s">
        <v>26</v>
      </c>
      <c r="B54" s="250"/>
      <c r="C54" s="251"/>
      <c r="D54" s="250"/>
      <c r="E54" s="237"/>
      <c r="F54" s="252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250"/>
  <sheetViews>
    <sheetView view="pageBreakPreview" topLeftCell="A97" zoomScale="60" zoomScaleNormal="60" workbookViewId="0">
      <selection activeCell="H111" sqref="H111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484"/>
    <col min="13" max="16384" width="9.109375" style="485"/>
  </cols>
  <sheetData>
    <row r="1" spans="1:12" customForma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customForma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customForma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customForma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customForma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customForma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customForma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customForma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customForma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customForma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customForma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customForma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customForma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customFormat="1" ht="19.5" customHeight="1" x14ac:dyDescent="0.35">
      <c r="A15" s="5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customFormat="1" ht="19.5" customHeight="1" x14ac:dyDescent="0.35">
      <c r="A16" s="506" t="s">
        <v>27</v>
      </c>
      <c r="B16" s="507"/>
      <c r="C16" s="507"/>
      <c r="D16" s="507"/>
      <c r="E16" s="507"/>
      <c r="F16" s="507"/>
      <c r="G16" s="507"/>
      <c r="H16" s="508"/>
      <c r="I16" s="2"/>
      <c r="J16" s="2"/>
      <c r="K16" s="2"/>
      <c r="L16" s="2"/>
    </row>
    <row r="17" spans="1:14" customFormat="1" ht="20.25" customHeight="1" x14ac:dyDescent="0.3">
      <c r="A17" s="509" t="s">
        <v>28</v>
      </c>
      <c r="B17" s="509"/>
      <c r="C17" s="509"/>
      <c r="D17" s="509"/>
      <c r="E17" s="509"/>
      <c r="F17" s="509"/>
      <c r="G17" s="509"/>
      <c r="H17" s="509"/>
      <c r="I17" s="2"/>
      <c r="J17" s="2"/>
      <c r="K17" s="2"/>
      <c r="L17" s="2"/>
    </row>
    <row r="18" spans="1:14" customFormat="1" ht="26.25" customHeight="1" x14ac:dyDescent="0.5">
      <c r="A18" s="54" t="s">
        <v>29</v>
      </c>
      <c r="B18" s="510" t="s">
        <v>117</v>
      </c>
      <c r="C18" s="510"/>
      <c r="D18" s="227"/>
      <c r="E18" s="55"/>
      <c r="F18" s="56"/>
      <c r="G18" s="56"/>
      <c r="H18" s="56"/>
      <c r="I18" s="2"/>
      <c r="J18" s="2"/>
      <c r="K18" s="2"/>
      <c r="L18" s="2"/>
    </row>
    <row r="19" spans="1:14" customFormat="1" ht="26.25" customHeight="1" x14ac:dyDescent="0.5">
      <c r="A19" s="54" t="s">
        <v>30</v>
      </c>
      <c r="B19" s="57" t="s">
        <v>119</v>
      </c>
      <c r="C19" s="56">
        <v>1</v>
      </c>
      <c r="D19" s="56"/>
      <c r="E19" s="56"/>
      <c r="F19" s="56"/>
      <c r="G19" s="56"/>
      <c r="H19" s="56"/>
      <c r="I19" s="2"/>
      <c r="J19" s="2"/>
      <c r="K19" s="2"/>
      <c r="L19" s="2"/>
    </row>
    <row r="20" spans="1:14" customFormat="1" ht="26.25" customHeight="1" x14ac:dyDescent="0.5">
      <c r="A20" s="54" t="s">
        <v>31</v>
      </c>
      <c r="B20" s="511" t="s">
        <v>118</v>
      </c>
      <c r="C20" s="511"/>
      <c r="D20" s="56"/>
      <c r="E20" s="56"/>
      <c r="F20" s="56"/>
      <c r="G20" s="56"/>
      <c r="H20" s="56"/>
      <c r="I20" s="2"/>
      <c r="J20" s="2"/>
      <c r="K20" s="2"/>
      <c r="L20" s="2"/>
    </row>
    <row r="21" spans="1:14" customFormat="1" ht="26.25" customHeight="1" x14ac:dyDescent="0.5">
      <c r="A21" s="54" t="s">
        <v>32</v>
      </c>
      <c r="B21" s="511" t="s">
        <v>122</v>
      </c>
      <c r="C21" s="511"/>
      <c r="D21" s="511"/>
      <c r="E21" s="511"/>
      <c r="F21" s="511"/>
      <c r="G21" s="511"/>
      <c r="H21" s="511"/>
      <c r="I21" s="58"/>
      <c r="J21" s="2"/>
      <c r="K21" s="2"/>
      <c r="L21" s="2"/>
    </row>
    <row r="22" spans="1:14" customFormat="1" ht="26.25" customHeight="1" x14ac:dyDescent="0.5">
      <c r="A22" s="54" t="s">
        <v>33</v>
      </c>
      <c r="B22" s="59"/>
      <c r="C22" s="56"/>
      <c r="D22" s="56"/>
      <c r="E22" s="56"/>
      <c r="F22" s="56"/>
      <c r="G22" s="56"/>
      <c r="H22" s="56"/>
      <c r="I22" s="2"/>
      <c r="J22" s="2"/>
      <c r="K22" s="2"/>
      <c r="L22" s="2"/>
    </row>
    <row r="23" spans="1:14" customFormat="1" ht="26.25" customHeight="1" x14ac:dyDescent="0.5">
      <c r="A23" s="54" t="s">
        <v>34</v>
      </c>
      <c r="B23" s="59"/>
      <c r="C23" s="56"/>
      <c r="D23" s="56"/>
      <c r="E23" s="56"/>
      <c r="F23" s="56"/>
      <c r="G23" s="56"/>
      <c r="H23" s="56"/>
      <c r="I23" s="2"/>
      <c r="J23" s="2"/>
      <c r="K23" s="2"/>
      <c r="L23" s="2"/>
    </row>
    <row r="24" spans="1:14" customFormat="1" ht="18" x14ac:dyDescent="0.35">
      <c r="A24" s="54"/>
      <c r="B24" s="60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4" customFormat="1" ht="18" x14ac:dyDescent="0.35">
      <c r="A25" s="61" t="s">
        <v>1</v>
      </c>
      <c r="B25" s="60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4" customFormat="1" ht="26.25" customHeight="1" x14ac:dyDescent="0.45">
      <c r="A26" s="62" t="s">
        <v>4</v>
      </c>
      <c r="B26" s="483" t="s">
        <v>118</v>
      </c>
      <c r="C26" s="184"/>
      <c r="D26" s="2"/>
      <c r="E26" s="2"/>
      <c r="F26" s="2"/>
      <c r="G26" s="2"/>
      <c r="H26" s="2"/>
      <c r="I26" s="2"/>
      <c r="J26" s="2"/>
      <c r="K26" s="2"/>
      <c r="L26" s="2"/>
    </row>
    <row r="27" spans="1:14" customFormat="1" ht="26.25" customHeight="1" x14ac:dyDescent="0.5">
      <c r="A27" s="63" t="s">
        <v>35</v>
      </c>
      <c r="B27" s="65" t="s">
        <v>123</v>
      </c>
      <c r="C27" s="184"/>
      <c r="D27" s="2"/>
      <c r="E27" s="2"/>
      <c r="F27" s="2"/>
      <c r="G27" s="2"/>
      <c r="H27" s="2"/>
      <c r="I27" s="2"/>
      <c r="J27" s="2"/>
      <c r="K27" s="2"/>
      <c r="L27" s="2"/>
    </row>
    <row r="28" spans="1:14" customFormat="1" ht="27" customHeight="1" x14ac:dyDescent="0.45">
      <c r="A28" s="63" t="s">
        <v>5</v>
      </c>
      <c r="B28" s="64">
        <v>99.09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4" s="15" customFormat="1" ht="27" customHeight="1" x14ac:dyDescent="0.5">
      <c r="A29" s="63" t="s">
        <v>36</v>
      </c>
      <c r="B29" s="65">
        <v>0</v>
      </c>
      <c r="C29" s="512" t="s">
        <v>37</v>
      </c>
      <c r="D29" s="513"/>
      <c r="E29" s="513"/>
      <c r="F29" s="513"/>
      <c r="G29" s="514"/>
      <c r="I29" s="66"/>
      <c r="J29" s="66"/>
      <c r="K29" s="66"/>
      <c r="L29" s="66"/>
    </row>
    <row r="30" spans="1:14" s="15" customFormat="1" ht="19.5" customHeight="1" x14ac:dyDescent="0.35">
      <c r="A30" s="63" t="s">
        <v>38</v>
      </c>
      <c r="B30" s="67">
        <f>B28-B29</f>
        <v>99.09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5" customFormat="1" ht="27" customHeight="1" x14ac:dyDescent="0.45">
      <c r="A31" s="63" t="s">
        <v>39</v>
      </c>
      <c r="B31" s="70">
        <v>1</v>
      </c>
      <c r="C31" s="515" t="s">
        <v>40</v>
      </c>
      <c r="D31" s="516"/>
      <c r="E31" s="516"/>
      <c r="F31" s="516"/>
      <c r="G31" s="516"/>
      <c r="H31" s="517"/>
      <c r="I31" s="66"/>
      <c r="J31" s="66"/>
      <c r="K31" s="66"/>
      <c r="L31" s="66"/>
    </row>
    <row r="32" spans="1:14" s="15" customFormat="1" ht="27" customHeight="1" x14ac:dyDescent="0.45">
      <c r="A32" s="63" t="s">
        <v>41</v>
      </c>
      <c r="B32" s="70">
        <v>1</v>
      </c>
      <c r="C32" s="515" t="s">
        <v>42</v>
      </c>
      <c r="D32" s="516"/>
      <c r="E32" s="516"/>
      <c r="F32" s="516"/>
      <c r="G32" s="516"/>
      <c r="H32" s="517"/>
      <c r="I32" s="66"/>
      <c r="J32" s="66"/>
      <c r="K32" s="66"/>
      <c r="L32" s="71"/>
      <c r="M32" s="71"/>
      <c r="N32" s="72"/>
    </row>
    <row r="33" spans="1:14" s="15" customFormat="1" ht="17.25" customHeight="1" x14ac:dyDescent="0.35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5" customFormat="1" ht="18" x14ac:dyDescent="0.35">
      <c r="A34" s="63" t="s">
        <v>43</v>
      </c>
      <c r="B34" s="75">
        <f>B31/B32</f>
        <v>1</v>
      </c>
      <c r="C34" s="53" t="s">
        <v>44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5" customFormat="1" ht="19.5" customHeight="1" x14ac:dyDescent="0.35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5" customFormat="1" ht="27" customHeight="1" x14ac:dyDescent="0.45">
      <c r="A36" s="76" t="s">
        <v>45</v>
      </c>
      <c r="B36" s="77">
        <v>50</v>
      </c>
      <c r="C36" s="53"/>
      <c r="D36" s="518" t="s">
        <v>46</v>
      </c>
      <c r="E36" s="519"/>
      <c r="F36" s="518" t="s">
        <v>47</v>
      </c>
      <c r="G36" s="520"/>
      <c r="J36" s="66"/>
      <c r="K36" s="66"/>
      <c r="L36" s="71"/>
      <c r="M36" s="71"/>
      <c r="N36" s="72"/>
    </row>
    <row r="37" spans="1:14" s="15" customFormat="1" ht="27" customHeight="1" x14ac:dyDescent="0.45">
      <c r="A37" s="78" t="s">
        <v>48</v>
      </c>
      <c r="B37" s="79">
        <v>1</v>
      </c>
      <c r="C37" s="80" t="s">
        <v>49</v>
      </c>
      <c r="D37" s="81" t="s">
        <v>50</v>
      </c>
      <c r="E37" s="82" t="s">
        <v>51</v>
      </c>
      <c r="F37" s="81" t="s">
        <v>50</v>
      </c>
      <c r="G37" s="83" t="s">
        <v>51</v>
      </c>
      <c r="I37" s="84" t="s">
        <v>52</v>
      </c>
      <c r="J37" s="66"/>
      <c r="K37" s="66"/>
      <c r="L37" s="71"/>
      <c r="M37" s="71"/>
      <c r="N37" s="72"/>
    </row>
    <row r="38" spans="1:14" s="15" customFormat="1" ht="26.25" customHeight="1" x14ac:dyDescent="0.45">
      <c r="A38" s="78" t="s">
        <v>53</v>
      </c>
      <c r="B38" s="79">
        <v>1</v>
      </c>
      <c r="C38" s="85">
        <v>1</v>
      </c>
      <c r="D38" s="86">
        <v>88581290</v>
      </c>
      <c r="E38" s="87">
        <f>IF(ISBLANK(D38),"-",$D$48/$D$45*D38)</f>
        <v>96330584.613082498</v>
      </c>
      <c r="F38" s="86">
        <v>100198682</v>
      </c>
      <c r="G38" s="88">
        <f>IF(ISBLANK(F38),"-",$D$48/$F$45*F38)</f>
        <v>96810783.781043202</v>
      </c>
      <c r="I38" s="89"/>
      <c r="J38" s="66"/>
      <c r="K38" s="66"/>
      <c r="L38" s="71"/>
      <c r="M38" s="71"/>
      <c r="N38" s="72"/>
    </row>
    <row r="39" spans="1:14" s="15" customFormat="1" ht="26.25" customHeight="1" x14ac:dyDescent="0.45">
      <c r="A39" s="78" t="s">
        <v>54</v>
      </c>
      <c r="B39" s="79">
        <v>1</v>
      </c>
      <c r="C39" s="90">
        <v>2</v>
      </c>
      <c r="D39" s="91">
        <v>88528690</v>
      </c>
      <c r="E39" s="92">
        <f>IF(ISBLANK(D39),"-",$D$48/$D$45*D39)</f>
        <v>96273383.04432404</v>
      </c>
      <c r="F39" s="91">
        <v>99998222</v>
      </c>
      <c r="G39" s="93">
        <f>IF(ISBLANK(F39),"-",$D$48/$F$45*F39)</f>
        <v>96617101.695317283</v>
      </c>
      <c r="I39" s="521">
        <f>ABS((F43/D43*D42)-F42)/D42</f>
        <v>4.7972143288731416E-3</v>
      </c>
      <c r="J39" s="66"/>
      <c r="K39" s="66"/>
      <c r="L39" s="71"/>
      <c r="M39" s="71"/>
      <c r="N39" s="72"/>
    </row>
    <row r="40" spans="1:14" customFormat="1" ht="26.25" customHeight="1" x14ac:dyDescent="0.45">
      <c r="A40" s="78" t="s">
        <v>55</v>
      </c>
      <c r="B40" s="79">
        <v>1</v>
      </c>
      <c r="C40" s="90">
        <v>3</v>
      </c>
      <c r="D40" s="91">
        <v>88570661</v>
      </c>
      <c r="E40" s="92">
        <f>IF(ISBLANK(D40),"-",$D$48/$D$45*D40)</f>
        <v>96319025.763760567</v>
      </c>
      <c r="F40" s="91">
        <v>100111491</v>
      </c>
      <c r="G40" s="93">
        <f>IF(ISBLANK(F40),"-",$D$48/$F$45*F40)</f>
        <v>96726540.86606501</v>
      </c>
      <c r="H40" s="2"/>
      <c r="I40" s="521"/>
      <c r="J40" s="2"/>
      <c r="K40" s="2"/>
      <c r="L40" s="71"/>
      <c r="M40" s="71"/>
      <c r="N40" s="94"/>
    </row>
    <row r="41" spans="1:14" customFormat="1" ht="27" customHeight="1" x14ac:dyDescent="0.45">
      <c r="A41" s="78" t="s">
        <v>56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H41" s="2"/>
      <c r="I41" s="99"/>
      <c r="J41" s="2"/>
      <c r="K41" s="2"/>
      <c r="L41" s="71"/>
      <c r="M41" s="71"/>
      <c r="N41" s="94"/>
    </row>
    <row r="42" spans="1:14" customFormat="1" ht="27" customHeight="1" x14ac:dyDescent="0.45">
      <c r="A42" s="78" t="s">
        <v>57</v>
      </c>
      <c r="B42" s="79">
        <v>1</v>
      </c>
      <c r="C42" s="100" t="s">
        <v>58</v>
      </c>
      <c r="D42" s="101">
        <f>AVERAGE(D38:D41)</f>
        <v>88560213.666666672</v>
      </c>
      <c r="E42" s="102">
        <f>AVERAGE(E38:E41)</f>
        <v>96307664.473722383</v>
      </c>
      <c r="F42" s="101">
        <f>AVERAGE(F38:F41)</f>
        <v>100102798.33333333</v>
      </c>
      <c r="G42" s="103">
        <f>AVERAGE(G38:G41)</f>
        <v>96718142.114141837</v>
      </c>
      <c r="H42" s="104"/>
      <c r="I42" s="2"/>
      <c r="J42" s="2"/>
      <c r="K42" s="2"/>
      <c r="L42" s="2"/>
    </row>
    <row r="43" spans="1:14" customFormat="1" ht="26.25" customHeight="1" x14ac:dyDescent="0.45">
      <c r="A43" s="78" t="s">
        <v>59</v>
      </c>
      <c r="B43" s="79">
        <v>1</v>
      </c>
      <c r="C43" s="105" t="s">
        <v>60</v>
      </c>
      <c r="D43" s="106">
        <v>18.559999999999999</v>
      </c>
      <c r="E43" s="94"/>
      <c r="F43" s="106">
        <v>20.89</v>
      </c>
      <c r="G43" s="2"/>
      <c r="H43" s="104"/>
      <c r="I43" s="2"/>
      <c r="J43" s="2"/>
      <c r="K43" s="2"/>
      <c r="L43" s="2"/>
    </row>
    <row r="44" spans="1:14" customFormat="1" ht="26.25" customHeight="1" x14ac:dyDescent="0.45">
      <c r="A44" s="78" t="s">
        <v>61</v>
      </c>
      <c r="B44" s="79">
        <v>1</v>
      </c>
      <c r="C44" s="107" t="s">
        <v>62</v>
      </c>
      <c r="D44" s="108">
        <f>D43*$B$34</f>
        <v>18.559999999999999</v>
      </c>
      <c r="E44" s="109"/>
      <c r="F44" s="108">
        <f>F43*$B$34</f>
        <v>20.89</v>
      </c>
      <c r="G44" s="2"/>
      <c r="H44" s="104"/>
      <c r="I44" s="2"/>
      <c r="J44" s="2"/>
      <c r="K44" s="2"/>
      <c r="L44" s="2"/>
    </row>
    <row r="45" spans="1:14" customFormat="1" ht="19.5" customHeight="1" x14ac:dyDescent="0.35">
      <c r="A45" s="78" t="s">
        <v>63</v>
      </c>
      <c r="B45" s="110">
        <f>(B44/B43)*(B42/B41)*(B40/B39)*(B38/B37)*B36</f>
        <v>50</v>
      </c>
      <c r="C45" s="107" t="s">
        <v>64</v>
      </c>
      <c r="D45" s="111">
        <f>D44*$B$30/100</f>
        <v>18.391103999999999</v>
      </c>
      <c r="E45" s="112"/>
      <c r="F45" s="111">
        <f>F44*$B$30/100</f>
        <v>20.699901000000001</v>
      </c>
      <c r="G45" s="2"/>
      <c r="H45" s="104"/>
      <c r="I45" s="2"/>
      <c r="J45" s="2"/>
      <c r="K45" s="2"/>
      <c r="L45" s="2"/>
    </row>
    <row r="46" spans="1:14" customFormat="1" ht="19.5" customHeight="1" x14ac:dyDescent="0.35">
      <c r="A46" s="522" t="s">
        <v>65</v>
      </c>
      <c r="B46" s="523"/>
      <c r="C46" s="107" t="s">
        <v>66</v>
      </c>
      <c r="D46" s="113">
        <f>D45/$B$45</f>
        <v>0.36782208</v>
      </c>
      <c r="E46" s="114"/>
      <c r="F46" s="115">
        <f>F45/$B$45</f>
        <v>0.41399802000000002</v>
      </c>
      <c r="G46" s="2"/>
      <c r="H46" s="104"/>
      <c r="I46" s="2"/>
      <c r="J46" s="2"/>
      <c r="K46" s="2"/>
      <c r="L46" s="2"/>
    </row>
    <row r="47" spans="1:14" customFormat="1" ht="27" customHeight="1" x14ac:dyDescent="0.45">
      <c r="A47" s="524"/>
      <c r="B47" s="525"/>
      <c r="C47" s="116" t="s">
        <v>67</v>
      </c>
      <c r="D47" s="271">
        <v>0.4</v>
      </c>
      <c r="E47" s="117"/>
      <c r="F47" s="114"/>
      <c r="G47" s="2"/>
      <c r="H47" s="104"/>
      <c r="I47" s="2"/>
      <c r="J47" s="2"/>
      <c r="K47" s="2"/>
      <c r="L47" s="2"/>
    </row>
    <row r="48" spans="1:14" customFormat="1" ht="18" x14ac:dyDescent="0.35">
      <c r="A48" s="2"/>
      <c r="B48" s="2"/>
      <c r="C48" s="118" t="s">
        <v>68</v>
      </c>
      <c r="D48" s="111">
        <f>D47*$B$45</f>
        <v>20</v>
      </c>
      <c r="E48" s="2"/>
      <c r="F48" s="119"/>
      <c r="G48" s="2"/>
      <c r="H48" s="104"/>
      <c r="I48" s="2"/>
      <c r="J48" s="2"/>
      <c r="K48" s="2"/>
      <c r="L48" s="2"/>
    </row>
    <row r="49" spans="1:225" customFormat="1" ht="19.5" customHeight="1" x14ac:dyDescent="0.35">
      <c r="A49" s="2"/>
      <c r="B49" s="2"/>
      <c r="C49" s="120" t="s">
        <v>69</v>
      </c>
      <c r="D49" s="121">
        <f>D48/B34</f>
        <v>20</v>
      </c>
      <c r="E49" s="2"/>
      <c r="F49" s="119"/>
      <c r="G49" s="2"/>
      <c r="H49" s="104"/>
      <c r="I49" s="2"/>
      <c r="J49" s="2"/>
      <c r="K49" s="2"/>
      <c r="L49" s="2"/>
    </row>
    <row r="50" spans="1:225" customFormat="1" ht="18" x14ac:dyDescent="0.35">
      <c r="A50" s="2"/>
      <c r="B50" s="2"/>
      <c r="C50" s="76" t="s">
        <v>70</v>
      </c>
      <c r="D50" s="122">
        <f>AVERAGE(E38:E41,G38:G41)</f>
        <v>96512903.293932095</v>
      </c>
      <c r="E50" s="2"/>
      <c r="F50" s="123"/>
      <c r="G50" s="2"/>
      <c r="H50" s="104"/>
      <c r="I50" s="2"/>
      <c r="J50" s="2"/>
      <c r="K50" s="2"/>
      <c r="L50" s="2"/>
    </row>
    <row r="51" spans="1:225" customFormat="1" ht="18" x14ac:dyDescent="0.35">
      <c r="A51" s="2"/>
      <c r="B51" s="2"/>
      <c r="C51" s="78" t="s">
        <v>71</v>
      </c>
      <c r="D51" s="124">
        <f>STDEV(E38:E41,G38:G41)/D50</f>
        <v>2.4229944661564567E-3</v>
      </c>
      <c r="E51" s="2"/>
      <c r="F51" s="123"/>
      <c r="G51" s="2"/>
      <c r="H51" s="104"/>
      <c r="I51" s="2"/>
      <c r="J51" s="2"/>
      <c r="K51" s="2"/>
      <c r="L51" s="2"/>
    </row>
    <row r="52" spans="1:225" customFormat="1" ht="19.5" customHeight="1" x14ac:dyDescent="0.35">
      <c r="A52" s="2"/>
      <c r="B52" s="2"/>
      <c r="C52" s="125" t="s">
        <v>16</v>
      </c>
      <c r="D52" s="126">
        <f>COUNT(E38:E41,G38:G41)</f>
        <v>6</v>
      </c>
      <c r="E52" s="2"/>
      <c r="F52" s="123"/>
      <c r="G52" s="2"/>
      <c r="H52" s="2"/>
      <c r="I52" s="2"/>
      <c r="J52" s="2"/>
      <c r="K52" s="2"/>
      <c r="L52" s="2"/>
    </row>
    <row r="53" spans="1:225" customForma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225" customFormat="1" ht="18" x14ac:dyDescent="0.35">
      <c r="A54" s="127" t="s">
        <v>1</v>
      </c>
      <c r="B54" s="128" t="s">
        <v>72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225" customFormat="1" ht="18" x14ac:dyDescent="0.35">
      <c r="A55" s="53" t="s">
        <v>73</v>
      </c>
      <c r="B55" s="129" t="str">
        <f>B21</f>
        <v>Each tablet contains loratadine 10 mg</v>
      </c>
      <c r="C55" s="2"/>
      <c r="D55" s="2"/>
      <c r="E55" s="2"/>
      <c r="F55" s="2"/>
      <c r="G55" s="2">
        <f>F70/D50*D47*B68*B69/D68</f>
        <v>38.794881333859948</v>
      </c>
      <c r="H55" s="2"/>
      <c r="I55" s="2"/>
      <c r="J55" s="2"/>
      <c r="K55" s="2"/>
      <c r="L55" s="2"/>
    </row>
    <row r="56" spans="1:225" ht="26.25" customHeight="1" x14ac:dyDescent="0.45">
      <c r="A56" s="130" t="s">
        <v>154</v>
      </c>
      <c r="B56" s="131">
        <v>10</v>
      </c>
      <c r="C56" s="181" t="str">
        <f>B20</f>
        <v>Loratadine</v>
      </c>
      <c r="G56" s="489">
        <f>G55/40</f>
        <v>0.96987203334649874</v>
      </c>
      <c r="H56" s="132"/>
      <c r="K56" s="484"/>
      <c r="M56" s="484"/>
      <c r="N56" s="484"/>
      <c r="O56" s="484"/>
      <c r="P56" s="484"/>
      <c r="Q56" s="484"/>
      <c r="R56" s="484"/>
      <c r="S56" s="484"/>
      <c r="T56" s="484"/>
      <c r="U56" s="484"/>
      <c r="V56" s="484"/>
      <c r="W56" s="484"/>
      <c r="X56" s="484"/>
      <c r="Y56" s="484"/>
      <c r="Z56" s="484"/>
      <c r="AA56" s="484"/>
      <c r="AB56" s="484"/>
      <c r="AC56" s="484"/>
      <c r="AD56" s="484"/>
      <c r="AE56" s="484"/>
      <c r="AF56" s="484"/>
      <c r="AG56" s="484"/>
      <c r="AH56" s="484"/>
      <c r="AI56" s="484"/>
      <c r="AJ56" s="484"/>
      <c r="AK56" s="484"/>
      <c r="AL56" s="484"/>
      <c r="AM56" s="484"/>
      <c r="AN56" s="484"/>
      <c r="AO56" s="484"/>
      <c r="AP56" s="484"/>
      <c r="AQ56" s="484"/>
      <c r="AR56" s="484"/>
      <c r="AS56" s="484"/>
      <c r="AT56" s="484"/>
      <c r="AU56" s="484"/>
      <c r="AV56" s="484"/>
      <c r="AW56" s="484"/>
      <c r="AX56" s="484"/>
      <c r="AY56" s="484"/>
      <c r="AZ56" s="484"/>
      <c r="BA56" s="484"/>
      <c r="BB56" s="484"/>
      <c r="BC56" s="484"/>
      <c r="BD56" s="484"/>
      <c r="BE56" s="484"/>
      <c r="BF56" s="484"/>
      <c r="BG56" s="484"/>
      <c r="BH56" s="484"/>
      <c r="BI56" s="484"/>
      <c r="BJ56" s="484"/>
      <c r="BK56" s="484"/>
      <c r="BL56" s="484"/>
      <c r="BM56" s="484"/>
      <c r="BN56" s="484"/>
      <c r="BO56" s="484"/>
      <c r="BP56" s="484"/>
      <c r="BQ56" s="484"/>
      <c r="BR56" s="484"/>
      <c r="BS56" s="484"/>
      <c r="BT56" s="484"/>
      <c r="BU56" s="484"/>
      <c r="BV56" s="484"/>
      <c r="BW56" s="484"/>
      <c r="BX56" s="484"/>
      <c r="BY56" s="484"/>
      <c r="BZ56" s="484"/>
      <c r="CA56" s="484"/>
      <c r="CB56" s="484"/>
      <c r="CC56" s="484"/>
      <c r="CD56" s="484"/>
      <c r="CE56" s="484"/>
      <c r="CF56" s="484"/>
      <c r="CG56" s="484"/>
      <c r="CH56" s="484"/>
      <c r="CI56" s="484"/>
      <c r="CJ56" s="484"/>
      <c r="CK56" s="484"/>
      <c r="CL56" s="484"/>
      <c r="CM56" s="484"/>
      <c r="CN56" s="484"/>
      <c r="CO56" s="484"/>
      <c r="CP56" s="484"/>
      <c r="CQ56" s="484"/>
      <c r="CR56" s="484"/>
      <c r="CS56" s="484"/>
      <c r="CT56" s="484"/>
      <c r="CU56" s="484"/>
      <c r="CV56" s="484"/>
      <c r="CW56" s="484"/>
      <c r="CX56" s="484"/>
      <c r="CY56" s="484"/>
      <c r="CZ56" s="484"/>
      <c r="DA56" s="484"/>
      <c r="DB56" s="484"/>
      <c r="DC56" s="484"/>
      <c r="DD56" s="484"/>
      <c r="DE56" s="484"/>
      <c r="DF56" s="484"/>
      <c r="DG56" s="484"/>
      <c r="DH56" s="484"/>
      <c r="DI56" s="484"/>
      <c r="DJ56" s="484"/>
      <c r="DK56" s="484"/>
      <c r="DL56" s="484"/>
      <c r="DM56" s="484"/>
      <c r="DN56" s="484"/>
      <c r="DO56" s="484"/>
      <c r="DP56" s="484"/>
      <c r="DQ56" s="484"/>
      <c r="DR56" s="484"/>
      <c r="DS56" s="484"/>
      <c r="DT56" s="484"/>
      <c r="DU56" s="484"/>
      <c r="DV56" s="484"/>
      <c r="DW56" s="484"/>
      <c r="DX56" s="484"/>
      <c r="DY56" s="484"/>
      <c r="DZ56" s="484"/>
      <c r="EA56" s="484"/>
      <c r="EB56" s="484"/>
      <c r="EC56" s="484"/>
      <c r="ED56" s="484"/>
      <c r="EE56" s="484"/>
      <c r="EF56" s="484"/>
      <c r="EG56" s="484"/>
      <c r="EH56" s="484"/>
      <c r="EI56" s="484"/>
      <c r="EJ56" s="484"/>
      <c r="EK56" s="484"/>
      <c r="EL56" s="484"/>
      <c r="EM56" s="484"/>
      <c r="EN56" s="484"/>
      <c r="EO56" s="484"/>
      <c r="EP56" s="484"/>
      <c r="EQ56" s="484"/>
      <c r="ER56" s="484"/>
      <c r="ES56" s="484"/>
      <c r="ET56" s="484"/>
      <c r="EU56" s="484"/>
      <c r="EV56" s="484"/>
      <c r="EW56" s="484"/>
      <c r="EX56" s="484"/>
      <c r="EY56" s="484"/>
      <c r="EZ56" s="484"/>
      <c r="FA56" s="484"/>
      <c r="FB56" s="484"/>
      <c r="FC56" s="484"/>
      <c r="FD56" s="484"/>
      <c r="FE56" s="484"/>
      <c r="FF56" s="484"/>
      <c r="FG56" s="484"/>
      <c r="FH56" s="484"/>
      <c r="FI56" s="484"/>
      <c r="FJ56" s="484"/>
      <c r="FK56" s="484"/>
      <c r="FL56" s="484"/>
      <c r="FM56" s="484"/>
      <c r="FN56" s="484"/>
      <c r="FO56" s="484"/>
      <c r="FP56" s="484"/>
      <c r="FQ56" s="484"/>
      <c r="FR56" s="484"/>
      <c r="FS56" s="484"/>
      <c r="FT56" s="484"/>
      <c r="FU56" s="484"/>
      <c r="FV56" s="484"/>
      <c r="FW56" s="484"/>
      <c r="FX56" s="484"/>
      <c r="FY56" s="484"/>
      <c r="FZ56" s="484"/>
      <c r="GA56" s="484"/>
      <c r="GB56" s="484"/>
      <c r="GC56" s="484"/>
      <c r="GD56" s="484"/>
      <c r="GE56" s="484"/>
      <c r="GF56" s="484"/>
      <c r="GG56" s="484"/>
      <c r="GH56" s="484"/>
      <c r="GI56" s="484"/>
      <c r="GJ56" s="484"/>
      <c r="GK56" s="484"/>
      <c r="GL56" s="484"/>
      <c r="GM56" s="484"/>
      <c r="GN56" s="484"/>
      <c r="GO56" s="484"/>
      <c r="GP56" s="484"/>
      <c r="GQ56" s="484"/>
      <c r="GR56" s="484"/>
      <c r="GS56" s="484"/>
      <c r="GT56" s="484"/>
      <c r="GU56" s="484"/>
      <c r="GV56" s="484"/>
      <c r="GW56" s="484"/>
      <c r="GX56" s="484"/>
      <c r="GY56" s="484"/>
      <c r="GZ56" s="484"/>
      <c r="HA56" s="484"/>
      <c r="HB56" s="484"/>
      <c r="HC56" s="484"/>
      <c r="HD56" s="484"/>
      <c r="HE56" s="484"/>
      <c r="HF56" s="484"/>
      <c r="HG56" s="484"/>
      <c r="HH56" s="484"/>
      <c r="HI56" s="484"/>
      <c r="HJ56" s="484"/>
      <c r="HK56" s="484"/>
      <c r="HL56" s="484"/>
      <c r="HM56" s="484"/>
      <c r="HN56" s="484"/>
      <c r="HO56" s="484"/>
      <c r="HP56" s="484"/>
      <c r="HQ56" s="484"/>
    </row>
    <row r="57" spans="1:225" ht="18" x14ac:dyDescent="0.35">
      <c r="A57" s="129" t="s">
        <v>155</v>
      </c>
      <c r="B57" s="133">
        <f>Uniformity!C46</f>
        <v>100.38999999999999</v>
      </c>
      <c r="H57" s="132"/>
      <c r="K57" s="484"/>
      <c r="M57" s="484"/>
      <c r="N57" s="484"/>
      <c r="O57" s="484"/>
      <c r="P57" s="484"/>
      <c r="Q57" s="484"/>
      <c r="R57" s="484"/>
      <c r="S57" s="484"/>
      <c r="T57" s="484"/>
      <c r="U57" s="484"/>
      <c r="V57" s="484"/>
      <c r="W57" s="484"/>
      <c r="X57" s="484"/>
      <c r="Y57" s="484"/>
      <c r="Z57" s="484"/>
      <c r="AA57" s="484"/>
      <c r="AB57" s="484"/>
      <c r="AC57" s="484"/>
      <c r="AD57" s="484"/>
      <c r="AE57" s="484"/>
      <c r="AF57" s="484"/>
      <c r="AG57" s="484"/>
      <c r="AH57" s="484"/>
      <c r="AI57" s="484"/>
      <c r="AJ57" s="484"/>
      <c r="AK57" s="484"/>
      <c r="AL57" s="484"/>
      <c r="AM57" s="484"/>
      <c r="AN57" s="484"/>
      <c r="AO57" s="484"/>
      <c r="AP57" s="484"/>
      <c r="AQ57" s="484"/>
      <c r="AR57" s="484"/>
      <c r="AS57" s="484"/>
      <c r="AT57" s="484"/>
      <c r="AU57" s="484"/>
      <c r="AV57" s="484"/>
      <c r="AW57" s="484"/>
      <c r="AX57" s="484"/>
      <c r="AY57" s="484"/>
      <c r="AZ57" s="484"/>
      <c r="BA57" s="484"/>
      <c r="BB57" s="484"/>
      <c r="BC57" s="484"/>
      <c r="BD57" s="484"/>
      <c r="BE57" s="484"/>
      <c r="BF57" s="484"/>
      <c r="BG57" s="484"/>
      <c r="BH57" s="484"/>
      <c r="BI57" s="484"/>
      <c r="BJ57" s="484"/>
      <c r="BK57" s="484"/>
      <c r="BL57" s="484"/>
      <c r="BM57" s="484"/>
      <c r="BN57" s="484"/>
      <c r="BO57" s="484"/>
      <c r="BP57" s="484"/>
      <c r="BQ57" s="484"/>
      <c r="BR57" s="484"/>
      <c r="BS57" s="484"/>
      <c r="BT57" s="484"/>
      <c r="BU57" s="484"/>
      <c r="BV57" s="484"/>
      <c r="BW57" s="484"/>
      <c r="BX57" s="484"/>
      <c r="BY57" s="484"/>
      <c r="BZ57" s="484"/>
      <c r="CA57" s="484"/>
      <c r="CB57" s="484"/>
      <c r="CC57" s="484"/>
      <c r="CD57" s="484"/>
      <c r="CE57" s="484"/>
      <c r="CF57" s="484"/>
      <c r="CG57" s="484"/>
      <c r="CH57" s="484"/>
      <c r="CI57" s="484"/>
      <c r="CJ57" s="484"/>
      <c r="CK57" s="484"/>
      <c r="CL57" s="484"/>
      <c r="CM57" s="484"/>
      <c r="CN57" s="484"/>
      <c r="CO57" s="484"/>
      <c r="CP57" s="484"/>
      <c r="CQ57" s="484"/>
      <c r="CR57" s="484"/>
      <c r="CS57" s="484"/>
      <c r="CT57" s="484"/>
      <c r="CU57" s="484"/>
      <c r="CV57" s="484"/>
      <c r="CW57" s="484"/>
      <c r="CX57" s="484"/>
      <c r="CY57" s="484"/>
      <c r="CZ57" s="484"/>
      <c r="DA57" s="484"/>
      <c r="DB57" s="484"/>
      <c r="DC57" s="484"/>
      <c r="DD57" s="484"/>
      <c r="DE57" s="484"/>
      <c r="DF57" s="484"/>
      <c r="DG57" s="484"/>
      <c r="DH57" s="484"/>
      <c r="DI57" s="484"/>
      <c r="DJ57" s="484"/>
      <c r="DK57" s="484"/>
      <c r="DL57" s="484"/>
      <c r="DM57" s="484"/>
      <c r="DN57" s="484"/>
      <c r="DO57" s="484"/>
      <c r="DP57" s="484"/>
      <c r="DQ57" s="484"/>
      <c r="DR57" s="484"/>
      <c r="DS57" s="484"/>
      <c r="DT57" s="484"/>
      <c r="DU57" s="484"/>
      <c r="DV57" s="484"/>
      <c r="DW57" s="484"/>
      <c r="DX57" s="484"/>
      <c r="DY57" s="484"/>
      <c r="DZ57" s="484"/>
      <c r="EA57" s="484"/>
      <c r="EB57" s="484"/>
      <c r="EC57" s="484"/>
      <c r="ED57" s="484"/>
      <c r="EE57" s="484"/>
      <c r="EF57" s="484"/>
      <c r="EG57" s="484"/>
      <c r="EH57" s="484"/>
      <c r="EI57" s="484"/>
      <c r="EJ57" s="484"/>
      <c r="EK57" s="484"/>
      <c r="EL57" s="484"/>
      <c r="EM57" s="484"/>
      <c r="EN57" s="484"/>
      <c r="EO57" s="484"/>
      <c r="EP57" s="484"/>
      <c r="EQ57" s="484"/>
      <c r="ER57" s="484"/>
      <c r="ES57" s="484"/>
      <c r="ET57" s="484"/>
      <c r="EU57" s="484"/>
      <c r="EV57" s="484"/>
      <c r="EW57" s="484"/>
      <c r="EX57" s="484"/>
      <c r="EY57" s="484"/>
      <c r="EZ57" s="484"/>
      <c r="FA57" s="484"/>
      <c r="FB57" s="484"/>
      <c r="FC57" s="484"/>
      <c r="FD57" s="484"/>
      <c r="FE57" s="484"/>
      <c r="FF57" s="484"/>
      <c r="FG57" s="484"/>
      <c r="FH57" s="484"/>
      <c r="FI57" s="484"/>
      <c r="FJ57" s="484"/>
      <c r="FK57" s="484"/>
      <c r="FL57" s="484"/>
      <c r="FM57" s="484"/>
      <c r="FN57" s="484"/>
      <c r="FO57" s="484"/>
      <c r="FP57" s="484"/>
      <c r="FQ57" s="484"/>
      <c r="FR57" s="484"/>
      <c r="FS57" s="484"/>
      <c r="FT57" s="484"/>
      <c r="FU57" s="484"/>
      <c r="FV57" s="484"/>
      <c r="FW57" s="484"/>
      <c r="FX57" s="484"/>
      <c r="FY57" s="484"/>
      <c r="FZ57" s="484"/>
      <c r="GA57" s="484"/>
      <c r="GB57" s="484"/>
      <c r="GC57" s="484"/>
      <c r="GD57" s="484"/>
      <c r="GE57" s="484"/>
      <c r="GF57" s="484"/>
      <c r="GG57" s="484"/>
      <c r="GH57" s="484"/>
      <c r="GI57" s="484"/>
      <c r="GJ57" s="484"/>
      <c r="GK57" s="484"/>
      <c r="GL57" s="484"/>
      <c r="GM57" s="484"/>
      <c r="GN57" s="484"/>
      <c r="GO57" s="484"/>
      <c r="GP57" s="484"/>
      <c r="GQ57" s="484"/>
      <c r="GR57" s="484"/>
      <c r="GS57" s="484"/>
      <c r="GT57" s="484"/>
      <c r="GU57" s="484"/>
      <c r="GV57" s="484"/>
      <c r="GW57" s="484"/>
      <c r="GX57" s="484"/>
      <c r="GY57" s="484"/>
      <c r="GZ57" s="484"/>
      <c r="HA57" s="484"/>
      <c r="HB57" s="484"/>
      <c r="HC57" s="484"/>
      <c r="HD57" s="484"/>
      <c r="HE57" s="484"/>
      <c r="HF57" s="484"/>
      <c r="HG57" s="484"/>
      <c r="HH57" s="484"/>
      <c r="HI57" s="484"/>
      <c r="HJ57" s="484"/>
      <c r="HK57" s="484"/>
      <c r="HL57" s="484"/>
      <c r="HM57" s="484"/>
      <c r="HN57" s="484"/>
      <c r="HO57" s="484"/>
      <c r="HP57" s="484"/>
      <c r="HQ57" s="484"/>
    </row>
    <row r="58" spans="1:225" ht="19.5" customHeight="1" x14ac:dyDescent="0.35">
      <c r="H58" s="132"/>
      <c r="J58" s="184"/>
      <c r="K58" s="484"/>
      <c r="M58" s="484"/>
      <c r="N58" s="484"/>
      <c r="O58" s="484"/>
      <c r="P58" s="484"/>
      <c r="Q58" s="484"/>
      <c r="R58" s="484"/>
      <c r="S58" s="484"/>
      <c r="T58" s="484"/>
      <c r="U58" s="484"/>
      <c r="V58" s="484"/>
      <c r="W58" s="484"/>
      <c r="X58" s="484"/>
      <c r="Y58" s="484"/>
      <c r="Z58" s="484"/>
      <c r="AA58" s="484"/>
      <c r="AB58" s="484"/>
      <c r="AC58" s="484"/>
      <c r="AD58" s="484"/>
      <c r="AE58" s="484"/>
      <c r="AF58" s="484"/>
      <c r="AG58" s="484"/>
      <c r="AH58" s="484"/>
      <c r="AI58" s="484"/>
      <c r="AJ58" s="484"/>
      <c r="AK58" s="484"/>
      <c r="AL58" s="484"/>
      <c r="AM58" s="484"/>
      <c r="AN58" s="484"/>
      <c r="AO58" s="484"/>
      <c r="AP58" s="484"/>
      <c r="AQ58" s="484"/>
      <c r="AR58" s="484"/>
      <c r="AS58" s="484"/>
      <c r="AT58" s="484"/>
      <c r="AU58" s="484"/>
      <c r="AV58" s="484"/>
      <c r="AW58" s="484"/>
      <c r="AX58" s="484"/>
      <c r="AY58" s="484"/>
      <c r="AZ58" s="484"/>
      <c r="BA58" s="484"/>
      <c r="BB58" s="484"/>
      <c r="BC58" s="484"/>
      <c r="BD58" s="484"/>
      <c r="BE58" s="484"/>
      <c r="BF58" s="484"/>
      <c r="BG58" s="484"/>
      <c r="BH58" s="484"/>
      <c r="BI58" s="484"/>
      <c r="BJ58" s="484"/>
      <c r="BK58" s="484"/>
      <c r="BL58" s="484"/>
      <c r="BM58" s="484"/>
      <c r="BN58" s="484"/>
      <c r="BO58" s="484"/>
      <c r="BP58" s="484"/>
      <c r="BQ58" s="484"/>
      <c r="BR58" s="484"/>
      <c r="BS58" s="484"/>
      <c r="BT58" s="484"/>
      <c r="BU58" s="484"/>
      <c r="BV58" s="484"/>
      <c r="BW58" s="484"/>
      <c r="BX58" s="484"/>
      <c r="BY58" s="484"/>
      <c r="BZ58" s="484"/>
      <c r="CA58" s="484"/>
      <c r="CB58" s="484"/>
      <c r="CC58" s="484"/>
      <c r="CD58" s="484"/>
      <c r="CE58" s="484"/>
      <c r="CF58" s="484"/>
      <c r="CG58" s="484"/>
      <c r="CH58" s="484"/>
      <c r="CI58" s="484"/>
      <c r="CJ58" s="484"/>
      <c r="CK58" s="484"/>
      <c r="CL58" s="484"/>
      <c r="CM58" s="484"/>
      <c r="CN58" s="484"/>
      <c r="CO58" s="484"/>
      <c r="CP58" s="484"/>
      <c r="CQ58" s="484"/>
      <c r="CR58" s="484"/>
      <c r="CS58" s="484"/>
      <c r="CT58" s="484"/>
      <c r="CU58" s="484"/>
      <c r="CV58" s="484"/>
      <c r="CW58" s="484"/>
      <c r="CX58" s="484"/>
      <c r="CY58" s="484"/>
      <c r="CZ58" s="484"/>
      <c r="DA58" s="484"/>
      <c r="DB58" s="484"/>
      <c r="DC58" s="484"/>
      <c r="DD58" s="484"/>
      <c r="DE58" s="484"/>
      <c r="DF58" s="484"/>
      <c r="DG58" s="484"/>
      <c r="DH58" s="484"/>
      <c r="DI58" s="484"/>
      <c r="DJ58" s="484"/>
      <c r="DK58" s="484"/>
      <c r="DL58" s="484"/>
      <c r="DM58" s="484"/>
      <c r="DN58" s="484"/>
      <c r="DO58" s="484"/>
      <c r="DP58" s="484"/>
      <c r="DQ58" s="484"/>
      <c r="DR58" s="484"/>
      <c r="DS58" s="484"/>
      <c r="DT58" s="484"/>
      <c r="DU58" s="484"/>
      <c r="DV58" s="484"/>
      <c r="DW58" s="484"/>
      <c r="DX58" s="484"/>
      <c r="DY58" s="484"/>
      <c r="DZ58" s="484"/>
      <c r="EA58" s="484"/>
      <c r="EB58" s="484"/>
      <c r="EC58" s="484"/>
      <c r="ED58" s="484"/>
      <c r="EE58" s="484"/>
      <c r="EF58" s="484"/>
      <c r="EG58" s="484"/>
      <c r="EH58" s="484"/>
      <c r="EI58" s="484"/>
      <c r="EJ58" s="484"/>
      <c r="EK58" s="484"/>
      <c r="EL58" s="484"/>
      <c r="EM58" s="484"/>
      <c r="EN58" s="484"/>
      <c r="EO58" s="484"/>
      <c r="EP58" s="484"/>
      <c r="EQ58" s="484"/>
      <c r="ER58" s="484"/>
      <c r="ES58" s="484"/>
      <c r="ET58" s="484"/>
      <c r="EU58" s="484"/>
      <c r="EV58" s="484"/>
      <c r="EW58" s="484"/>
      <c r="EX58" s="484"/>
      <c r="EY58" s="484"/>
      <c r="EZ58" s="484"/>
      <c r="FA58" s="484"/>
      <c r="FB58" s="484"/>
      <c r="FC58" s="484"/>
      <c r="FD58" s="484"/>
      <c r="FE58" s="484"/>
      <c r="FF58" s="484"/>
      <c r="FG58" s="484"/>
      <c r="FH58" s="484"/>
      <c r="FI58" s="484"/>
      <c r="FJ58" s="484"/>
      <c r="FK58" s="484"/>
      <c r="FL58" s="484"/>
      <c r="FM58" s="484"/>
      <c r="FN58" s="484"/>
      <c r="FO58" s="484"/>
      <c r="FP58" s="484"/>
      <c r="FQ58" s="484"/>
      <c r="FR58" s="484"/>
      <c r="FS58" s="484"/>
      <c r="FT58" s="484"/>
      <c r="FU58" s="484"/>
      <c r="FV58" s="484"/>
      <c r="FW58" s="484"/>
      <c r="FX58" s="484"/>
      <c r="FY58" s="484"/>
      <c r="FZ58" s="484"/>
      <c r="GA58" s="484"/>
      <c r="GB58" s="484"/>
      <c r="GC58" s="484"/>
      <c r="GD58" s="484"/>
      <c r="GE58" s="484"/>
      <c r="GF58" s="484"/>
      <c r="GG58" s="484"/>
      <c r="GH58" s="484"/>
      <c r="GI58" s="484"/>
      <c r="GJ58" s="484"/>
      <c r="GK58" s="484"/>
      <c r="GL58" s="484"/>
      <c r="GM58" s="484"/>
      <c r="GN58" s="484"/>
      <c r="GO58" s="484"/>
      <c r="GP58" s="484"/>
      <c r="GQ58" s="484"/>
      <c r="GR58" s="484"/>
      <c r="GS58" s="484"/>
      <c r="GT58" s="484"/>
      <c r="GU58" s="484"/>
      <c r="GV58" s="484"/>
      <c r="GW58" s="484"/>
      <c r="GX58" s="484"/>
      <c r="GY58" s="484"/>
      <c r="GZ58" s="484"/>
      <c r="HA58" s="484"/>
      <c r="HB58" s="484"/>
      <c r="HC58" s="484"/>
      <c r="HD58" s="484"/>
      <c r="HE58" s="484"/>
      <c r="HF58" s="484"/>
      <c r="HG58" s="484"/>
      <c r="HH58" s="484"/>
      <c r="HI58" s="484"/>
      <c r="HJ58" s="484"/>
      <c r="HK58" s="484"/>
      <c r="HL58" s="484"/>
      <c r="HM58" s="484"/>
      <c r="HN58" s="484"/>
      <c r="HO58" s="484"/>
      <c r="HP58" s="484"/>
      <c r="HQ58" s="484"/>
    </row>
    <row r="59" spans="1:225" s="486" customFormat="1" ht="27" customHeight="1" x14ac:dyDescent="0.45">
      <c r="A59" s="76" t="s">
        <v>74</v>
      </c>
      <c r="B59" s="77">
        <v>100</v>
      </c>
      <c r="C59" s="53"/>
      <c r="D59" s="134" t="s">
        <v>75</v>
      </c>
      <c r="E59" s="135" t="s">
        <v>49</v>
      </c>
      <c r="F59" s="135" t="s">
        <v>50</v>
      </c>
      <c r="G59" s="135" t="s">
        <v>76</v>
      </c>
      <c r="H59" s="80" t="s">
        <v>77</v>
      </c>
      <c r="I59" s="15"/>
      <c r="J59" s="184"/>
      <c r="K59" s="484"/>
      <c r="L59" s="484"/>
      <c r="M59" s="484"/>
      <c r="N59" s="484"/>
      <c r="O59" s="484"/>
      <c r="P59" s="484"/>
      <c r="Q59" s="484"/>
      <c r="R59" s="484"/>
      <c r="S59" s="484"/>
      <c r="T59" s="484"/>
      <c r="U59" s="484"/>
      <c r="V59" s="484"/>
      <c r="W59" s="484"/>
      <c r="X59" s="484"/>
      <c r="Y59" s="484"/>
      <c r="Z59" s="484"/>
      <c r="AA59" s="484"/>
      <c r="AB59" s="484"/>
      <c r="AC59" s="484"/>
      <c r="AD59" s="484"/>
      <c r="AE59" s="484"/>
      <c r="AF59" s="484"/>
      <c r="AG59" s="484"/>
      <c r="AH59" s="484"/>
      <c r="AI59" s="484"/>
      <c r="AJ59" s="484"/>
      <c r="AK59" s="484"/>
      <c r="AL59" s="484"/>
      <c r="AM59" s="484"/>
      <c r="AN59" s="484"/>
      <c r="AO59" s="484"/>
      <c r="AP59" s="484"/>
      <c r="AQ59" s="484"/>
      <c r="AR59" s="484"/>
      <c r="AS59" s="484"/>
      <c r="AT59" s="484"/>
      <c r="AU59" s="484"/>
      <c r="AV59" s="484"/>
      <c r="AW59" s="484"/>
      <c r="AX59" s="484"/>
      <c r="AY59" s="484"/>
      <c r="AZ59" s="484"/>
      <c r="BA59" s="484"/>
      <c r="BB59" s="484"/>
      <c r="BC59" s="484"/>
      <c r="BD59" s="484"/>
      <c r="BE59" s="484"/>
      <c r="BF59" s="484"/>
      <c r="BG59" s="484"/>
      <c r="BH59" s="484"/>
      <c r="BI59" s="484"/>
      <c r="BJ59" s="484"/>
      <c r="BK59" s="484"/>
      <c r="BL59" s="484"/>
      <c r="BM59" s="484"/>
      <c r="BN59" s="484"/>
      <c r="BO59" s="484"/>
      <c r="BP59" s="484"/>
      <c r="BQ59" s="484"/>
      <c r="BR59" s="484"/>
      <c r="BS59" s="484"/>
      <c r="BT59" s="484"/>
      <c r="BU59" s="484"/>
      <c r="BV59" s="484"/>
      <c r="BW59" s="484"/>
      <c r="BX59" s="484"/>
      <c r="BY59" s="484"/>
      <c r="BZ59" s="484"/>
      <c r="CA59" s="484"/>
      <c r="CB59" s="484"/>
      <c r="CC59" s="484"/>
      <c r="CD59" s="484"/>
      <c r="CE59" s="484"/>
      <c r="CF59" s="484"/>
      <c r="CG59" s="484"/>
      <c r="CH59" s="484"/>
      <c r="CI59" s="484"/>
      <c r="CJ59" s="484"/>
      <c r="CK59" s="484"/>
      <c r="CL59" s="484"/>
      <c r="CM59" s="484"/>
      <c r="CN59" s="484"/>
      <c r="CO59" s="484"/>
      <c r="CP59" s="484"/>
      <c r="CQ59" s="484"/>
      <c r="CR59" s="484"/>
      <c r="CS59" s="484"/>
      <c r="CT59" s="484"/>
      <c r="CU59" s="484"/>
      <c r="CV59" s="484"/>
      <c r="CW59" s="484"/>
      <c r="CX59" s="484"/>
      <c r="CY59" s="484"/>
      <c r="CZ59" s="484"/>
      <c r="DA59" s="484"/>
      <c r="DB59" s="484"/>
      <c r="DC59" s="484"/>
      <c r="DD59" s="484"/>
      <c r="DE59" s="484"/>
      <c r="DF59" s="484"/>
      <c r="DG59" s="484"/>
      <c r="DH59" s="484"/>
      <c r="DI59" s="484"/>
      <c r="DJ59" s="484"/>
      <c r="DK59" s="484"/>
      <c r="DL59" s="484"/>
      <c r="DM59" s="484"/>
      <c r="DN59" s="484"/>
      <c r="DO59" s="484"/>
      <c r="DP59" s="484"/>
      <c r="DQ59" s="484"/>
      <c r="DR59" s="484"/>
      <c r="DS59" s="484"/>
      <c r="DT59" s="484"/>
      <c r="DU59" s="484"/>
      <c r="DV59" s="484"/>
      <c r="DW59" s="484"/>
      <c r="DX59" s="484"/>
      <c r="DY59" s="484"/>
      <c r="DZ59" s="484"/>
      <c r="EA59" s="484"/>
      <c r="EB59" s="484"/>
      <c r="EC59" s="484"/>
      <c r="ED59" s="484"/>
      <c r="EE59" s="484"/>
      <c r="EF59" s="484"/>
      <c r="EG59" s="484"/>
      <c r="EH59" s="484"/>
      <c r="EI59" s="484"/>
      <c r="EJ59" s="484"/>
      <c r="EK59" s="484"/>
      <c r="EL59" s="484"/>
      <c r="EM59" s="484"/>
      <c r="EN59" s="484"/>
      <c r="EO59" s="484"/>
      <c r="EP59" s="484"/>
      <c r="EQ59" s="484"/>
      <c r="ER59" s="484"/>
      <c r="ES59" s="484"/>
      <c r="ET59" s="484"/>
      <c r="EU59" s="484"/>
      <c r="EV59" s="484"/>
      <c r="EW59" s="484"/>
      <c r="EX59" s="484"/>
      <c r="EY59" s="484"/>
      <c r="EZ59" s="484"/>
      <c r="FA59" s="484"/>
      <c r="FB59" s="484"/>
      <c r="FC59" s="484"/>
      <c r="FD59" s="484"/>
      <c r="FE59" s="484"/>
      <c r="FF59" s="484"/>
      <c r="FG59" s="484"/>
      <c r="FH59" s="484"/>
      <c r="FI59" s="484"/>
      <c r="FJ59" s="484"/>
      <c r="FK59" s="484"/>
      <c r="FL59" s="484"/>
      <c r="FM59" s="484"/>
      <c r="FN59" s="484"/>
      <c r="FO59" s="484"/>
      <c r="FP59" s="484"/>
      <c r="FQ59" s="484"/>
      <c r="FR59" s="484"/>
      <c r="FS59" s="484"/>
      <c r="FT59" s="484"/>
      <c r="FU59" s="484"/>
      <c r="FV59" s="484"/>
      <c r="FW59" s="484"/>
      <c r="FX59" s="484"/>
      <c r="FY59" s="484"/>
      <c r="FZ59" s="484"/>
      <c r="GA59" s="484"/>
      <c r="GB59" s="484"/>
      <c r="GC59" s="484"/>
      <c r="GD59" s="484"/>
      <c r="GE59" s="484"/>
      <c r="GF59" s="484"/>
      <c r="GG59" s="484"/>
      <c r="GH59" s="484"/>
      <c r="GI59" s="484"/>
      <c r="GJ59" s="484"/>
      <c r="GK59" s="484"/>
      <c r="GL59" s="484"/>
      <c r="GM59" s="484"/>
      <c r="GN59" s="484"/>
      <c r="GO59" s="484"/>
      <c r="GP59" s="484"/>
      <c r="GQ59" s="484"/>
      <c r="GR59" s="484"/>
      <c r="GS59" s="484"/>
      <c r="GT59" s="484"/>
      <c r="GU59" s="484"/>
      <c r="GV59" s="484"/>
      <c r="GW59" s="484"/>
      <c r="GX59" s="484"/>
      <c r="GY59" s="484"/>
      <c r="GZ59" s="484"/>
      <c r="HA59" s="484"/>
      <c r="HB59" s="484"/>
      <c r="HC59" s="484"/>
      <c r="HD59" s="484"/>
      <c r="HE59" s="484"/>
      <c r="HF59" s="484"/>
      <c r="HG59" s="484"/>
      <c r="HH59" s="484"/>
      <c r="HI59" s="484"/>
      <c r="HJ59" s="484"/>
      <c r="HK59" s="484"/>
      <c r="HL59" s="484"/>
      <c r="HM59" s="484"/>
      <c r="HN59" s="484"/>
      <c r="HO59" s="484"/>
      <c r="HP59" s="484"/>
      <c r="HQ59" s="484"/>
    </row>
    <row r="60" spans="1:225" s="486" customFormat="1" ht="26.25" customHeight="1" x14ac:dyDescent="0.45">
      <c r="A60" s="78" t="s">
        <v>78</v>
      </c>
      <c r="B60" s="79">
        <v>1</v>
      </c>
      <c r="C60" s="526" t="s">
        <v>79</v>
      </c>
      <c r="D60" s="529">
        <v>395.27</v>
      </c>
      <c r="E60" s="136">
        <v>1</v>
      </c>
      <c r="F60" s="137">
        <v>90079812</v>
      </c>
      <c r="G60" s="138">
        <f>IF(ISBLANK(F60),"-",(F60/$D$50*$D$47*$B$68)*($B$57/$D$60))</f>
        <v>9.4819723097684214</v>
      </c>
      <c r="H60" s="139">
        <f t="shared" ref="H60:H71" si="0">IF(ISBLANK(F60),"-",G60/$B$56)</f>
        <v>0.94819723097684216</v>
      </c>
      <c r="I60" s="15"/>
      <c r="J60" s="184"/>
      <c r="K60" s="484"/>
      <c r="L60" s="484"/>
      <c r="M60" s="484"/>
      <c r="N60" s="484"/>
      <c r="O60" s="484"/>
      <c r="P60" s="484"/>
      <c r="Q60" s="484"/>
      <c r="R60" s="484"/>
      <c r="S60" s="484"/>
      <c r="T60" s="484"/>
      <c r="U60" s="484"/>
      <c r="V60" s="484"/>
      <c r="W60" s="484"/>
      <c r="X60" s="484"/>
      <c r="Y60" s="484"/>
      <c r="Z60" s="484"/>
      <c r="AA60" s="484"/>
      <c r="AB60" s="484"/>
      <c r="AC60" s="484"/>
      <c r="AD60" s="484"/>
      <c r="AE60" s="484"/>
      <c r="AF60" s="484"/>
      <c r="AG60" s="484"/>
      <c r="AH60" s="484"/>
      <c r="AI60" s="484"/>
      <c r="AJ60" s="484"/>
      <c r="AK60" s="484"/>
      <c r="AL60" s="484"/>
      <c r="AM60" s="484"/>
      <c r="AN60" s="484"/>
      <c r="AO60" s="484"/>
      <c r="AP60" s="484"/>
      <c r="AQ60" s="484"/>
      <c r="AR60" s="484"/>
      <c r="AS60" s="484"/>
      <c r="AT60" s="484"/>
      <c r="AU60" s="484"/>
      <c r="AV60" s="484"/>
      <c r="AW60" s="484"/>
      <c r="AX60" s="484"/>
      <c r="AY60" s="484"/>
      <c r="AZ60" s="484"/>
      <c r="BA60" s="484"/>
      <c r="BB60" s="484"/>
      <c r="BC60" s="484"/>
      <c r="BD60" s="484"/>
      <c r="BE60" s="484"/>
      <c r="BF60" s="484"/>
      <c r="BG60" s="484"/>
      <c r="BH60" s="484"/>
      <c r="BI60" s="484"/>
      <c r="BJ60" s="484"/>
      <c r="BK60" s="484"/>
      <c r="BL60" s="484"/>
      <c r="BM60" s="484"/>
      <c r="BN60" s="484"/>
      <c r="BO60" s="484"/>
      <c r="BP60" s="484"/>
      <c r="BQ60" s="484"/>
      <c r="BR60" s="484"/>
      <c r="BS60" s="484"/>
      <c r="BT60" s="484"/>
      <c r="BU60" s="484"/>
      <c r="BV60" s="484"/>
      <c r="BW60" s="484"/>
      <c r="BX60" s="484"/>
      <c r="BY60" s="484"/>
      <c r="BZ60" s="484"/>
      <c r="CA60" s="484"/>
      <c r="CB60" s="484"/>
      <c r="CC60" s="484"/>
      <c r="CD60" s="484"/>
      <c r="CE60" s="484"/>
      <c r="CF60" s="484"/>
      <c r="CG60" s="484"/>
      <c r="CH60" s="484"/>
      <c r="CI60" s="484"/>
      <c r="CJ60" s="484"/>
      <c r="CK60" s="484"/>
      <c r="CL60" s="484"/>
      <c r="CM60" s="484"/>
      <c r="CN60" s="484"/>
      <c r="CO60" s="484"/>
      <c r="CP60" s="484"/>
      <c r="CQ60" s="484"/>
      <c r="CR60" s="484"/>
      <c r="CS60" s="484"/>
      <c r="CT60" s="484"/>
      <c r="CU60" s="484"/>
      <c r="CV60" s="484"/>
      <c r="CW60" s="484"/>
      <c r="CX60" s="484"/>
      <c r="CY60" s="484"/>
      <c r="CZ60" s="484"/>
      <c r="DA60" s="484"/>
      <c r="DB60" s="484"/>
      <c r="DC60" s="484"/>
      <c r="DD60" s="484"/>
      <c r="DE60" s="484"/>
      <c r="DF60" s="484"/>
      <c r="DG60" s="484"/>
      <c r="DH60" s="484"/>
      <c r="DI60" s="484"/>
      <c r="DJ60" s="484"/>
      <c r="DK60" s="484"/>
      <c r="DL60" s="484"/>
      <c r="DM60" s="484"/>
      <c r="DN60" s="484"/>
      <c r="DO60" s="484"/>
      <c r="DP60" s="484"/>
      <c r="DQ60" s="484"/>
      <c r="DR60" s="484"/>
      <c r="DS60" s="484"/>
      <c r="DT60" s="484"/>
      <c r="DU60" s="484"/>
      <c r="DV60" s="484"/>
      <c r="DW60" s="484"/>
      <c r="DX60" s="484"/>
      <c r="DY60" s="484"/>
      <c r="DZ60" s="484"/>
      <c r="EA60" s="484"/>
      <c r="EB60" s="484"/>
      <c r="EC60" s="484"/>
      <c r="ED60" s="484"/>
      <c r="EE60" s="484"/>
      <c r="EF60" s="484"/>
      <c r="EG60" s="484"/>
      <c r="EH60" s="484"/>
      <c r="EI60" s="484"/>
      <c r="EJ60" s="484"/>
      <c r="EK60" s="484"/>
      <c r="EL60" s="484"/>
      <c r="EM60" s="484"/>
      <c r="EN60" s="484"/>
      <c r="EO60" s="484"/>
      <c r="EP60" s="484"/>
      <c r="EQ60" s="484"/>
      <c r="ER60" s="484"/>
      <c r="ES60" s="484"/>
      <c r="ET60" s="484"/>
      <c r="EU60" s="484"/>
      <c r="EV60" s="484"/>
      <c r="EW60" s="484"/>
      <c r="EX60" s="484"/>
      <c r="EY60" s="484"/>
      <c r="EZ60" s="484"/>
      <c r="FA60" s="484"/>
      <c r="FB60" s="484"/>
      <c r="FC60" s="484"/>
      <c r="FD60" s="484"/>
      <c r="FE60" s="484"/>
      <c r="FF60" s="484"/>
      <c r="FG60" s="484"/>
      <c r="FH60" s="484"/>
      <c r="FI60" s="484"/>
      <c r="FJ60" s="484"/>
      <c r="FK60" s="484"/>
      <c r="FL60" s="484"/>
      <c r="FM60" s="484"/>
      <c r="FN60" s="484"/>
      <c r="FO60" s="484"/>
      <c r="FP60" s="484"/>
      <c r="FQ60" s="484"/>
      <c r="FR60" s="484"/>
      <c r="FS60" s="484"/>
      <c r="FT60" s="484"/>
      <c r="FU60" s="484"/>
      <c r="FV60" s="484"/>
      <c r="FW60" s="484"/>
      <c r="FX60" s="484"/>
      <c r="FY60" s="484"/>
      <c r="FZ60" s="484"/>
      <c r="GA60" s="484"/>
      <c r="GB60" s="484"/>
      <c r="GC60" s="484"/>
      <c r="GD60" s="484"/>
      <c r="GE60" s="484"/>
      <c r="GF60" s="484"/>
      <c r="GG60" s="484"/>
      <c r="GH60" s="484"/>
      <c r="GI60" s="484"/>
      <c r="GJ60" s="484"/>
      <c r="GK60" s="484"/>
      <c r="GL60" s="484"/>
      <c r="GM60" s="484"/>
      <c r="GN60" s="484"/>
      <c r="GO60" s="484"/>
      <c r="GP60" s="484"/>
      <c r="GQ60" s="484"/>
      <c r="GR60" s="484"/>
      <c r="GS60" s="484"/>
      <c r="GT60" s="484"/>
      <c r="GU60" s="484"/>
      <c r="GV60" s="484"/>
      <c r="GW60" s="484"/>
      <c r="GX60" s="484"/>
      <c r="GY60" s="484"/>
      <c r="GZ60" s="484"/>
      <c r="HA60" s="484"/>
      <c r="HB60" s="484"/>
      <c r="HC60" s="484"/>
      <c r="HD60" s="484"/>
      <c r="HE60" s="484"/>
      <c r="HF60" s="484"/>
      <c r="HG60" s="484"/>
      <c r="HH60" s="484"/>
      <c r="HI60" s="484"/>
      <c r="HJ60" s="484"/>
      <c r="HK60" s="484"/>
      <c r="HL60" s="484"/>
      <c r="HM60" s="484"/>
      <c r="HN60" s="484"/>
      <c r="HO60" s="484"/>
      <c r="HP60" s="484"/>
      <c r="HQ60" s="484"/>
    </row>
    <row r="61" spans="1:225" s="486" customFormat="1" ht="26.25" customHeight="1" x14ac:dyDescent="0.45">
      <c r="A61" s="78" t="s">
        <v>80</v>
      </c>
      <c r="B61" s="79">
        <v>1</v>
      </c>
      <c r="C61" s="527"/>
      <c r="D61" s="530"/>
      <c r="E61" s="140">
        <v>2</v>
      </c>
      <c r="F61" s="91">
        <v>90215830</v>
      </c>
      <c r="G61" s="141">
        <f>IF(ISBLANK(F61),"-",(F61/$D$50*$D$47*$B$68)*($B$57/$D$60))</f>
        <v>9.4962898231045969</v>
      </c>
      <c r="H61" s="142">
        <f t="shared" si="0"/>
        <v>0.94962898231045967</v>
      </c>
      <c r="I61" s="15"/>
      <c r="J61" s="184"/>
      <c r="K61" s="484"/>
      <c r="L61" s="484"/>
      <c r="M61" s="484"/>
      <c r="N61" s="484"/>
      <c r="O61" s="484"/>
      <c r="P61" s="484"/>
      <c r="Q61" s="484"/>
      <c r="R61" s="484"/>
      <c r="S61" s="484"/>
      <c r="T61" s="484"/>
      <c r="U61" s="484"/>
      <c r="V61" s="484"/>
      <c r="W61" s="484"/>
      <c r="X61" s="484"/>
      <c r="Y61" s="484"/>
      <c r="Z61" s="484"/>
      <c r="AA61" s="484"/>
      <c r="AB61" s="484"/>
      <c r="AC61" s="484"/>
      <c r="AD61" s="484"/>
      <c r="AE61" s="484"/>
      <c r="AF61" s="484"/>
      <c r="AG61" s="484"/>
      <c r="AH61" s="484"/>
      <c r="AI61" s="484"/>
      <c r="AJ61" s="484"/>
      <c r="AK61" s="484"/>
      <c r="AL61" s="484"/>
      <c r="AM61" s="484"/>
      <c r="AN61" s="484"/>
      <c r="AO61" s="484"/>
      <c r="AP61" s="484"/>
      <c r="AQ61" s="484"/>
      <c r="AR61" s="484"/>
      <c r="AS61" s="484"/>
      <c r="AT61" s="484"/>
      <c r="AU61" s="484"/>
      <c r="AV61" s="484"/>
      <c r="AW61" s="484"/>
      <c r="AX61" s="484"/>
      <c r="AY61" s="484"/>
      <c r="AZ61" s="484"/>
      <c r="BA61" s="484"/>
      <c r="BB61" s="484"/>
      <c r="BC61" s="484"/>
      <c r="BD61" s="484"/>
      <c r="BE61" s="484"/>
      <c r="BF61" s="484"/>
      <c r="BG61" s="484"/>
      <c r="BH61" s="484"/>
      <c r="BI61" s="484"/>
      <c r="BJ61" s="484"/>
      <c r="BK61" s="484"/>
      <c r="BL61" s="484"/>
      <c r="BM61" s="484"/>
      <c r="BN61" s="484"/>
      <c r="BO61" s="484"/>
      <c r="BP61" s="484"/>
      <c r="BQ61" s="484"/>
      <c r="BR61" s="484"/>
      <c r="BS61" s="484"/>
      <c r="BT61" s="484"/>
      <c r="BU61" s="484"/>
      <c r="BV61" s="484"/>
      <c r="BW61" s="484"/>
      <c r="BX61" s="484"/>
      <c r="BY61" s="484"/>
      <c r="BZ61" s="484"/>
      <c r="CA61" s="484"/>
      <c r="CB61" s="484"/>
      <c r="CC61" s="484"/>
      <c r="CD61" s="484"/>
      <c r="CE61" s="484"/>
      <c r="CF61" s="484"/>
      <c r="CG61" s="484"/>
      <c r="CH61" s="484"/>
      <c r="CI61" s="484"/>
      <c r="CJ61" s="484"/>
      <c r="CK61" s="484"/>
      <c r="CL61" s="484"/>
      <c r="CM61" s="484"/>
      <c r="CN61" s="484"/>
      <c r="CO61" s="484"/>
      <c r="CP61" s="484"/>
      <c r="CQ61" s="484"/>
      <c r="CR61" s="484"/>
      <c r="CS61" s="484"/>
      <c r="CT61" s="484"/>
      <c r="CU61" s="484"/>
      <c r="CV61" s="484"/>
      <c r="CW61" s="484"/>
      <c r="CX61" s="484"/>
      <c r="CY61" s="484"/>
      <c r="CZ61" s="484"/>
      <c r="DA61" s="484"/>
      <c r="DB61" s="484"/>
      <c r="DC61" s="484"/>
      <c r="DD61" s="484"/>
      <c r="DE61" s="484"/>
      <c r="DF61" s="484"/>
      <c r="DG61" s="484"/>
      <c r="DH61" s="484"/>
      <c r="DI61" s="484"/>
      <c r="DJ61" s="484"/>
      <c r="DK61" s="484"/>
      <c r="DL61" s="484"/>
      <c r="DM61" s="484"/>
      <c r="DN61" s="484"/>
      <c r="DO61" s="484"/>
      <c r="DP61" s="484"/>
      <c r="DQ61" s="484"/>
      <c r="DR61" s="484"/>
      <c r="DS61" s="484"/>
      <c r="DT61" s="484"/>
      <c r="DU61" s="484"/>
      <c r="DV61" s="484"/>
      <c r="DW61" s="484"/>
      <c r="DX61" s="484"/>
      <c r="DY61" s="484"/>
      <c r="DZ61" s="484"/>
      <c r="EA61" s="484"/>
      <c r="EB61" s="484"/>
      <c r="EC61" s="484"/>
      <c r="ED61" s="484"/>
      <c r="EE61" s="484"/>
      <c r="EF61" s="484"/>
      <c r="EG61" s="484"/>
      <c r="EH61" s="484"/>
      <c r="EI61" s="484"/>
      <c r="EJ61" s="484"/>
      <c r="EK61" s="484"/>
      <c r="EL61" s="484"/>
      <c r="EM61" s="484"/>
      <c r="EN61" s="484"/>
      <c r="EO61" s="484"/>
      <c r="EP61" s="484"/>
      <c r="EQ61" s="484"/>
      <c r="ER61" s="484"/>
      <c r="ES61" s="484"/>
      <c r="ET61" s="484"/>
      <c r="EU61" s="484"/>
      <c r="EV61" s="484"/>
      <c r="EW61" s="484"/>
      <c r="EX61" s="484"/>
      <c r="EY61" s="484"/>
      <c r="EZ61" s="484"/>
      <c r="FA61" s="484"/>
      <c r="FB61" s="484"/>
      <c r="FC61" s="484"/>
      <c r="FD61" s="484"/>
      <c r="FE61" s="484"/>
      <c r="FF61" s="484"/>
      <c r="FG61" s="484"/>
      <c r="FH61" s="484"/>
      <c r="FI61" s="484"/>
      <c r="FJ61" s="484"/>
      <c r="FK61" s="484"/>
      <c r="FL61" s="484"/>
      <c r="FM61" s="484"/>
      <c r="FN61" s="484"/>
      <c r="FO61" s="484"/>
      <c r="FP61" s="484"/>
      <c r="FQ61" s="484"/>
      <c r="FR61" s="484"/>
      <c r="FS61" s="484"/>
      <c r="FT61" s="484"/>
      <c r="FU61" s="484"/>
      <c r="FV61" s="484"/>
      <c r="FW61" s="484"/>
      <c r="FX61" s="484"/>
      <c r="FY61" s="484"/>
      <c r="FZ61" s="484"/>
      <c r="GA61" s="484"/>
      <c r="GB61" s="484"/>
      <c r="GC61" s="484"/>
      <c r="GD61" s="484"/>
      <c r="GE61" s="484"/>
      <c r="GF61" s="484"/>
      <c r="GG61" s="484"/>
      <c r="GH61" s="484"/>
      <c r="GI61" s="484"/>
      <c r="GJ61" s="484"/>
      <c r="GK61" s="484"/>
      <c r="GL61" s="484"/>
      <c r="GM61" s="484"/>
      <c r="GN61" s="484"/>
      <c r="GO61" s="484"/>
      <c r="GP61" s="484"/>
      <c r="GQ61" s="484"/>
      <c r="GR61" s="484"/>
      <c r="GS61" s="484"/>
      <c r="GT61" s="484"/>
      <c r="GU61" s="484"/>
      <c r="GV61" s="484"/>
      <c r="GW61" s="484"/>
      <c r="GX61" s="484"/>
      <c r="GY61" s="484"/>
      <c r="GZ61" s="484"/>
      <c r="HA61" s="484"/>
      <c r="HB61" s="484"/>
      <c r="HC61" s="484"/>
      <c r="HD61" s="484"/>
      <c r="HE61" s="484"/>
      <c r="HF61" s="484"/>
      <c r="HG61" s="484"/>
      <c r="HH61" s="484"/>
      <c r="HI61" s="484"/>
      <c r="HJ61" s="484"/>
      <c r="HK61" s="484"/>
      <c r="HL61" s="484"/>
      <c r="HM61" s="484"/>
      <c r="HN61" s="484"/>
      <c r="HO61" s="484"/>
      <c r="HP61" s="484"/>
      <c r="HQ61" s="484"/>
    </row>
    <row r="62" spans="1:225" s="486" customFormat="1" ht="26.25" customHeight="1" x14ac:dyDescent="0.45">
      <c r="A62" s="78" t="s">
        <v>81</v>
      </c>
      <c r="B62" s="79">
        <v>1</v>
      </c>
      <c r="C62" s="527"/>
      <c r="D62" s="530"/>
      <c r="E62" s="140">
        <v>3</v>
      </c>
      <c r="F62" s="143">
        <v>90192263</v>
      </c>
      <c r="G62" s="141">
        <f>IF(ISBLANK(F62),"-",(F62/$D$50*$D$47*$B$68)*($B$57/$D$60))</f>
        <v>9.4938091158688369</v>
      </c>
      <c r="H62" s="142">
        <f t="shared" si="0"/>
        <v>0.94938091158688365</v>
      </c>
      <c r="I62" s="15"/>
      <c r="J62" s="184"/>
      <c r="K62" s="484"/>
      <c r="L62" s="484"/>
      <c r="M62" s="484"/>
      <c r="N62" s="484"/>
      <c r="O62" s="484"/>
      <c r="P62" s="484"/>
      <c r="Q62" s="484"/>
      <c r="R62" s="484"/>
      <c r="S62" s="484"/>
      <c r="T62" s="484"/>
      <c r="U62" s="484"/>
      <c r="V62" s="484"/>
      <c r="W62" s="484"/>
      <c r="X62" s="484"/>
      <c r="Y62" s="484"/>
      <c r="Z62" s="484"/>
      <c r="AA62" s="484"/>
      <c r="AB62" s="484"/>
      <c r="AC62" s="484"/>
      <c r="AD62" s="484"/>
      <c r="AE62" s="484"/>
      <c r="AF62" s="484"/>
      <c r="AG62" s="484"/>
      <c r="AH62" s="484"/>
      <c r="AI62" s="484"/>
      <c r="AJ62" s="484"/>
      <c r="AK62" s="484"/>
      <c r="AL62" s="484"/>
      <c r="AM62" s="484"/>
      <c r="AN62" s="484"/>
      <c r="AO62" s="484"/>
      <c r="AP62" s="484"/>
      <c r="AQ62" s="484"/>
      <c r="AR62" s="484"/>
      <c r="AS62" s="484"/>
      <c r="AT62" s="484"/>
      <c r="AU62" s="484"/>
      <c r="AV62" s="484"/>
      <c r="AW62" s="484"/>
      <c r="AX62" s="484"/>
      <c r="AY62" s="484"/>
      <c r="AZ62" s="484"/>
      <c r="BA62" s="484"/>
      <c r="BB62" s="484"/>
      <c r="BC62" s="484"/>
      <c r="BD62" s="484"/>
      <c r="BE62" s="484"/>
      <c r="BF62" s="484"/>
      <c r="BG62" s="484"/>
      <c r="BH62" s="484"/>
      <c r="BI62" s="484"/>
      <c r="BJ62" s="484"/>
      <c r="BK62" s="484"/>
      <c r="BL62" s="484"/>
      <c r="BM62" s="484"/>
      <c r="BN62" s="484"/>
      <c r="BO62" s="484"/>
      <c r="BP62" s="484"/>
      <c r="BQ62" s="484"/>
      <c r="BR62" s="484"/>
      <c r="BS62" s="484"/>
      <c r="BT62" s="484"/>
      <c r="BU62" s="484"/>
      <c r="BV62" s="484"/>
      <c r="BW62" s="484"/>
      <c r="BX62" s="484"/>
      <c r="BY62" s="484"/>
      <c r="BZ62" s="484"/>
      <c r="CA62" s="484"/>
      <c r="CB62" s="484"/>
      <c r="CC62" s="484"/>
      <c r="CD62" s="484"/>
      <c r="CE62" s="484"/>
      <c r="CF62" s="484"/>
      <c r="CG62" s="484"/>
      <c r="CH62" s="484"/>
      <c r="CI62" s="484"/>
      <c r="CJ62" s="484"/>
      <c r="CK62" s="484"/>
      <c r="CL62" s="484"/>
      <c r="CM62" s="484"/>
      <c r="CN62" s="484"/>
      <c r="CO62" s="484"/>
      <c r="CP62" s="484"/>
      <c r="CQ62" s="484"/>
      <c r="CR62" s="484"/>
      <c r="CS62" s="484"/>
      <c r="CT62" s="484"/>
      <c r="CU62" s="484"/>
      <c r="CV62" s="484"/>
      <c r="CW62" s="484"/>
      <c r="CX62" s="484"/>
      <c r="CY62" s="484"/>
      <c r="CZ62" s="484"/>
      <c r="DA62" s="484"/>
      <c r="DB62" s="484"/>
      <c r="DC62" s="484"/>
      <c r="DD62" s="484"/>
      <c r="DE62" s="484"/>
      <c r="DF62" s="484"/>
      <c r="DG62" s="484"/>
      <c r="DH62" s="484"/>
      <c r="DI62" s="484"/>
      <c r="DJ62" s="484"/>
      <c r="DK62" s="484"/>
      <c r="DL62" s="484"/>
      <c r="DM62" s="484"/>
      <c r="DN62" s="484"/>
      <c r="DO62" s="484"/>
      <c r="DP62" s="484"/>
      <c r="DQ62" s="484"/>
      <c r="DR62" s="484"/>
      <c r="DS62" s="484"/>
      <c r="DT62" s="484"/>
      <c r="DU62" s="484"/>
      <c r="DV62" s="484"/>
      <c r="DW62" s="484"/>
      <c r="DX62" s="484"/>
      <c r="DY62" s="484"/>
      <c r="DZ62" s="484"/>
      <c r="EA62" s="484"/>
      <c r="EB62" s="484"/>
      <c r="EC62" s="484"/>
      <c r="ED62" s="484"/>
      <c r="EE62" s="484"/>
      <c r="EF62" s="484"/>
      <c r="EG62" s="484"/>
      <c r="EH62" s="484"/>
      <c r="EI62" s="484"/>
      <c r="EJ62" s="484"/>
      <c r="EK62" s="484"/>
      <c r="EL62" s="484"/>
      <c r="EM62" s="484"/>
      <c r="EN62" s="484"/>
      <c r="EO62" s="484"/>
      <c r="EP62" s="484"/>
      <c r="EQ62" s="484"/>
      <c r="ER62" s="484"/>
      <c r="ES62" s="484"/>
      <c r="ET62" s="484"/>
      <c r="EU62" s="484"/>
      <c r="EV62" s="484"/>
      <c r="EW62" s="484"/>
      <c r="EX62" s="484"/>
      <c r="EY62" s="484"/>
      <c r="EZ62" s="484"/>
      <c r="FA62" s="484"/>
      <c r="FB62" s="484"/>
      <c r="FC62" s="484"/>
      <c r="FD62" s="484"/>
      <c r="FE62" s="484"/>
      <c r="FF62" s="484"/>
      <c r="FG62" s="484"/>
      <c r="FH62" s="484"/>
      <c r="FI62" s="484"/>
      <c r="FJ62" s="484"/>
      <c r="FK62" s="484"/>
      <c r="FL62" s="484"/>
      <c r="FM62" s="484"/>
      <c r="FN62" s="484"/>
      <c r="FO62" s="484"/>
      <c r="FP62" s="484"/>
      <c r="FQ62" s="484"/>
      <c r="FR62" s="484"/>
      <c r="FS62" s="484"/>
      <c r="FT62" s="484"/>
      <c r="FU62" s="484"/>
      <c r="FV62" s="484"/>
      <c r="FW62" s="484"/>
      <c r="FX62" s="484"/>
      <c r="FY62" s="484"/>
      <c r="FZ62" s="484"/>
      <c r="GA62" s="484"/>
      <c r="GB62" s="484"/>
      <c r="GC62" s="484"/>
      <c r="GD62" s="484"/>
      <c r="GE62" s="484"/>
      <c r="GF62" s="484"/>
      <c r="GG62" s="484"/>
      <c r="GH62" s="484"/>
      <c r="GI62" s="484"/>
      <c r="GJ62" s="484"/>
      <c r="GK62" s="484"/>
      <c r="GL62" s="484"/>
      <c r="GM62" s="484"/>
      <c r="GN62" s="484"/>
      <c r="GO62" s="484"/>
      <c r="GP62" s="484"/>
      <c r="GQ62" s="484"/>
      <c r="GR62" s="484"/>
      <c r="GS62" s="484"/>
      <c r="GT62" s="484"/>
      <c r="GU62" s="484"/>
      <c r="GV62" s="484"/>
      <c r="GW62" s="484"/>
      <c r="GX62" s="484"/>
      <c r="GY62" s="484"/>
      <c r="GZ62" s="484"/>
      <c r="HA62" s="484"/>
      <c r="HB62" s="484"/>
      <c r="HC62" s="484"/>
      <c r="HD62" s="484"/>
      <c r="HE62" s="484"/>
      <c r="HF62" s="484"/>
      <c r="HG62" s="484"/>
      <c r="HH62" s="484"/>
      <c r="HI62" s="484"/>
      <c r="HJ62" s="484"/>
      <c r="HK62" s="484"/>
      <c r="HL62" s="484"/>
      <c r="HM62" s="484"/>
      <c r="HN62" s="484"/>
      <c r="HO62" s="484"/>
      <c r="HP62" s="484"/>
      <c r="HQ62" s="484"/>
    </row>
    <row r="63" spans="1:225" ht="27" customHeight="1" x14ac:dyDescent="0.45">
      <c r="A63" s="78" t="s">
        <v>82</v>
      </c>
      <c r="B63" s="79">
        <v>1</v>
      </c>
      <c r="C63" s="528"/>
      <c r="D63" s="531"/>
      <c r="E63" s="144">
        <v>4</v>
      </c>
      <c r="F63" s="145"/>
      <c r="G63" s="141" t="str">
        <f>IF(ISBLANK(F63),"-",(F63/$D$50*$D$47*$B$68)*($B$57/$D$60))</f>
        <v>-</v>
      </c>
      <c r="H63" s="142" t="str">
        <f t="shared" si="0"/>
        <v>-</v>
      </c>
      <c r="J63" s="184"/>
      <c r="K63" s="484"/>
      <c r="M63" s="484"/>
      <c r="N63" s="484"/>
      <c r="O63" s="484"/>
      <c r="P63" s="484"/>
      <c r="Q63" s="484"/>
      <c r="R63" s="484"/>
      <c r="S63" s="484"/>
      <c r="T63" s="484"/>
      <c r="U63" s="484"/>
      <c r="V63" s="484"/>
      <c r="W63" s="484"/>
      <c r="X63" s="484"/>
      <c r="Y63" s="484"/>
      <c r="Z63" s="484"/>
      <c r="AA63" s="484"/>
      <c r="AB63" s="484"/>
      <c r="AC63" s="484"/>
      <c r="AD63" s="484"/>
      <c r="AE63" s="484"/>
      <c r="AF63" s="484"/>
      <c r="AG63" s="484"/>
      <c r="AH63" s="484"/>
      <c r="AI63" s="484"/>
      <c r="AJ63" s="484"/>
      <c r="AK63" s="484"/>
      <c r="AL63" s="484"/>
      <c r="AM63" s="484"/>
      <c r="AN63" s="484"/>
      <c r="AO63" s="484"/>
      <c r="AP63" s="484"/>
      <c r="AQ63" s="484"/>
      <c r="AR63" s="484"/>
      <c r="AS63" s="484"/>
      <c r="AT63" s="484"/>
      <c r="AU63" s="484"/>
      <c r="AV63" s="484"/>
      <c r="AW63" s="484"/>
      <c r="AX63" s="484"/>
      <c r="AY63" s="484"/>
      <c r="AZ63" s="484"/>
      <c r="BA63" s="484"/>
      <c r="BB63" s="484"/>
      <c r="BC63" s="484"/>
      <c r="BD63" s="484"/>
      <c r="BE63" s="484"/>
      <c r="BF63" s="484"/>
      <c r="BG63" s="484"/>
      <c r="BH63" s="484"/>
      <c r="BI63" s="484"/>
      <c r="BJ63" s="484"/>
      <c r="BK63" s="484"/>
      <c r="BL63" s="484"/>
      <c r="BM63" s="484"/>
      <c r="BN63" s="484"/>
      <c r="BO63" s="484"/>
      <c r="BP63" s="484"/>
      <c r="BQ63" s="484"/>
      <c r="BR63" s="484"/>
      <c r="BS63" s="484"/>
      <c r="BT63" s="484"/>
      <c r="BU63" s="484"/>
      <c r="BV63" s="484"/>
      <c r="BW63" s="484"/>
      <c r="BX63" s="484"/>
      <c r="BY63" s="484"/>
      <c r="BZ63" s="484"/>
      <c r="CA63" s="484"/>
      <c r="CB63" s="484"/>
      <c r="CC63" s="484"/>
      <c r="CD63" s="484"/>
      <c r="CE63" s="484"/>
      <c r="CF63" s="484"/>
      <c r="CG63" s="484"/>
      <c r="CH63" s="484"/>
      <c r="CI63" s="484"/>
      <c r="CJ63" s="484"/>
      <c r="CK63" s="484"/>
      <c r="CL63" s="484"/>
      <c r="CM63" s="484"/>
      <c r="CN63" s="484"/>
      <c r="CO63" s="484"/>
      <c r="CP63" s="484"/>
      <c r="CQ63" s="484"/>
      <c r="CR63" s="484"/>
      <c r="CS63" s="484"/>
      <c r="CT63" s="484"/>
      <c r="CU63" s="484"/>
      <c r="CV63" s="484"/>
      <c r="CW63" s="484"/>
      <c r="CX63" s="484"/>
      <c r="CY63" s="484"/>
      <c r="CZ63" s="484"/>
      <c r="DA63" s="484"/>
      <c r="DB63" s="484"/>
      <c r="DC63" s="484"/>
      <c r="DD63" s="484"/>
      <c r="DE63" s="484"/>
      <c r="DF63" s="484"/>
      <c r="DG63" s="484"/>
      <c r="DH63" s="484"/>
      <c r="DI63" s="484"/>
      <c r="DJ63" s="484"/>
      <c r="DK63" s="484"/>
      <c r="DL63" s="484"/>
      <c r="DM63" s="484"/>
      <c r="DN63" s="484"/>
      <c r="DO63" s="484"/>
      <c r="DP63" s="484"/>
      <c r="DQ63" s="484"/>
      <c r="DR63" s="484"/>
      <c r="DS63" s="484"/>
      <c r="DT63" s="484"/>
      <c r="DU63" s="484"/>
      <c r="DV63" s="484"/>
      <c r="DW63" s="484"/>
      <c r="DX63" s="484"/>
      <c r="DY63" s="484"/>
      <c r="DZ63" s="484"/>
      <c r="EA63" s="484"/>
      <c r="EB63" s="484"/>
      <c r="EC63" s="484"/>
      <c r="ED63" s="484"/>
      <c r="EE63" s="484"/>
      <c r="EF63" s="484"/>
      <c r="EG63" s="484"/>
      <c r="EH63" s="484"/>
      <c r="EI63" s="484"/>
      <c r="EJ63" s="484"/>
      <c r="EK63" s="484"/>
      <c r="EL63" s="484"/>
      <c r="EM63" s="484"/>
      <c r="EN63" s="484"/>
      <c r="EO63" s="484"/>
      <c r="EP63" s="484"/>
      <c r="EQ63" s="484"/>
      <c r="ER63" s="484"/>
      <c r="ES63" s="484"/>
      <c r="ET63" s="484"/>
      <c r="EU63" s="484"/>
      <c r="EV63" s="484"/>
      <c r="EW63" s="484"/>
      <c r="EX63" s="484"/>
      <c r="EY63" s="484"/>
      <c r="EZ63" s="484"/>
      <c r="FA63" s="484"/>
      <c r="FB63" s="484"/>
      <c r="FC63" s="484"/>
      <c r="FD63" s="484"/>
      <c r="FE63" s="484"/>
      <c r="FF63" s="484"/>
      <c r="FG63" s="484"/>
      <c r="FH63" s="484"/>
      <c r="FI63" s="484"/>
      <c r="FJ63" s="484"/>
      <c r="FK63" s="484"/>
      <c r="FL63" s="484"/>
      <c r="FM63" s="484"/>
      <c r="FN63" s="484"/>
      <c r="FO63" s="484"/>
      <c r="FP63" s="484"/>
      <c r="FQ63" s="484"/>
      <c r="FR63" s="484"/>
      <c r="FS63" s="484"/>
      <c r="FT63" s="484"/>
      <c r="FU63" s="484"/>
      <c r="FV63" s="484"/>
      <c r="FW63" s="484"/>
      <c r="FX63" s="484"/>
      <c r="FY63" s="484"/>
      <c r="FZ63" s="484"/>
      <c r="GA63" s="484"/>
      <c r="GB63" s="484"/>
      <c r="GC63" s="484"/>
      <c r="GD63" s="484"/>
      <c r="GE63" s="484"/>
      <c r="GF63" s="484"/>
      <c r="GG63" s="484"/>
      <c r="GH63" s="484"/>
      <c r="GI63" s="484"/>
      <c r="GJ63" s="484"/>
      <c r="GK63" s="484"/>
      <c r="GL63" s="484"/>
      <c r="GM63" s="484"/>
      <c r="GN63" s="484"/>
      <c r="GO63" s="484"/>
      <c r="GP63" s="484"/>
      <c r="GQ63" s="484"/>
      <c r="GR63" s="484"/>
      <c r="GS63" s="484"/>
      <c r="GT63" s="484"/>
      <c r="GU63" s="484"/>
      <c r="GV63" s="484"/>
      <c r="GW63" s="484"/>
      <c r="GX63" s="484"/>
      <c r="GY63" s="484"/>
      <c r="GZ63" s="484"/>
      <c r="HA63" s="484"/>
      <c r="HB63" s="484"/>
      <c r="HC63" s="484"/>
      <c r="HD63" s="484"/>
      <c r="HE63" s="484"/>
      <c r="HF63" s="484"/>
      <c r="HG63" s="484"/>
      <c r="HH63" s="484"/>
      <c r="HI63" s="484"/>
      <c r="HJ63" s="484"/>
      <c r="HK63" s="484"/>
      <c r="HL63" s="484"/>
      <c r="HM63" s="484"/>
      <c r="HN63" s="484"/>
      <c r="HO63" s="484"/>
      <c r="HP63" s="484"/>
      <c r="HQ63" s="484"/>
    </row>
    <row r="64" spans="1:225" ht="26.25" customHeight="1" x14ac:dyDescent="0.45">
      <c r="A64" s="78" t="s">
        <v>83</v>
      </c>
      <c r="B64" s="79">
        <v>1</v>
      </c>
      <c r="C64" s="526" t="s">
        <v>84</v>
      </c>
      <c r="D64" s="529">
        <v>399.08</v>
      </c>
      <c r="E64" s="136">
        <v>1</v>
      </c>
      <c r="F64" s="137">
        <v>92090028</v>
      </c>
      <c r="G64" s="146">
        <f>IF(ISBLANK(F64),"-",(F64/$D$50*$D$47*$B$68)*($B$57/$D$64))</f>
        <v>9.6010273489054487</v>
      </c>
      <c r="H64" s="147">
        <f t="shared" si="0"/>
        <v>0.96010273489054487</v>
      </c>
      <c r="J64" s="184"/>
      <c r="K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4"/>
      <c r="BG64" s="484"/>
      <c r="BH64" s="484"/>
      <c r="BI64" s="484"/>
      <c r="BJ64" s="484"/>
      <c r="BK64" s="484"/>
      <c r="BL64" s="484"/>
      <c r="BM64" s="484"/>
      <c r="BN64" s="484"/>
      <c r="BO64" s="484"/>
      <c r="BP64" s="484"/>
      <c r="BQ64" s="484"/>
      <c r="BR64" s="484"/>
      <c r="BS64" s="484"/>
      <c r="BT64" s="484"/>
      <c r="BU64" s="484"/>
      <c r="BV64" s="484"/>
      <c r="BW64" s="484"/>
      <c r="BX64" s="484"/>
      <c r="BY64" s="484"/>
      <c r="BZ64" s="484"/>
      <c r="CA64" s="484"/>
      <c r="CB64" s="484"/>
      <c r="CC64" s="484"/>
      <c r="CD64" s="484"/>
      <c r="CE64" s="484"/>
      <c r="CF64" s="484"/>
      <c r="CG64" s="484"/>
      <c r="CH64" s="484"/>
      <c r="CI64" s="484"/>
      <c r="CJ64" s="484"/>
      <c r="CK64" s="484"/>
      <c r="CL64" s="484"/>
      <c r="CM64" s="484"/>
      <c r="CN64" s="484"/>
      <c r="CO64" s="484"/>
      <c r="CP64" s="484"/>
      <c r="CQ64" s="484"/>
      <c r="CR64" s="484"/>
      <c r="CS64" s="484"/>
      <c r="CT64" s="484"/>
      <c r="CU64" s="484"/>
      <c r="CV64" s="484"/>
      <c r="CW64" s="484"/>
      <c r="CX64" s="484"/>
      <c r="CY64" s="484"/>
      <c r="CZ64" s="484"/>
      <c r="DA64" s="484"/>
      <c r="DB64" s="484"/>
      <c r="DC64" s="484"/>
      <c r="DD64" s="484"/>
      <c r="DE64" s="484"/>
      <c r="DF64" s="484"/>
      <c r="DG64" s="484"/>
      <c r="DH64" s="484"/>
      <c r="DI64" s="484"/>
      <c r="DJ64" s="484"/>
      <c r="DK64" s="484"/>
      <c r="DL64" s="484"/>
      <c r="DM64" s="484"/>
      <c r="DN64" s="484"/>
      <c r="DO64" s="484"/>
      <c r="DP64" s="484"/>
      <c r="DQ64" s="484"/>
      <c r="DR64" s="484"/>
      <c r="DS64" s="484"/>
      <c r="DT64" s="484"/>
      <c r="DU64" s="484"/>
      <c r="DV64" s="484"/>
      <c r="DW64" s="484"/>
      <c r="DX64" s="484"/>
      <c r="DY64" s="484"/>
      <c r="DZ64" s="484"/>
      <c r="EA64" s="484"/>
      <c r="EB64" s="484"/>
      <c r="EC64" s="484"/>
      <c r="ED64" s="484"/>
      <c r="EE64" s="484"/>
      <c r="EF64" s="484"/>
      <c r="EG64" s="484"/>
      <c r="EH64" s="484"/>
      <c r="EI64" s="484"/>
      <c r="EJ64" s="484"/>
      <c r="EK64" s="484"/>
      <c r="EL64" s="484"/>
      <c r="EM64" s="484"/>
      <c r="EN64" s="484"/>
      <c r="EO64" s="484"/>
      <c r="EP64" s="484"/>
      <c r="EQ64" s="484"/>
      <c r="ER64" s="484"/>
      <c r="ES64" s="484"/>
      <c r="ET64" s="484"/>
      <c r="EU64" s="484"/>
      <c r="EV64" s="484"/>
      <c r="EW64" s="484"/>
      <c r="EX64" s="484"/>
      <c r="EY64" s="484"/>
      <c r="EZ64" s="484"/>
      <c r="FA64" s="484"/>
      <c r="FB64" s="484"/>
      <c r="FC64" s="484"/>
      <c r="FD64" s="484"/>
      <c r="FE64" s="484"/>
      <c r="FF64" s="484"/>
      <c r="FG64" s="484"/>
      <c r="FH64" s="484"/>
      <c r="FI64" s="484"/>
      <c r="FJ64" s="484"/>
      <c r="FK64" s="484"/>
      <c r="FL64" s="484"/>
      <c r="FM64" s="484"/>
      <c r="FN64" s="484"/>
      <c r="FO64" s="484"/>
      <c r="FP64" s="484"/>
      <c r="FQ64" s="484"/>
      <c r="FR64" s="484"/>
      <c r="FS64" s="484"/>
      <c r="FT64" s="484"/>
      <c r="FU64" s="484"/>
      <c r="FV64" s="484"/>
      <c r="FW64" s="484"/>
      <c r="FX64" s="484"/>
      <c r="FY64" s="484"/>
      <c r="FZ64" s="484"/>
      <c r="GA64" s="484"/>
      <c r="GB64" s="484"/>
      <c r="GC64" s="484"/>
      <c r="GD64" s="484"/>
      <c r="GE64" s="484"/>
      <c r="GF64" s="484"/>
      <c r="GG64" s="484"/>
      <c r="GH64" s="484"/>
      <c r="GI64" s="484"/>
      <c r="GJ64" s="484"/>
      <c r="GK64" s="484"/>
      <c r="GL64" s="484"/>
      <c r="GM64" s="484"/>
      <c r="GN64" s="484"/>
      <c r="GO64" s="484"/>
      <c r="GP64" s="484"/>
      <c r="GQ64" s="484"/>
      <c r="GR64" s="484"/>
      <c r="GS64" s="484"/>
      <c r="GT64" s="484"/>
      <c r="GU64" s="484"/>
      <c r="GV64" s="484"/>
      <c r="GW64" s="484"/>
      <c r="GX64" s="484"/>
      <c r="GY64" s="484"/>
      <c r="GZ64" s="484"/>
      <c r="HA64" s="484"/>
      <c r="HB64" s="484"/>
      <c r="HC64" s="484"/>
      <c r="HD64" s="484"/>
      <c r="HE64" s="484"/>
      <c r="HF64" s="484"/>
      <c r="HG64" s="484"/>
      <c r="HH64" s="484"/>
      <c r="HI64" s="484"/>
      <c r="HJ64" s="484"/>
      <c r="HK64" s="484"/>
      <c r="HL64" s="484"/>
      <c r="HM64" s="484"/>
      <c r="HN64" s="484"/>
      <c r="HO64" s="484"/>
      <c r="HP64" s="484"/>
      <c r="HQ64" s="484"/>
    </row>
    <row r="65" spans="1:225" ht="26.25" customHeight="1" x14ac:dyDescent="0.45">
      <c r="A65" s="78" t="s">
        <v>85</v>
      </c>
      <c r="B65" s="79">
        <v>1</v>
      </c>
      <c r="C65" s="527"/>
      <c r="D65" s="530"/>
      <c r="E65" s="140">
        <v>2</v>
      </c>
      <c r="F65" s="91">
        <v>92018306</v>
      </c>
      <c r="G65" s="148">
        <f>IF(ISBLANK(F65),"-",(F65/$D$50*$D$47*$B$68)*($B$57/$D$64))</f>
        <v>9.593549830454501</v>
      </c>
      <c r="H65" s="149">
        <f t="shared" si="0"/>
        <v>0.95935498304545008</v>
      </c>
      <c r="J65" s="184"/>
      <c r="K65" s="484"/>
      <c r="M65" s="484"/>
      <c r="N65" s="484"/>
      <c r="O65" s="484"/>
      <c r="P65" s="484"/>
      <c r="Q65" s="484"/>
      <c r="R65" s="484"/>
      <c r="S65" s="484"/>
      <c r="T65" s="484"/>
      <c r="U65" s="484"/>
      <c r="V65" s="484"/>
      <c r="W65" s="484"/>
      <c r="X65" s="484"/>
      <c r="Y65" s="484"/>
      <c r="Z65" s="484"/>
      <c r="AA65" s="484"/>
      <c r="AB65" s="484"/>
      <c r="AC65" s="484"/>
      <c r="AD65" s="484"/>
      <c r="AE65" s="484"/>
      <c r="AF65" s="484"/>
      <c r="AG65" s="484"/>
      <c r="AH65" s="484"/>
      <c r="AI65" s="484"/>
      <c r="AJ65" s="484"/>
      <c r="AK65" s="484"/>
      <c r="AL65" s="484"/>
      <c r="AM65" s="484"/>
      <c r="AN65" s="484"/>
      <c r="AO65" s="484"/>
      <c r="AP65" s="484"/>
      <c r="AQ65" s="484"/>
      <c r="AR65" s="484"/>
      <c r="AS65" s="484"/>
      <c r="AT65" s="484"/>
      <c r="AU65" s="484"/>
      <c r="AV65" s="484"/>
      <c r="AW65" s="484"/>
      <c r="AX65" s="484"/>
      <c r="AY65" s="484"/>
      <c r="AZ65" s="484"/>
      <c r="BA65" s="484"/>
      <c r="BB65" s="484"/>
      <c r="BC65" s="484"/>
      <c r="BD65" s="484"/>
      <c r="BE65" s="484"/>
      <c r="BF65" s="484"/>
      <c r="BG65" s="484"/>
      <c r="BH65" s="484"/>
      <c r="BI65" s="484"/>
      <c r="BJ65" s="484"/>
      <c r="BK65" s="484"/>
      <c r="BL65" s="484"/>
      <c r="BM65" s="484"/>
      <c r="BN65" s="484"/>
      <c r="BO65" s="484"/>
      <c r="BP65" s="484"/>
      <c r="BQ65" s="484"/>
      <c r="BR65" s="484"/>
      <c r="BS65" s="484"/>
      <c r="BT65" s="484"/>
      <c r="BU65" s="484"/>
      <c r="BV65" s="484"/>
      <c r="BW65" s="484"/>
      <c r="BX65" s="484"/>
      <c r="BY65" s="484"/>
      <c r="BZ65" s="484"/>
      <c r="CA65" s="484"/>
      <c r="CB65" s="484"/>
      <c r="CC65" s="484"/>
      <c r="CD65" s="484"/>
      <c r="CE65" s="484"/>
      <c r="CF65" s="484"/>
      <c r="CG65" s="484"/>
      <c r="CH65" s="484"/>
      <c r="CI65" s="484"/>
      <c r="CJ65" s="484"/>
      <c r="CK65" s="484"/>
      <c r="CL65" s="484"/>
      <c r="CM65" s="484"/>
      <c r="CN65" s="484"/>
      <c r="CO65" s="484"/>
      <c r="CP65" s="484"/>
      <c r="CQ65" s="484"/>
      <c r="CR65" s="484"/>
      <c r="CS65" s="484"/>
      <c r="CT65" s="484"/>
      <c r="CU65" s="484"/>
      <c r="CV65" s="484"/>
      <c r="CW65" s="484"/>
      <c r="CX65" s="484"/>
      <c r="CY65" s="484"/>
      <c r="CZ65" s="484"/>
      <c r="DA65" s="484"/>
      <c r="DB65" s="484"/>
      <c r="DC65" s="484"/>
      <c r="DD65" s="484"/>
      <c r="DE65" s="484"/>
      <c r="DF65" s="484"/>
      <c r="DG65" s="484"/>
      <c r="DH65" s="484"/>
      <c r="DI65" s="484"/>
      <c r="DJ65" s="484"/>
      <c r="DK65" s="484"/>
      <c r="DL65" s="484"/>
      <c r="DM65" s="484"/>
      <c r="DN65" s="484"/>
      <c r="DO65" s="484"/>
      <c r="DP65" s="484"/>
      <c r="DQ65" s="484"/>
      <c r="DR65" s="484"/>
      <c r="DS65" s="484"/>
      <c r="DT65" s="484"/>
      <c r="DU65" s="484"/>
      <c r="DV65" s="484"/>
      <c r="DW65" s="484"/>
      <c r="DX65" s="484"/>
      <c r="DY65" s="484"/>
      <c r="DZ65" s="484"/>
      <c r="EA65" s="484"/>
      <c r="EB65" s="484"/>
      <c r="EC65" s="484"/>
      <c r="ED65" s="484"/>
      <c r="EE65" s="484"/>
      <c r="EF65" s="484"/>
      <c r="EG65" s="484"/>
      <c r="EH65" s="484"/>
      <c r="EI65" s="484"/>
      <c r="EJ65" s="484"/>
      <c r="EK65" s="484"/>
      <c r="EL65" s="484"/>
      <c r="EM65" s="484"/>
      <c r="EN65" s="484"/>
      <c r="EO65" s="484"/>
      <c r="EP65" s="484"/>
      <c r="EQ65" s="484"/>
      <c r="ER65" s="484"/>
      <c r="ES65" s="484"/>
      <c r="ET65" s="484"/>
      <c r="EU65" s="484"/>
      <c r="EV65" s="484"/>
      <c r="EW65" s="484"/>
      <c r="EX65" s="484"/>
      <c r="EY65" s="484"/>
      <c r="EZ65" s="484"/>
      <c r="FA65" s="484"/>
      <c r="FB65" s="484"/>
      <c r="FC65" s="484"/>
      <c r="FD65" s="484"/>
      <c r="FE65" s="484"/>
      <c r="FF65" s="484"/>
      <c r="FG65" s="484"/>
      <c r="FH65" s="484"/>
      <c r="FI65" s="484"/>
      <c r="FJ65" s="484"/>
      <c r="FK65" s="484"/>
      <c r="FL65" s="484"/>
      <c r="FM65" s="484"/>
      <c r="FN65" s="484"/>
      <c r="FO65" s="484"/>
      <c r="FP65" s="484"/>
      <c r="FQ65" s="484"/>
      <c r="FR65" s="484"/>
      <c r="FS65" s="484"/>
      <c r="FT65" s="484"/>
      <c r="FU65" s="484"/>
      <c r="FV65" s="484"/>
      <c r="FW65" s="484"/>
      <c r="FX65" s="484"/>
      <c r="FY65" s="484"/>
      <c r="FZ65" s="484"/>
      <c r="GA65" s="484"/>
      <c r="GB65" s="484"/>
      <c r="GC65" s="484"/>
      <c r="GD65" s="484"/>
      <c r="GE65" s="484"/>
      <c r="GF65" s="484"/>
      <c r="GG65" s="484"/>
      <c r="GH65" s="484"/>
      <c r="GI65" s="484"/>
      <c r="GJ65" s="484"/>
      <c r="GK65" s="484"/>
      <c r="GL65" s="484"/>
      <c r="GM65" s="484"/>
      <c r="GN65" s="484"/>
      <c r="GO65" s="484"/>
      <c r="GP65" s="484"/>
      <c r="GQ65" s="484"/>
      <c r="GR65" s="484"/>
      <c r="GS65" s="484"/>
      <c r="GT65" s="484"/>
      <c r="GU65" s="484"/>
      <c r="GV65" s="484"/>
      <c r="GW65" s="484"/>
      <c r="GX65" s="484"/>
      <c r="GY65" s="484"/>
      <c r="GZ65" s="484"/>
      <c r="HA65" s="484"/>
      <c r="HB65" s="484"/>
      <c r="HC65" s="484"/>
      <c r="HD65" s="484"/>
      <c r="HE65" s="484"/>
      <c r="HF65" s="484"/>
      <c r="HG65" s="484"/>
      <c r="HH65" s="484"/>
      <c r="HI65" s="484"/>
      <c r="HJ65" s="484"/>
      <c r="HK65" s="484"/>
      <c r="HL65" s="484"/>
      <c r="HM65" s="484"/>
      <c r="HN65" s="484"/>
      <c r="HO65" s="484"/>
      <c r="HP65" s="484"/>
      <c r="HQ65" s="484"/>
    </row>
    <row r="66" spans="1:225" customFormat="1" ht="26.25" customHeight="1" x14ac:dyDescent="0.45">
      <c r="A66" s="78" t="s">
        <v>86</v>
      </c>
      <c r="B66" s="79">
        <v>1</v>
      </c>
      <c r="C66" s="527"/>
      <c r="D66" s="530"/>
      <c r="E66" s="140">
        <v>3</v>
      </c>
      <c r="F66" s="91">
        <v>91873008</v>
      </c>
      <c r="G66" s="148">
        <f>IF(ISBLANK(F66),"-",(F66/$D$50*$D$47*$B$68)*($B$57/$D$64))</f>
        <v>9.5784015011289725</v>
      </c>
      <c r="H66" s="149">
        <f t="shared" si="0"/>
        <v>0.95784015011289725</v>
      </c>
      <c r="I66" s="2"/>
      <c r="J66" s="2"/>
      <c r="K66" s="2"/>
      <c r="L66" s="2"/>
    </row>
    <row r="67" spans="1:225" customFormat="1" ht="27" customHeight="1" x14ac:dyDescent="0.45">
      <c r="A67" s="78" t="s">
        <v>87</v>
      </c>
      <c r="B67" s="79">
        <v>1</v>
      </c>
      <c r="C67" s="528"/>
      <c r="D67" s="531"/>
      <c r="E67" s="144">
        <v>4</v>
      </c>
      <c r="F67" s="145"/>
      <c r="G67" s="150" t="str">
        <f>IF(ISBLANK(F67),"-",(F67/$D$50*$D$47*$B$68)*($B$57/$D$64))</f>
        <v>-</v>
      </c>
      <c r="H67" s="151" t="str">
        <f t="shared" si="0"/>
        <v>-</v>
      </c>
      <c r="I67" s="2"/>
      <c r="J67" s="2"/>
      <c r="K67" s="2"/>
      <c r="L67" s="2"/>
    </row>
    <row r="68" spans="1:225" customFormat="1" ht="26.25" customHeight="1" x14ac:dyDescent="0.5">
      <c r="A68" s="78" t="s">
        <v>88</v>
      </c>
      <c r="B68" s="152">
        <f>(B67/B66)*(B65/B64)*(B63/B62)*(B61/B60)*B59</f>
        <v>100</v>
      </c>
      <c r="C68" s="526" t="s">
        <v>89</v>
      </c>
      <c r="D68" s="529">
        <v>403.46</v>
      </c>
      <c r="E68" s="136">
        <v>1</v>
      </c>
      <c r="F68" s="137">
        <v>94019923</v>
      </c>
      <c r="G68" s="146">
        <f>IF(ISBLANK(F68),"-",(F68/$D$50*$D$47*$B$68)*($B$57/$D$68))</f>
        <v>9.6958183918249574</v>
      </c>
      <c r="H68" s="142">
        <f t="shared" si="0"/>
        <v>0.96958183918249574</v>
      </c>
      <c r="I68" s="2"/>
      <c r="J68" s="2"/>
      <c r="K68" s="2"/>
      <c r="L68" s="2"/>
    </row>
    <row r="69" spans="1:225" customFormat="1" ht="27" customHeight="1" x14ac:dyDescent="0.5">
      <c r="A69" s="125" t="s">
        <v>90</v>
      </c>
      <c r="B69" s="153">
        <f>(D47*B68)/B56*B57</f>
        <v>401.55999999999995</v>
      </c>
      <c r="C69" s="527"/>
      <c r="D69" s="530"/>
      <c r="E69" s="140">
        <v>2</v>
      </c>
      <c r="F69" s="91">
        <v>94078861</v>
      </c>
      <c r="G69" s="148">
        <f>IF(ISBLANK(F69),"-",(F69/$D$50*$D$47*$B$68)*($B$57/$D$68))</f>
        <v>9.7018963817460655</v>
      </c>
      <c r="H69" s="142">
        <f t="shared" si="0"/>
        <v>0.97018963817460657</v>
      </c>
      <c r="I69" s="2"/>
      <c r="J69" s="2"/>
      <c r="K69" s="2"/>
      <c r="L69" s="2"/>
    </row>
    <row r="70" spans="1:225" customFormat="1" ht="26.25" customHeight="1" x14ac:dyDescent="0.45">
      <c r="A70" s="535" t="s">
        <v>65</v>
      </c>
      <c r="B70" s="536"/>
      <c r="C70" s="527"/>
      <c r="D70" s="530"/>
      <c r="E70" s="140">
        <v>3</v>
      </c>
      <c r="F70" s="91">
        <v>94048063</v>
      </c>
      <c r="G70" s="148">
        <f>IF(ISBLANK(F70),"-",(F70/$D$50*$D$47*$B$68)*($B$57/$D$68))</f>
        <v>9.698720333464987</v>
      </c>
      <c r="H70" s="142">
        <f t="shared" si="0"/>
        <v>0.96987203334649874</v>
      </c>
      <c r="I70" s="2"/>
      <c r="J70" s="2"/>
      <c r="K70" s="2"/>
      <c r="L70" s="2"/>
    </row>
    <row r="71" spans="1:225" customFormat="1" ht="27" customHeight="1" x14ac:dyDescent="0.45">
      <c r="A71" s="537"/>
      <c r="B71" s="538"/>
      <c r="C71" s="534"/>
      <c r="D71" s="531"/>
      <c r="E71" s="144">
        <v>4</v>
      </c>
      <c r="F71" s="145"/>
      <c r="G71" s="150" t="str">
        <f>IF(ISBLANK(F71),"-",(F71/$D$50*$D$47*$B$68)*($B$57/$D$68))</f>
        <v>-</v>
      </c>
      <c r="H71" s="154" t="str">
        <f t="shared" si="0"/>
        <v>-</v>
      </c>
      <c r="I71" s="2"/>
      <c r="J71" s="2"/>
      <c r="K71" s="2"/>
      <c r="L71" s="2"/>
    </row>
    <row r="72" spans="1:225" customFormat="1" ht="26.25" customHeight="1" x14ac:dyDescent="0.45">
      <c r="A72" s="155"/>
      <c r="B72" s="155"/>
      <c r="C72" s="155"/>
      <c r="D72" s="155"/>
      <c r="E72" s="155"/>
      <c r="F72" s="156"/>
      <c r="G72" s="157" t="s">
        <v>58</v>
      </c>
      <c r="H72" s="158">
        <f>AVERAGE(H60:H71)</f>
        <v>0.95934983373629779</v>
      </c>
      <c r="I72" s="2"/>
      <c r="J72" s="2"/>
      <c r="K72" s="2"/>
      <c r="L72" s="2"/>
    </row>
    <row r="73" spans="1:225" customFormat="1" ht="26.25" customHeight="1" x14ac:dyDescent="0.45">
      <c r="A73" s="2"/>
      <c r="B73" s="2"/>
      <c r="C73" s="155"/>
      <c r="D73" s="155"/>
      <c r="E73" s="155"/>
      <c r="F73" s="156"/>
      <c r="G73" s="159" t="s">
        <v>71</v>
      </c>
      <c r="H73" s="490">
        <f>STDEV(H60:H71)/H72</f>
        <v>9.4247788031194685E-3</v>
      </c>
      <c r="I73" s="2"/>
      <c r="J73" s="2"/>
      <c r="K73" s="2"/>
      <c r="L73" s="2"/>
    </row>
    <row r="74" spans="1:225" customFormat="1" ht="27" customHeight="1" x14ac:dyDescent="0.45">
      <c r="A74" s="155"/>
      <c r="B74" s="155"/>
      <c r="C74" s="156"/>
      <c r="D74" s="156"/>
      <c r="E74" s="160"/>
      <c r="F74" s="156"/>
      <c r="G74" s="161" t="s">
        <v>16</v>
      </c>
      <c r="H74" s="162">
        <f>COUNT(H60:H71)</f>
        <v>9</v>
      </c>
      <c r="I74" s="2"/>
      <c r="J74" s="2"/>
      <c r="K74" s="2"/>
      <c r="L74" s="2"/>
    </row>
    <row r="75" spans="1:225" customForma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225" customFormat="1" ht="26.25" customHeight="1" x14ac:dyDescent="0.45">
      <c r="A76" s="62" t="s">
        <v>91</v>
      </c>
      <c r="B76" s="163" t="s">
        <v>92</v>
      </c>
      <c r="C76" s="539" t="str">
        <f>B20</f>
        <v>Loratadine</v>
      </c>
      <c r="D76" s="539"/>
      <c r="E76" s="164" t="s">
        <v>93</v>
      </c>
      <c r="F76" s="164"/>
      <c r="G76" s="165">
        <f>H72</f>
        <v>0.95934983373629779</v>
      </c>
      <c r="H76" s="166"/>
      <c r="I76" s="2"/>
      <c r="J76" s="2"/>
      <c r="K76" s="2"/>
      <c r="L76" s="2"/>
    </row>
    <row r="77" spans="1:225" customFormat="1" ht="18" x14ac:dyDescent="0.35">
      <c r="A77" s="61" t="s">
        <v>94</v>
      </c>
      <c r="B77" s="61" t="s">
        <v>95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225" customFormat="1" ht="18" x14ac:dyDescent="0.35">
      <c r="A78" s="61"/>
      <c r="B78" s="61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225" customFormat="1" ht="26.25" customHeight="1" x14ac:dyDescent="0.45">
      <c r="A79" s="62" t="s">
        <v>4</v>
      </c>
      <c r="B79" s="488" t="str">
        <f>B26</f>
        <v>Loratadine</v>
      </c>
      <c r="C79" s="184"/>
      <c r="D79" s="2"/>
      <c r="E79" s="2"/>
      <c r="F79" s="2"/>
      <c r="G79" s="2"/>
      <c r="H79" s="2"/>
      <c r="I79" s="2"/>
      <c r="J79" s="2"/>
      <c r="K79" s="2"/>
      <c r="L79" s="2"/>
    </row>
    <row r="80" spans="1:225" customFormat="1" ht="26.25" customHeight="1" x14ac:dyDescent="0.45">
      <c r="A80" s="63" t="s">
        <v>35</v>
      </c>
      <c r="B80" s="488" t="str">
        <f>B27</f>
        <v>L24-1</v>
      </c>
      <c r="C80" s="184"/>
      <c r="D80" s="2"/>
      <c r="E80" s="2"/>
      <c r="F80" s="2"/>
      <c r="G80" s="2"/>
      <c r="H80" s="2"/>
      <c r="I80" s="2"/>
      <c r="J80" s="2"/>
      <c r="K80" s="2"/>
      <c r="L80" s="2"/>
    </row>
    <row r="81" spans="1:12" customFormat="1" ht="27" customHeight="1" x14ac:dyDescent="0.45">
      <c r="A81" s="63" t="s">
        <v>5</v>
      </c>
      <c r="B81" s="167">
        <f>B28</f>
        <v>99.09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s="486" customFormat="1" ht="27" customHeight="1" x14ac:dyDescent="0.5">
      <c r="A82" s="63" t="s">
        <v>36</v>
      </c>
      <c r="B82" s="65">
        <v>0</v>
      </c>
      <c r="C82" s="512" t="s">
        <v>37</v>
      </c>
      <c r="D82" s="513"/>
      <c r="E82" s="513"/>
      <c r="F82" s="513"/>
      <c r="G82" s="514"/>
      <c r="H82" s="15"/>
      <c r="I82" s="66"/>
      <c r="J82" s="66"/>
      <c r="K82" s="66"/>
      <c r="L82" s="487"/>
    </row>
    <row r="83" spans="1:12" s="486" customFormat="1" ht="19.5" customHeight="1" x14ac:dyDescent="0.35">
      <c r="A83" s="63" t="s">
        <v>38</v>
      </c>
      <c r="B83" s="67">
        <f>B81-B82</f>
        <v>99.09</v>
      </c>
      <c r="C83" s="68"/>
      <c r="D83" s="68"/>
      <c r="E83" s="68"/>
      <c r="F83" s="68"/>
      <c r="G83" s="69"/>
      <c r="H83" s="15"/>
      <c r="I83" s="66"/>
      <c r="J83" s="66"/>
      <c r="K83" s="66"/>
      <c r="L83" s="487"/>
    </row>
    <row r="84" spans="1:12" s="486" customFormat="1" ht="27" customHeight="1" x14ac:dyDescent="0.45">
      <c r="A84" s="63" t="s">
        <v>39</v>
      </c>
      <c r="B84" s="70">
        <v>1</v>
      </c>
      <c r="C84" s="515" t="s">
        <v>96</v>
      </c>
      <c r="D84" s="516"/>
      <c r="E84" s="516"/>
      <c r="F84" s="516"/>
      <c r="G84" s="516"/>
      <c r="H84" s="517"/>
      <c r="I84" s="66"/>
      <c r="J84" s="66"/>
      <c r="K84" s="66"/>
      <c r="L84" s="487"/>
    </row>
    <row r="85" spans="1:12" s="486" customFormat="1" ht="27" customHeight="1" x14ac:dyDescent="0.45">
      <c r="A85" s="63" t="s">
        <v>41</v>
      </c>
      <c r="B85" s="70">
        <v>1</v>
      </c>
      <c r="C85" s="515" t="s">
        <v>97</v>
      </c>
      <c r="D85" s="516"/>
      <c r="E85" s="516"/>
      <c r="F85" s="516"/>
      <c r="G85" s="516"/>
      <c r="H85" s="517"/>
      <c r="I85" s="66"/>
      <c r="J85" s="66"/>
      <c r="K85" s="66"/>
      <c r="L85" s="487"/>
    </row>
    <row r="86" spans="1:12" s="486" customFormat="1" ht="18" x14ac:dyDescent="0.35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487"/>
    </row>
    <row r="87" spans="1:12" s="486" customFormat="1" ht="18" x14ac:dyDescent="0.35">
      <c r="A87" s="63" t="s">
        <v>43</v>
      </c>
      <c r="B87" s="75">
        <f>B84/B85</f>
        <v>1</v>
      </c>
      <c r="C87" s="53" t="s">
        <v>44</v>
      </c>
      <c r="D87" s="53"/>
      <c r="E87" s="53"/>
      <c r="F87" s="53"/>
      <c r="G87" s="53"/>
      <c r="H87" s="184"/>
      <c r="I87" s="66"/>
      <c r="J87" s="66"/>
      <c r="K87" s="66"/>
      <c r="L87" s="487"/>
    </row>
    <row r="88" spans="1:12" ht="19.5" customHeight="1" x14ac:dyDescent="0.35">
      <c r="A88" s="61"/>
      <c r="B88" s="61"/>
    </row>
    <row r="89" spans="1:12" ht="27" customHeight="1" x14ac:dyDescent="0.45">
      <c r="A89" s="76" t="s">
        <v>45</v>
      </c>
      <c r="B89" s="77">
        <v>20</v>
      </c>
      <c r="D89" s="168" t="s">
        <v>46</v>
      </c>
      <c r="E89" s="169"/>
      <c r="F89" s="518" t="s">
        <v>47</v>
      </c>
      <c r="G89" s="520"/>
    </row>
    <row r="90" spans="1:12" ht="27" customHeight="1" x14ac:dyDescent="0.45">
      <c r="A90" s="78" t="s">
        <v>48</v>
      </c>
      <c r="B90" s="79">
        <v>2</v>
      </c>
      <c r="C90" s="170" t="s">
        <v>49</v>
      </c>
      <c r="D90" s="81" t="s">
        <v>50</v>
      </c>
      <c r="E90" s="82" t="s">
        <v>51</v>
      </c>
      <c r="F90" s="81" t="s">
        <v>50</v>
      </c>
      <c r="G90" s="171" t="s">
        <v>51</v>
      </c>
      <c r="I90" s="84" t="s">
        <v>52</v>
      </c>
    </row>
    <row r="91" spans="1:12" ht="26.25" customHeight="1" x14ac:dyDescent="0.45">
      <c r="A91" s="78" t="s">
        <v>53</v>
      </c>
      <c r="B91" s="79">
        <v>20</v>
      </c>
      <c r="C91" s="172">
        <v>1</v>
      </c>
      <c r="D91" s="86">
        <v>0.25380000000000003</v>
      </c>
      <c r="E91" s="87">
        <f>IF(ISBLANK(D91),"-",$D$101/$D$98*D91)</f>
        <v>0.33779200816450466</v>
      </c>
      <c r="F91" s="274">
        <v>0.28410000000000002</v>
      </c>
      <c r="G91" s="88">
        <f>IF(ISBLANK(F91),"-",$D$101/$F$98*F91)</f>
        <v>0.33800065119555234</v>
      </c>
      <c r="I91" s="89"/>
    </row>
    <row r="92" spans="1:12" ht="26.25" customHeight="1" x14ac:dyDescent="0.45">
      <c r="A92" s="78" t="s">
        <v>54</v>
      </c>
      <c r="B92" s="79">
        <v>2</v>
      </c>
      <c r="C92" s="156">
        <v>2</v>
      </c>
      <c r="D92" s="91">
        <v>0.25640000000000002</v>
      </c>
      <c r="E92" s="92">
        <f>IF(ISBLANK(D92),"-",$D$101/$D$98*D92)</f>
        <v>0.34125244638841212</v>
      </c>
      <c r="F92" s="275">
        <v>0.28599999999999998</v>
      </c>
      <c r="G92" s="93">
        <f>IF(ISBLANK(F92),"-",$D$101/$F$98*F92)</f>
        <v>0.34026112721551549</v>
      </c>
      <c r="I92" s="521">
        <f>ABS((F96/D96*D95)-F95)/D95</f>
        <v>1.5537410942452891E-3</v>
      </c>
    </row>
    <row r="93" spans="1:12" ht="26.25" customHeight="1" x14ac:dyDescent="0.45">
      <c r="A93" s="78" t="s">
        <v>55</v>
      </c>
      <c r="B93" s="79">
        <v>20</v>
      </c>
      <c r="C93" s="156">
        <v>3</v>
      </c>
      <c r="D93" s="91">
        <v>0.25640000000000002</v>
      </c>
      <c r="E93" s="92">
        <f>IF(ISBLANK(D93),"-",$D$101/$D$98*D93)</f>
        <v>0.34125244638841212</v>
      </c>
      <c r="F93" s="275">
        <v>0.2863</v>
      </c>
      <c r="G93" s="93">
        <f>IF(ISBLANK(F93),"-",$D$101/$F$98*F93)</f>
        <v>0.34061804448182548</v>
      </c>
      <c r="I93" s="521"/>
    </row>
    <row r="94" spans="1:12" ht="27" customHeight="1" x14ac:dyDescent="0.45">
      <c r="A94" s="78" t="s">
        <v>56</v>
      </c>
      <c r="B94" s="79">
        <v>1</v>
      </c>
      <c r="C94" s="173">
        <v>4</v>
      </c>
      <c r="D94" s="96"/>
      <c r="E94" s="97" t="str">
        <f>IF(ISBLANK(D94),"-",$D$101/$D$98*D94)</f>
        <v>-</v>
      </c>
      <c r="F94" s="174"/>
      <c r="G94" s="98" t="str">
        <f>IF(ISBLANK(F94),"-",$D$101/$F$98*F94)</f>
        <v>-</v>
      </c>
      <c r="I94" s="99"/>
    </row>
    <row r="95" spans="1:12" ht="27" customHeight="1" x14ac:dyDescent="0.45">
      <c r="A95" s="78" t="s">
        <v>57</v>
      </c>
      <c r="B95" s="79">
        <v>1</v>
      </c>
      <c r="C95" s="175" t="s">
        <v>58</v>
      </c>
      <c r="D95" s="478">
        <f>AVERAGE(D91:D94)</f>
        <v>0.25553333333333333</v>
      </c>
      <c r="E95" s="102">
        <f>AVERAGE(E91:E94)</f>
        <v>0.34009896698044301</v>
      </c>
      <c r="F95" s="479">
        <f>AVERAGE(F91:F94)</f>
        <v>0.2854666666666667</v>
      </c>
      <c r="G95" s="176">
        <f>AVERAGE(G91:G94)</f>
        <v>0.33962660763096442</v>
      </c>
    </row>
    <row r="96" spans="1:12" ht="26.25" customHeight="1" x14ac:dyDescent="0.45">
      <c r="A96" s="78" t="s">
        <v>59</v>
      </c>
      <c r="B96" s="64">
        <v>1</v>
      </c>
      <c r="C96" s="177" t="s">
        <v>98</v>
      </c>
      <c r="D96" s="178">
        <v>16.850000000000001</v>
      </c>
      <c r="E96" s="94"/>
      <c r="F96" s="106">
        <v>18.850000000000001</v>
      </c>
    </row>
    <row r="97" spans="1:10" ht="26.25" customHeight="1" x14ac:dyDescent="0.45">
      <c r="A97" s="78" t="s">
        <v>61</v>
      </c>
      <c r="B97" s="64">
        <v>1</v>
      </c>
      <c r="C97" s="179" t="s">
        <v>99</v>
      </c>
      <c r="D97" s="180">
        <f>D96*$B$87</f>
        <v>16.850000000000001</v>
      </c>
      <c r="E97" s="109"/>
      <c r="F97" s="108">
        <f>F96*$B$87</f>
        <v>18.850000000000001</v>
      </c>
    </row>
    <row r="98" spans="1:10" ht="19.5" customHeight="1" x14ac:dyDescent="0.35">
      <c r="A98" s="78" t="s">
        <v>63</v>
      </c>
      <c r="B98" s="181">
        <f>(B97/B96)*(B95/B94)*(B93/B92)*(B91/B90)*B89</f>
        <v>2000</v>
      </c>
      <c r="C98" s="179" t="s">
        <v>100</v>
      </c>
      <c r="D98" s="182">
        <f>D97*$B$83/100</f>
        <v>16.696665000000003</v>
      </c>
      <c r="E98" s="112"/>
      <c r="F98" s="111">
        <f>F97*$B$83/100</f>
        <v>18.678465000000003</v>
      </c>
    </row>
    <row r="99" spans="1:10" ht="19.5" customHeight="1" x14ac:dyDescent="0.35">
      <c r="A99" s="522" t="s">
        <v>65</v>
      </c>
      <c r="B99" s="532"/>
      <c r="C99" s="179" t="s">
        <v>101</v>
      </c>
      <c r="D99" s="183">
        <f>D98/$B$98</f>
        <v>8.3483325000000014E-3</v>
      </c>
      <c r="E99" s="112"/>
      <c r="F99" s="115">
        <f>F98/$B$98</f>
        <v>9.3392325000000009E-3</v>
      </c>
      <c r="G99" s="184"/>
      <c r="H99" s="104"/>
    </row>
    <row r="100" spans="1:10" ht="19.5" customHeight="1" x14ac:dyDescent="0.35">
      <c r="A100" s="524"/>
      <c r="B100" s="533"/>
      <c r="C100" s="179" t="s">
        <v>67</v>
      </c>
      <c r="D100" s="185">
        <f>$B$56/$B$116</f>
        <v>1.1111111111111112E-2</v>
      </c>
      <c r="F100" s="119"/>
      <c r="G100" s="186"/>
      <c r="H100" s="104"/>
    </row>
    <row r="101" spans="1:10" ht="18" x14ac:dyDescent="0.35">
      <c r="C101" s="179" t="s">
        <v>68</v>
      </c>
      <c r="D101" s="180">
        <f>D100*$B$98</f>
        <v>22.222222222222221</v>
      </c>
      <c r="F101" s="119"/>
      <c r="G101" s="184"/>
      <c r="H101" s="104"/>
    </row>
    <row r="102" spans="1:10" ht="19.5" customHeight="1" x14ac:dyDescent="0.35">
      <c r="C102" s="187" t="s">
        <v>69</v>
      </c>
      <c r="D102" s="188">
        <f>D101/B34</f>
        <v>22.222222222222221</v>
      </c>
      <c r="F102" s="123"/>
      <c r="G102" s="184"/>
      <c r="H102" s="104"/>
      <c r="J102" s="189"/>
    </row>
    <row r="103" spans="1:10" ht="18" x14ac:dyDescent="0.35">
      <c r="C103" s="190" t="s">
        <v>102</v>
      </c>
      <c r="D103" s="191">
        <f>AVERAGE(E91:E94,G91:G94)</f>
        <v>0.33986278730570368</v>
      </c>
      <c r="F103" s="123"/>
      <c r="G103" s="192"/>
      <c r="H103" s="104"/>
      <c r="J103" s="193"/>
    </row>
    <row r="104" spans="1:10" ht="18" x14ac:dyDescent="0.35">
      <c r="C104" s="159" t="s">
        <v>71</v>
      </c>
      <c r="D104" s="194">
        <f>STDEV(E91:E94,G91:G94)/D103</f>
        <v>4.6237392805690463E-3</v>
      </c>
      <c r="F104" s="123"/>
      <c r="G104" s="184"/>
      <c r="H104" s="104"/>
      <c r="J104" s="193"/>
    </row>
    <row r="105" spans="1:10" ht="19.5" customHeight="1" x14ac:dyDescent="0.35">
      <c r="C105" s="161" t="s">
        <v>16</v>
      </c>
      <c r="D105" s="195">
        <f>COUNT(E91:E94,G91:G94)</f>
        <v>6</v>
      </c>
      <c r="F105" s="123"/>
      <c r="G105" s="184"/>
      <c r="H105" s="104"/>
      <c r="J105" s="193"/>
    </row>
    <row r="106" spans="1:10" ht="19.5" customHeight="1" x14ac:dyDescent="0.35">
      <c r="A106" s="127"/>
      <c r="B106" s="127"/>
      <c r="C106" s="127"/>
      <c r="D106" s="127"/>
      <c r="E106" s="127"/>
    </row>
    <row r="107" spans="1:10" ht="26.25" customHeight="1" x14ac:dyDescent="0.45">
      <c r="A107" s="76" t="s">
        <v>103</v>
      </c>
      <c r="B107" s="77">
        <v>900</v>
      </c>
      <c r="C107" s="196" t="s">
        <v>104</v>
      </c>
      <c r="D107" s="197" t="s">
        <v>50</v>
      </c>
      <c r="E107" s="198" t="s">
        <v>105</v>
      </c>
      <c r="F107" s="199" t="s">
        <v>106</v>
      </c>
    </row>
    <row r="108" spans="1:10" ht="26.25" customHeight="1" x14ac:dyDescent="0.45">
      <c r="A108" s="78" t="s">
        <v>107</v>
      </c>
      <c r="B108" s="79">
        <v>1</v>
      </c>
      <c r="C108" s="200">
        <v>1</v>
      </c>
      <c r="D108" s="272">
        <v>0.30420000000000003</v>
      </c>
      <c r="E108" s="201">
        <f t="shared" ref="E108:E113" si="1">IF(ISBLANK(D108),"-",D108/$D$103*$D$100*$B$116)</f>
        <v>8.9506710167234278</v>
      </c>
      <c r="F108" s="202">
        <f t="shared" ref="F108" si="2">IF(ISBLANK(D108), "-", E108/$B$56)</f>
        <v>0.89506710167234282</v>
      </c>
    </row>
    <row r="109" spans="1:10" ht="26.25" customHeight="1" x14ac:dyDescent="0.45">
      <c r="A109" s="78" t="s">
        <v>80</v>
      </c>
      <c r="B109" s="79">
        <v>1</v>
      </c>
      <c r="C109" s="200">
        <v>2</v>
      </c>
      <c r="D109" s="272">
        <v>0.29870000000000002</v>
      </c>
      <c r="E109" s="203">
        <f t="shared" si="1"/>
        <v>8.788841001628164</v>
      </c>
      <c r="F109" s="204">
        <f>IF(ISBLANK(D109), "-", E109/$B$56)</f>
        <v>0.87888410016281637</v>
      </c>
    </row>
    <row r="110" spans="1:10" ht="26.25" customHeight="1" x14ac:dyDescent="0.45">
      <c r="A110" s="78" t="s">
        <v>81</v>
      </c>
      <c r="B110" s="79">
        <v>1</v>
      </c>
      <c r="C110" s="200">
        <v>3</v>
      </c>
      <c r="D110" s="272">
        <v>0.3352</v>
      </c>
      <c r="E110" s="203">
        <f t="shared" si="1"/>
        <v>9.8628038290785405</v>
      </c>
      <c r="F110" s="204">
        <f>IF(ISBLANK(D110), "-", E110/$B$56)</f>
        <v>0.98628038290785403</v>
      </c>
    </row>
    <row r="111" spans="1:10" ht="26.25" customHeight="1" x14ac:dyDescent="0.45">
      <c r="A111" s="78" t="s">
        <v>82</v>
      </c>
      <c r="B111" s="79">
        <v>1</v>
      </c>
      <c r="C111" s="200">
        <v>4</v>
      </c>
      <c r="D111" s="272">
        <v>0.2999</v>
      </c>
      <c r="E111" s="203">
        <f t="shared" si="1"/>
        <v>8.8241493685580394</v>
      </c>
      <c r="F111" s="204">
        <f>IF(ISBLANK(D111), "-", E111/$B$56)</f>
        <v>0.88241493685580397</v>
      </c>
    </row>
    <row r="112" spans="1:10" ht="26.25" customHeight="1" x14ac:dyDescent="0.45">
      <c r="A112" s="78" t="s">
        <v>83</v>
      </c>
      <c r="B112" s="79">
        <v>1</v>
      </c>
      <c r="C112" s="200">
        <v>5</v>
      </c>
      <c r="D112" s="272">
        <v>0.3327</v>
      </c>
      <c r="E112" s="203">
        <f t="shared" si="1"/>
        <v>9.7892447313079671</v>
      </c>
      <c r="F112" s="204">
        <f>IF(ISBLANK(D112), "-", E112/$B$56)</f>
        <v>0.97892447313079667</v>
      </c>
    </row>
    <row r="113" spans="1:10" ht="26.25" customHeight="1" x14ac:dyDescent="0.45">
      <c r="A113" s="78" t="s">
        <v>85</v>
      </c>
      <c r="B113" s="79">
        <v>1</v>
      </c>
      <c r="C113" s="205">
        <v>6</v>
      </c>
      <c r="D113" s="273">
        <v>0.2994</v>
      </c>
      <c r="E113" s="206">
        <f t="shared" si="1"/>
        <v>8.8094375490039241</v>
      </c>
      <c r="F113" s="207">
        <f>IF(ISBLANK(D113), "-", E113/$B$56)</f>
        <v>0.88094375490039245</v>
      </c>
    </row>
    <row r="114" spans="1:10" ht="26.25" customHeight="1" x14ac:dyDescent="0.45">
      <c r="A114" s="78" t="s">
        <v>86</v>
      </c>
      <c r="B114" s="79">
        <v>1</v>
      </c>
      <c r="C114" s="200"/>
      <c r="D114" s="156"/>
      <c r="E114" s="52"/>
      <c r="F114" s="208"/>
    </row>
    <row r="115" spans="1:10" ht="26.25" customHeight="1" x14ac:dyDescent="0.45">
      <c r="A115" s="78" t="s">
        <v>87</v>
      </c>
      <c r="B115" s="79">
        <v>1</v>
      </c>
      <c r="C115" s="200"/>
      <c r="D115" s="209"/>
      <c r="E115" s="210" t="s">
        <v>58</v>
      </c>
      <c r="F115" s="211">
        <f>AVERAGE(F108:F113)</f>
        <v>0.91708579160500092</v>
      </c>
    </row>
    <row r="116" spans="1:10" ht="27" customHeight="1" x14ac:dyDescent="0.45">
      <c r="A116" s="78" t="s">
        <v>88</v>
      </c>
      <c r="B116" s="110">
        <f>(B115/B114)*(B113/B112)*(B111/B110)*(B109/B108)*B107</f>
        <v>900</v>
      </c>
      <c r="C116" s="212"/>
      <c r="D116" s="213"/>
      <c r="E116" s="175" t="s">
        <v>71</v>
      </c>
      <c r="F116" s="211">
        <f>STDEV(F108:F113)/F115</f>
        <v>5.5737837496957904E-2</v>
      </c>
      <c r="I116" s="52"/>
    </row>
    <row r="117" spans="1:10" ht="27" customHeight="1" x14ac:dyDescent="0.45">
      <c r="A117" s="522" t="s">
        <v>65</v>
      </c>
      <c r="B117" s="523"/>
      <c r="C117" s="214"/>
      <c r="D117" s="215"/>
      <c r="E117" s="216" t="s">
        <v>16</v>
      </c>
      <c r="F117" s="217">
        <f>COUNT(F108:F113)</f>
        <v>6</v>
      </c>
      <c r="I117" s="52"/>
      <c r="J117" s="193"/>
    </row>
    <row r="118" spans="1:10" ht="19.5" customHeight="1" x14ac:dyDescent="0.35">
      <c r="A118" s="524"/>
      <c r="B118" s="525"/>
      <c r="C118" s="52"/>
      <c r="D118" s="52"/>
      <c r="E118" s="52"/>
      <c r="F118" s="156"/>
      <c r="G118" s="52"/>
      <c r="H118" s="52"/>
      <c r="I118" s="52"/>
    </row>
    <row r="119" spans="1:10" ht="18" x14ac:dyDescent="0.35">
      <c r="A119" s="226"/>
      <c r="B119" s="74"/>
      <c r="C119" s="52"/>
      <c r="D119" s="52"/>
      <c r="E119" s="52"/>
      <c r="F119" s="156"/>
      <c r="G119" s="52"/>
      <c r="H119" s="52"/>
      <c r="I119" s="52"/>
    </row>
    <row r="120" spans="1:10" ht="26.25" customHeight="1" x14ac:dyDescent="0.45">
      <c r="A120" s="62" t="s">
        <v>91</v>
      </c>
      <c r="B120" s="163" t="s">
        <v>108</v>
      </c>
      <c r="C120" s="539" t="str">
        <f>B20</f>
        <v>Loratadine</v>
      </c>
      <c r="D120" s="539"/>
      <c r="E120" s="164" t="s">
        <v>109</v>
      </c>
      <c r="F120" s="164"/>
      <c r="G120" s="491">
        <f>F115</f>
        <v>0.91708579160500092</v>
      </c>
      <c r="H120" s="52"/>
      <c r="I120" s="52"/>
    </row>
    <row r="121" spans="1:10" ht="19.5" customHeight="1" x14ac:dyDescent="0.35">
      <c r="A121" s="218"/>
      <c r="B121" s="218"/>
      <c r="C121" s="219"/>
      <c r="D121" s="219"/>
      <c r="E121" s="219"/>
      <c r="F121" s="219"/>
      <c r="G121" s="219"/>
      <c r="H121" s="219"/>
    </row>
    <row r="122" spans="1:10" ht="18" x14ac:dyDescent="0.35">
      <c r="B122" s="540" t="s">
        <v>22</v>
      </c>
      <c r="C122" s="540"/>
      <c r="E122" s="170" t="s">
        <v>23</v>
      </c>
      <c r="F122" s="220"/>
      <c r="G122" s="540" t="s">
        <v>24</v>
      </c>
      <c r="H122" s="540"/>
    </row>
    <row r="123" spans="1:10" ht="18" x14ac:dyDescent="0.35">
      <c r="A123" s="221" t="s">
        <v>25</v>
      </c>
      <c r="B123" s="222"/>
      <c r="C123" s="222"/>
      <c r="E123" s="222"/>
      <c r="F123" s="52"/>
      <c r="G123" s="223"/>
      <c r="H123" s="223"/>
    </row>
    <row r="124" spans="1:10" ht="18" x14ac:dyDescent="0.35">
      <c r="A124" s="221" t="s">
        <v>26</v>
      </c>
      <c r="B124" s="224"/>
      <c r="C124" s="224"/>
      <c r="E124" s="224"/>
      <c r="F124" s="52"/>
      <c r="G124" s="225"/>
      <c r="H124" s="225"/>
    </row>
    <row r="125" spans="1:10" ht="18" x14ac:dyDescent="0.35">
      <c r="A125" s="155"/>
      <c r="B125" s="155"/>
      <c r="C125" s="156"/>
      <c r="D125" s="156"/>
      <c r="E125" s="156"/>
      <c r="F125" s="160"/>
      <c r="G125" s="156"/>
      <c r="H125" s="156"/>
      <c r="I125" s="52"/>
    </row>
    <row r="126" spans="1:10" ht="18" x14ac:dyDescent="0.35">
      <c r="A126" s="155"/>
      <c r="B126" s="155"/>
      <c r="C126" s="156"/>
      <c r="D126" s="156"/>
      <c r="E126" s="156"/>
      <c r="F126" s="160"/>
      <c r="G126" s="156"/>
      <c r="H126" s="156"/>
      <c r="I126" s="52"/>
    </row>
    <row r="127" spans="1:10" ht="18" x14ac:dyDescent="0.35">
      <c r="A127" s="155"/>
      <c r="B127" s="155"/>
      <c r="C127" s="156"/>
      <c r="D127" s="156"/>
      <c r="E127" s="156"/>
      <c r="F127" s="160"/>
      <c r="G127" s="156"/>
      <c r="H127" s="156"/>
      <c r="I127" s="52"/>
    </row>
    <row r="128" spans="1:10" ht="18" x14ac:dyDescent="0.35">
      <c r="A128" s="155"/>
      <c r="B128" s="155"/>
      <c r="C128" s="156"/>
      <c r="D128" s="156"/>
      <c r="E128" s="156"/>
      <c r="F128" s="160"/>
      <c r="G128" s="156"/>
      <c r="H128" s="156"/>
      <c r="I128" s="52"/>
    </row>
    <row r="129" spans="1:9" ht="18" x14ac:dyDescent="0.35">
      <c r="A129" s="155"/>
      <c r="B129" s="155"/>
      <c r="C129" s="156"/>
      <c r="D129" s="156"/>
      <c r="E129" s="156"/>
      <c r="F129" s="160"/>
      <c r="G129" s="156"/>
      <c r="H129" s="156"/>
      <c r="I129" s="52"/>
    </row>
    <row r="130" spans="1:9" ht="18" x14ac:dyDescent="0.35">
      <c r="A130" s="155"/>
      <c r="B130" s="155"/>
      <c r="C130" s="156"/>
      <c r="D130" s="156"/>
      <c r="E130" s="156"/>
      <c r="F130" s="160"/>
      <c r="G130" s="156"/>
      <c r="H130" s="156"/>
      <c r="I130" s="52"/>
    </row>
    <row r="131" spans="1:9" ht="18" x14ac:dyDescent="0.35">
      <c r="A131" s="155"/>
      <c r="B131" s="155"/>
      <c r="C131" s="156"/>
      <c r="D131" s="156"/>
      <c r="E131" s="156"/>
      <c r="F131" s="160"/>
      <c r="G131" s="156"/>
      <c r="H131" s="156"/>
      <c r="I131" s="52"/>
    </row>
    <row r="132" spans="1:9" ht="18" x14ac:dyDescent="0.35">
      <c r="A132" s="155"/>
      <c r="B132" s="155"/>
      <c r="C132" s="156"/>
      <c r="D132" s="156"/>
      <c r="E132" s="156"/>
      <c r="F132" s="160"/>
      <c r="G132" s="156"/>
      <c r="H132" s="156"/>
      <c r="I132" s="52"/>
    </row>
    <row r="133" spans="1:9" ht="18" x14ac:dyDescent="0.35">
      <c r="A133" s="155"/>
      <c r="B133" s="155"/>
      <c r="C133" s="156"/>
      <c r="D133" s="156"/>
      <c r="E133" s="156"/>
      <c r="F133" s="160"/>
      <c r="G133" s="156"/>
      <c r="H133" s="156"/>
      <c r="I133" s="52"/>
    </row>
    <row r="250" spans="1:1" x14ac:dyDescent="0.3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0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C29:G29"/>
    <mergeCell ref="C31:H31"/>
    <mergeCell ref="C32:H32"/>
    <mergeCell ref="D36:E36"/>
    <mergeCell ref="F36:G36"/>
    <mergeCell ref="A16:H16"/>
    <mergeCell ref="A17:H17"/>
    <mergeCell ref="B18:C18"/>
    <mergeCell ref="B20:C20"/>
    <mergeCell ref="B21:H21"/>
  </mergeCells>
  <conditionalFormatting sqref="E51">
    <cfRule type="cellIs" dxfId="10" priority="1" operator="greaterThan">
      <formula>0.02</formula>
    </cfRule>
  </conditionalFormatting>
  <conditionalFormatting sqref="D51">
    <cfRule type="cellIs" dxfId="9" priority="2" operator="greaterThan">
      <formula>0.02</formula>
    </cfRule>
  </conditionalFormatting>
  <conditionalFormatting sqref="H73">
    <cfRule type="cellIs" dxfId="8" priority="3" operator="greaterThan">
      <formula>0.02</formula>
    </cfRule>
  </conditionalFormatting>
  <conditionalFormatting sqref="D104">
    <cfRule type="cellIs" dxfId="7" priority="4" operator="greaterThan">
      <formula>0.02</formula>
    </cfRule>
  </conditionalFormatting>
  <conditionalFormatting sqref="I39">
    <cfRule type="cellIs" dxfId="6" priority="5" operator="lessThanOrEqual">
      <formula>0.02</formula>
    </cfRule>
  </conditionalFormatting>
  <conditionalFormatting sqref="I39">
    <cfRule type="cellIs" dxfId="5" priority="6" operator="greaterThan">
      <formula>0.02</formula>
    </cfRule>
  </conditionalFormatting>
  <conditionalFormatting sqref="I92">
    <cfRule type="cellIs" dxfId="4" priority="7" operator="lessThanOrEqual">
      <formula>0.02</formula>
    </cfRule>
  </conditionalFormatting>
  <conditionalFormatting sqref="I92">
    <cfRule type="cellIs" dxfId="3" priority="8" operator="greaterThan">
      <formula>0.02</formula>
    </cfRule>
  </conditionalFormatting>
  <pageMargins left="0.7" right="0.7" top="0.75" bottom="0.75" header="0.3" footer="0.3"/>
  <pageSetup paperSize="9" scale="26" orientation="portrait" r:id="rId1"/>
  <colBreaks count="1" manualBreakCount="1">
    <brk id="9" max="12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Normal="100" zoomScaleSheetLayoutView="100" workbookViewId="0">
      <selection activeCell="B31" sqref="B31"/>
    </sheetView>
  </sheetViews>
  <sheetFormatPr defaultColWidth="9.109375" defaultRowHeight="13.8" x14ac:dyDescent="0.3"/>
  <cols>
    <col min="1" max="1" width="27.5546875" style="277" customWidth="1"/>
    <col min="2" max="2" width="20.44140625" style="277" customWidth="1"/>
    <col min="3" max="3" width="31.88671875" style="277" customWidth="1"/>
    <col min="4" max="4" width="25.88671875" style="277" customWidth="1"/>
    <col min="5" max="5" width="25.6640625" style="277" customWidth="1"/>
    <col min="6" max="6" width="23.109375" style="277" customWidth="1"/>
    <col min="7" max="7" width="28.44140625" style="277" customWidth="1"/>
    <col min="8" max="8" width="21.5546875" style="277" customWidth="1"/>
    <col min="9" max="9" width="9.109375" style="277" customWidth="1"/>
    <col min="10" max="16384" width="9.109375" style="313"/>
  </cols>
  <sheetData>
    <row r="14" spans="1:6" ht="15" customHeight="1" x14ac:dyDescent="0.3">
      <c r="A14" s="276"/>
      <c r="C14" s="278"/>
      <c r="F14" s="278"/>
    </row>
    <row r="15" spans="1:6" ht="18.75" customHeight="1" x14ac:dyDescent="0.35">
      <c r="A15" s="541" t="s">
        <v>0</v>
      </c>
      <c r="B15" s="541"/>
      <c r="C15" s="541"/>
      <c r="D15" s="541"/>
      <c r="E15" s="541"/>
    </row>
    <row r="16" spans="1:6" ht="16.5" customHeight="1" x14ac:dyDescent="0.3">
      <c r="A16" s="279" t="s">
        <v>1</v>
      </c>
      <c r="B16" s="280" t="s">
        <v>2</v>
      </c>
    </row>
    <row r="17" spans="1:5" ht="16.5" customHeight="1" x14ac:dyDescent="0.3">
      <c r="A17" s="281" t="s">
        <v>3</v>
      </c>
      <c r="B17" s="281"/>
      <c r="D17" s="282"/>
      <c r="E17" s="283"/>
    </row>
    <row r="18" spans="1:5" ht="16.5" customHeight="1" x14ac:dyDescent="0.3">
      <c r="A18" s="284" t="s">
        <v>4</v>
      </c>
      <c r="B18" s="281" t="s">
        <v>151</v>
      </c>
      <c r="C18" s="283"/>
      <c r="D18" s="283"/>
      <c r="E18" s="283"/>
    </row>
    <row r="19" spans="1:5" ht="16.5" customHeight="1" x14ac:dyDescent="0.3">
      <c r="A19" s="284" t="s">
        <v>5</v>
      </c>
      <c r="B19" s="285" t="s">
        <v>119</v>
      </c>
      <c r="C19" s="283"/>
      <c r="D19" s="283"/>
      <c r="E19" s="283"/>
    </row>
    <row r="20" spans="1:5" ht="16.5" customHeight="1" x14ac:dyDescent="0.3">
      <c r="A20" s="281" t="s">
        <v>6</v>
      </c>
      <c r="B20" s="285" t="s">
        <v>124</v>
      </c>
      <c r="C20" s="283"/>
      <c r="D20" s="283"/>
      <c r="E20" s="283"/>
    </row>
    <row r="21" spans="1:5" ht="16.5" customHeight="1" x14ac:dyDescent="0.3">
      <c r="A21" s="281" t="s">
        <v>7</v>
      </c>
      <c r="B21" s="286" t="s">
        <v>125</v>
      </c>
      <c r="C21" s="283"/>
      <c r="D21" s="283"/>
      <c r="E21" s="283"/>
    </row>
    <row r="22" spans="1:5" ht="15.75" customHeight="1" x14ac:dyDescent="0.3">
      <c r="A22" s="283"/>
      <c r="B22" s="283" t="s">
        <v>126</v>
      </c>
      <c r="C22" s="283"/>
      <c r="D22" s="283"/>
      <c r="E22" s="283"/>
    </row>
    <row r="23" spans="1:5" ht="16.5" customHeight="1" x14ac:dyDescent="0.3">
      <c r="A23" s="287" t="s">
        <v>9</v>
      </c>
      <c r="B23" s="288" t="s">
        <v>10</v>
      </c>
      <c r="C23" s="287" t="s">
        <v>11</v>
      </c>
      <c r="D23" s="287" t="s">
        <v>12</v>
      </c>
      <c r="E23" s="287" t="s">
        <v>13</v>
      </c>
    </row>
    <row r="24" spans="1:5" ht="16.5" customHeight="1" x14ac:dyDescent="0.3">
      <c r="A24" s="289">
        <v>1</v>
      </c>
      <c r="B24" s="290">
        <v>90593258</v>
      </c>
      <c r="C24" s="290">
        <v>5521</v>
      </c>
      <c r="D24" s="291">
        <v>1.22</v>
      </c>
      <c r="E24" s="292">
        <v>12.53</v>
      </c>
    </row>
    <row r="25" spans="1:5" ht="16.5" customHeight="1" x14ac:dyDescent="0.3">
      <c r="A25" s="289">
        <v>2</v>
      </c>
      <c r="B25" s="290">
        <v>90474825</v>
      </c>
      <c r="C25" s="290">
        <v>5537</v>
      </c>
      <c r="D25" s="291">
        <v>1.21</v>
      </c>
      <c r="E25" s="291">
        <v>12.52</v>
      </c>
    </row>
    <row r="26" spans="1:5" ht="16.5" customHeight="1" x14ac:dyDescent="0.3">
      <c r="A26" s="289">
        <v>3</v>
      </c>
      <c r="B26" s="290">
        <v>90388421</v>
      </c>
      <c r="C26" s="290">
        <v>5526</v>
      </c>
      <c r="D26" s="291">
        <v>1.22</v>
      </c>
      <c r="E26" s="291">
        <v>12.52</v>
      </c>
    </row>
    <row r="27" spans="1:5" ht="16.5" customHeight="1" x14ac:dyDescent="0.3">
      <c r="A27" s="289">
        <v>4</v>
      </c>
      <c r="B27" s="290">
        <v>90730713</v>
      </c>
      <c r="C27" s="290">
        <v>5481</v>
      </c>
      <c r="D27" s="291">
        <v>1.21</v>
      </c>
      <c r="E27" s="291">
        <v>12.51</v>
      </c>
    </row>
    <row r="28" spans="1:5" ht="16.5" customHeight="1" x14ac:dyDescent="0.3">
      <c r="A28" s="289">
        <v>5</v>
      </c>
      <c r="B28" s="290">
        <v>90409615</v>
      </c>
      <c r="C28" s="290">
        <v>5492</v>
      </c>
      <c r="D28" s="291">
        <v>1.22</v>
      </c>
      <c r="E28" s="291">
        <v>12.51</v>
      </c>
    </row>
    <row r="29" spans="1:5" ht="16.5" customHeight="1" x14ac:dyDescent="0.3">
      <c r="A29" s="289">
        <v>6</v>
      </c>
      <c r="B29" s="293">
        <v>90395122</v>
      </c>
      <c r="C29" s="293">
        <v>5462</v>
      </c>
      <c r="D29" s="294">
        <v>1.21</v>
      </c>
      <c r="E29" s="294">
        <v>12.5</v>
      </c>
    </row>
    <row r="30" spans="1:5" ht="16.5" customHeight="1" x14ac:dyDescent="0.3">
      <c r="A30" s="295" t="s">
        <v>14</v>
      </c>
      <c r="B30" s="296">
        <f>AVERAGE(B24:B29)</f>
        <v>90498659</v>
      </c>
      <c r="C30" s="297">
        <f>AVERAGE(C24:C29)</f>
        <v>5503.166666666667</v>
      </c>
      <c r="D30" s="298">
        <f>AVERAGE(D24:D29)</f>
        <v>1.2149999999999999</v>
      </c>
      <c r="E30" s="298">
        <f>AVERAGE(E24:E29)</f>
        <v>12.514999999999999</v>
      </c>
    </row>
    <row r="31" spans="1:5" ht="16.5" customHeight="1" x14ac:dyDescent="0.3">
      <c r="A31" s="299" t="s">
        <v>15</v>
      </c>
      <c r="B31" s="300">
        <f>(STDEV(B24:B29)/B30)</f>
        <v>1.5164315037964335E-3</v>
      </c>
      <c r="C31" s="301"/>
      <c r="D31" s="301"/>
      <c r="E31" s="302"/>
    </row>
    <row r="32" spans="1:5" s="277" customFormat="1" ht="16.5" customHeight="1" x14ac:dyDescent="0.3">
      <c r="A32" s="303" t="s">
        <v>16</v>
      </c>
      <c r="B32" s="304">
        <f>COUNT(B24:B29)</f>
        <v>6</v>
      </c>
      <c r="C32" s="305"/>
      <c r="D32" s="306"/>
      <c r="E32" s="307"/>
    </row>
    <row r="33" spans="1:5" s="277" customFormat="1" ht="15.75" customHeight="1" x14ac:dyDescent="0.3">
      <c r="A33" s="283"/>
      <c r="B33" s="283"/>
      <c r="C33" s="283"/>
      <c r="D33" s="283"/>
      <c r="E33" s="283"/>
    </row>
    <row r="34" spans="1:5" s="277" customFormat="1" ht="16.5" customHeight="1" x14ac:dyDescent="0.3">
      <c r="A34" s="284" t="s">
        <v>17</v>
      </c>
      <c r="B34" s="308" t="s">
        <v>18</v>
      </c>
      <c r="C34" s="309"/>
      <c r="D34" s="309"/>
      <c r="E34" s="309"/>
    </row>
    <row r="35" spans="1:5" ht="16.5" customHeight="1" x14ac:dyDescent="0.3">
      <c r="A35" s="284"/>
      <c r="B35" s="308" t="s">
        <v>19</v>
      </c>
      <c r="C35" s="309"/>
      <c r="D35" s="309"/>
      <c r="E35" s="309"/>
    </row>
    <row r="36" spans="1:5" ht="16.5" customHeight="1" x14ac:dyDescent="0.3">
      <c r="A36" s="284"/>
      <c r="B36" s="308" t="s">
        <v>153</v>
      </c>
      <c r="C36" s="309"/>
      <c r="D36" s="309"/>
      <c r="E36" s="309"/>
    </row>
    <row r="37" spans="1:5" ht="15.75" customHeight="1" x14ac:dyDescent="0.3">
      <c r="A37" s="283"/>
      <c r="B37" s="283"/>
      <c r="C37" s="283"/>
      <c r="D37" s="283"/>
      <c r="E37" s="283"/>
    </row>
    <row r="38" spans="1:5" ht="16.5" customHeight="1" x14ac:dyDescent="0.3">
      <c r="A38" s="279" t="s">
        <v>1</v>
      </c>
      <c r="B38" s="280" t="s">
        <v>21</v>
      </c>
    </row>
    <row r="39" spans="1:5" ht="16.5" customHeight="1" x14ac:dyDescent="0.3">
      <c r="A39" s="284" t="s">
        <v>4</v>
      </c>
      <c r="B39" s="281"/>
      <c r="C39" s="283"/>
      <c r="D39" s="283"/>
      <c r="E39" s="283"/>
    </row>
    <row r="40" spans="1:5" ht="16.5" customHeight="1" x14ac:dyDescent="0.3">
      <c r="A40" s="284" t="s">
        <v>5</v>
      </c>
      <c r="B40" s="285"/>
      <c r="C40" s="283"/>
      <c r="D40" s="283"/>
      <c r="E40" s="283"/>
    </row>
    <row r="41" spans="1:5" ht="16.5" customHeight="1" x14ac:dyDescent="0.3">
      <c r="A41" s="281" t="s">
        <v>6</v>
      </c>
      <c r="B41" s="285"/>
      <c r="C41" s="283"/>
      <c r="D41" s="283"/>
      <c r="E41" s="283"/>
    </row>
    <row r="42" spans="1:5" ht="16.5" customHeight="1" x14ac:dyDescent="0.3">
      <c r="A42" s="281" t="s">
        <v>7</v>
      </c>
      <c r="B42" s="286"/>
      <c r="C42" s="283"/>
      <c r="D42" s="283"/>
      <c r="E42" s="283"/>
    </row>
    <row r="43" spans="1:5" ht="15.75" customHeight="1" x14ac:dyDescent="0.3">
      <c r="A43" s="283"/>
      <c r="B43" s="283"/>
      <c r="C43" s="283"/>
      <c r="D43" s="283"/>
      <c r="E43" s="283"/>
    </row>
    <row r="44" spans="1:5" ht="16.5" customHeight="1" x14ac:dyDescent="0.3">
      <c r="A44" s="287" t="s">
        <v>9</v>
      </c>
      <c r="B44" s="288" t="s">
        <v>10</v>
      </c>
      <c r="C44" s="287" t="s">
        <v>11</v>
      </c>
      <c r="D44" s="287" t="s">
        <v>12</v>
      </c>
      <c r="E44" s="287" t="s">
        <v>13</v>
      </c>
    </row>
    <row r="45" spans="1:5" ht="16.5" customHeight="1" x14ac:dyDescent="0.3">
      <c r="A45" s="289">
        <v>1</v>
      </c>
      <c r="B45" s="290"/>
      <c r="C45" s="290"/>
      <c r="D45" s="291"/>
      <c r="E45" s="292"/>
    </row>
    <row r="46" spans="1:5" ht="16.5" customHeight="1" x14ac:dyDescent="0.3">
      <c r="A46" s="289">
        <v>2</v>
      </c>
      <c r="B46" s="290"/>
      <c r="C46" s="290"/>
      <c r="D46" s="291"/>
      <c r="E46" s="291"/>
    </row>
    <row r="47" spans="1:5" ht="16.5" customHeight="1" x14ac:dyDescent="0.3">
      <c r="A47" s="289">
        <v>3</v>
      </c>
      <c r="B47" s="290"/>
      <c r="C47" s="290"/>
      <c r="D47" s="291"/>
      <c r="E47" s="291"/>
    </row>
    <row r="48" spans="1:5" ht="16.5" customHeight="1" x14ac:dyDescent="0.3">
      <c r="A48" s="289">
        <v>4</v>
      </c>
      <c r="B48" s="290"/>
      <c r="C48" s="290"/>
      <c r="D48" s="291"/>
      <c r="E48" s="291"/>
    </row>
    <row r="49" spans="1:7" ht="16.5" customHeight="1" x14ac:dyDescent="0.3">
      <c r="A49" s="289">
        <v>5</v>
      </c>
      <c r="B49" s="290"/>
      <c r="C49" s="290"/>
      <c r="D49" s="291"/>
      <c r="E49" s="291"/>
    </row>
    <row r="50" spans="1:7" ht="16.5" customHeight="1" x14ac:dyDescent="0.3">
      <c r="A50" s="289">
        <v>6</v>
      </c>
      <c r="B50" s="293"/>
      <c r="C50" s="293"/>
      <c r="D50" s="294"/>
      <c r="E50" s="294"/>
    </row>
    <row r="51" spans="1:7" ht="16.5" customHeight="1" x14ac:dyDescent="0.3">
      <c r="A51" s="295" t="s">
        <v>14</v>
      </c>
      <c r="B51" s="296" t="e">
        <f>AVERAGE(B45:B50)</f>
        <v>#DIV/0!</v>
      </c>
      <c r="C51" s="297" t="e">
        <f>AVERAGE(C45:C50)</f>
        <v>#DIV/0!</v>
      </c>
      <c r="D51" s="298" t="e">
        <f>AVERAGE(D45:D50)</f>
        <v>#DIV/0!</v>
      </c>
      <c r="E51" s="298" t="e">
        <f>AVERAGE(E45:E50)</f>
        <v>#DIV/0!</v>
      </c>
    </row>
    <row r="52" spans="1:7" ht="16.5" customHeight="1" x14ac:dyDescent="0.3">
      <c r="A52" s="299" t="s">
        <v>15</v>
      </c>
      <c r="B52" s="300" t="e">
        <f>(STDEV(B45:B50)/B51)</f>
        <v>#DIV/0!</v>
      </c>
      <c r="C52" s="301"/>
      <c r="D52" s="301"/>
      <c r="E52" s="302"/>
    </row>
    <row r="53" spans="1:7" s="277" customFormat="1" ht="16.5" customHeight="1" x14ac:dyDescent="0.3">
      <c r="A53" s="303" t="s">
        <v>16</v>
      </c>
      <c r="B53" s="304">
        <f>COUNT(B45:B50)</f>
        <v>0</v>
      </c>
      <c r="C53" s="305"/>
      <c r="D53" s="306"/>
      <c r="E53" s="307"/>
    </row>
    <row r="54" spans="1:7" s="277" customFormat="1" ht="15.75" customHeight="1" x14ac:dyDescent="0.3">
      <c r="A54" s="283"/>
      <c r="B54" s="283"/>
      <c r="C54" s="283"/>
      <c r="D54" s="283"/>
      <c r="E54" s="283"/>
    </row>
    <row r="55" spans="1:7" s="277" customFormat="1" ht="16.5" customHeight="1" x14ac:dyDescent="0.3">
      <c r="A55" s="284" t="s">
        <v>17</v>
      </c>
      <c r="B55" s="308" t="s">
        <v>18</v>
      </c>
      <c r="C55" s="309"/>
      <c r="D55" s="309"/>
      <c r="E55" s="309"/>
    </row>
    <row r="56" spans="1:7" ht="16.5" customHeight="1" x14ac:dyDescent="0.3">
      <c r="A56" s="284"/>
      <c r="B56" s="308" t="s">
        <v>19</v>
      </c>
      <c r="C56" s="309"/>
      <c r="D56" s="309"/>
      <c r="E56" s="309"/>
    </row>
    <row r="57" spans="1:7" ht="16.5" customHeight="1" x14ac:dyDescent="0.3">
      <c r="A57" s="284"/>
      <c r="B57" s="308" t="s">
        <v>20</v>
      </c>
      <c r="C57" s="309"/>
      <c r="D57" s="309"/>
      <c r="E57" s="309"/>
    </row>
    <row r="58" spans="1:7" ht="14.25" customHeight="1" thickBot="1" x14ac:dyDescent="0.35">
      <c r="A58" s="310"/>
      <c r="B58" s="311"/>
      <c r="D58" s="312"/>
      <c r="F58" s="313"/>
      <c r="G58" s="313"/>
    </row>
    <row r="59" spans="1:7" ht="15" customHeight="1" x14ac:dyDescent="0.3">
      <c r="B59" s="542" t="s">
        <v>22</v>
      </c>
      <c r="C59" s="542"/>
      <c r="E59" s="314" t="s">
        <v>23</v>
      </c>
      <c r="F59" s="315"/>
      <c r="G59" s="314" t="s">
        <v>24</v>
      </c>
    </row>
    <row r="60" spans="1:7" ht="15" customHeight="1" x14ac:dyDescent="0.3">
      <c r="A60" s="316" t="s">
        <v>25</v>
      </c>
      <c r="B60" s="317"/>
      <c r="C60" s="317"/>
      <c r="E60" s="317"/>
      <c r="G60" s="317"/>
    </row>
    <row r="61" spans="1:7" ht="15" customHeight="1" x14ac:dyDescent="0.3">
      <c r="A61" s="316" t="s">
        <v>26</v>
      </c>
      <c r="B61" s="318"/>
      <c r="C61" s="318"/>
      <c r="E61" s="318"/>
      <c r="G61" s="31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zoomScale="60" zoomScaleNormal="70" workbookViewId="0">
      <selection activeCell="F136" sqref="F136"/>
    </sheetView>
  </sheetViews>
  <sheetFormatPr defaultColWidth="9.109375" defaultRowHeight="13.2" x14ac:dyDescent="0.25"/>
  <cols>
    <col min="1" max="1" width="54.88671875" style="313" customWidth="1"/>
    <col min="2" max="2" width="39.44140625" style="313" customWidth="1"/>
    <col min="3" max="3" width="42.5546875" style="313" customWidth="1"/>
    <col min="4" max="4" width="21" style="313" customWidth="1"/>
    <col min="5" max="5" width="28.33203125" style="313" customWidth="1"/>
    <col min="6" max="6" width="25" style="313" customWidth="1"/>
    <col min="7" max="7" width="29.33203125" style="313" customWidth="1"/>
    <col min="8" max="16384" width="9.109375" style="313"/>
  </cols>
  <sheetData>
    <row r="1" spans="1:7" x14ac:dyDescent="0.25">
      <c r="A1" s="543" t="s">
        <v>127</v>
      </c>
      <c r="B1" s="543"/>
      <c r="C1" s="543"/>
      <c r="D1" s="543"/>
      <c r="E1" s="543"/>
      <c r="F1" s="543"/>
      <c r="G1" s="543"/>
    </row>
    <row r="2" spans="1:7" x14ac:dyDescent="0.25">
      <c r="A2" s="543"/>
      <c r="B2" s="543"/>
      <c r="C2" s="543"/>
      <c r="D2" s="543"/>
      <c r="E2" s="543"/>
      <c r="F2" s="543"/>
      <c r="G2" s="543"/>
    </row>
    <row r="3" spans="1:7" x14ac:dyDescent="0.25">
      <c r="A3" s="543"/>
      <c r="B3" s="543"/>
      <c r="C3" s="543"/>
      <c r="D3" s="543"/>
      <c r="E3" s="543"/>
      <c r="F3" s="543"/>
      <c r="G3" s="543"/>
    </row>
    <row r="4" spans="1:7" x14ac:dyDescent="0.25">
      <c r="A4" s="543"/>
      <c r="B4" s="543"/>
      <c r="C4" s="543"/>
      <c r="D4" s="543"/>
      <c r="E4" s="543"/>
      <c r="F4" s="543"/>
      <c r="G4" s="543"/>
    </row>
    <row r="5" spans="1:7" x14ac:dyDescent="0.25">
      <c r="A5" s="543"/>
      <c r="B5" s="543"/>
      <c r="C5" s="543"/>
      <c r="D5" s="543"/>
      <c r="E5" s="543"/>
      <c r="F5" s="543"/>
      <c r="G5" s="543"/>
    </row>
    <row r="6" spans="1:7" x14ac:dyDescent="0.25">
      <c r="A6" s="543"/>
      <c r="B6" s="543"/>
      <c r="C6" s="543"/>
      <c r="D6" s="543"/>
      <c r="E6" s="543"/>
      <c r="F6" s="543"/>
      <c r="G6" s="543"/>
    </row>
    <row r="7" spans="1:7" x14ac:dyDescent="0.25">
      <c r="A7" s="543"/>
      <c r="B7" s="543"/>
      <c r="C7" s="543"/>
      <c r="D7" s="543"/>
      <c r="E7" s="543"/>
      <c r="F7" s="543"/>
      <c r="G7" s="543"/>
    </row>
    <row r="8" spans="1:7" x14ac:dyDescent="0.25">
      <c r="A8" s="544" t="s">
        <v>128</v>
      </c>
      <c r="B8" s="544"/>
      <c r="C8" s="544"/>
      <c r="D8" s="544"/>
      <c r="E8" s="544"/>
      <c r="F8" s="544"/>
      <c r="G8" s="544"/>
    </row>
    <row r="9" spans="1:7" x14ac:dyDescent="0.25">
      <c r="A9" s="544"/>
      <c r="B9" s="544"/>
      <c r="C9" s="544"/>
      <c r="D9" s="544"/>
      <c r="E9" s="544"/>
      <c r="F9" s="544"/>
      <c r="G9" s="544"/>
    </row>
    <row r="10" spans="1:7" x14ac:dyDescent="0.25">
      <c r="A10" s="544"/>
      <c r="B10" s="544"/>
      <c r="C10" s="544"/>
      <c r="D10" s="544"/>
      <c r="E10" s="544"/>
      <c r="F10" s="544"/>
      <c r="G10" s="544"/>
    </row>
    <row r="11" spans="1:7" x14ac:dyDescent="0.25">
      <c r="A11" s="544"/>
      <c r="B11" s="544"/>
      <c r="C11" s="544"/>
      <c r="D11" s="544"/>
      <c r="E11" s="544"/>
      <c r="F11" s="544"/>
      <c r="G11" s="544"/>
    </row>
    <row r="12" spans="1:7" x14ac:dyDescent="0.25">
      <c r="A12" s="544"/>
      <c r="B12" s="544"/>
      <c r="C12" s="544"/>
      <c r="D12" s="544"/>
      <c r="E12" s="544"/>
      <c r="F12" s="544"/>
      <c r="G12" s="544"/>
    </row>
    <row r="13" spans="1:7" x14ac:dyDescent="0.25">
      <c r="A13" s="544"/>
      <c r="B13" s="544"/>
      <c r="C13" s="544"/>
      <c r="D13" s="544"/>
      <c r="E13" s="544"/>
      <c r="F13" s="544"/>
      <c r="G13" s="544"/>
    </row>
    <row r="14" spans="1:7" x14ac:dyDescent="0.25">
      <c r="A14" s="544"/>
      <c r="B14" s="544"/>
      <c r="C14" s="544"/>
      <c r="D14" s="544"/>
      <c r="E14" s="544"/>
      <c r="F14" s="544"/>
      <c r="G14" s="544"/>
    </row>
    <row r="15" spans="1:7" ht="19.5" customHeight="1" thickBot="1" x14ac:dyDescent="0.4">
      <c r="A15" s="320"/>
      <c r="B15" s="320"/>
      <c r="C15" s="320"/>
      <c r="D15" s="320"/>
      <c r="E15" s="320"/>
      <c r="F15" s="320"/>
      <c r="G15" s="320"/>
    </row>
    <row r="16" spans="1:7" ht="19.5" customHeight="1" thickBot="1" x14ac:dyDescent="0.4">
      <c r="A16" s="545" t="s">
        <v>27</v>
      </c>
      <c r="B16" s="546"/>
      <c r="C16" s="546"/>
      <c r="D16" s="546"/>
      <c r="E16" s="546"/>
      <c r="F16" s="546"/>
      <c r="G16" s="546"/>
    </row>
    <row r="17" spans="1:7" ht="18.75" customHeight="1" x14ac:dyDescent="0.35">
      <c r="A17" s="321" t="s">
        <v>28</v>
      </c>
      <c r="B17" s="321"/>
      <c r="C17" s="320"/>
      <c r="D17" s="320"/>
      <c r="E17" s="320"/>
      <c r="F17" s="320"/>
      <c r="G17" s="320"/>
    </row>
    <row r="18" spans="1:7" ht="26.25" customHeight="1" x14ac:dyDescent="0.45">
      <c r="A18" s="322" t="s">
        <v>29</v>
      </c>
      <c r="B18" s="547" t="s">
        <v>117</v>
      </c>
      <c r="C18" s="547"/>
      <c r="D18" s="323"/>
      <c r="E18" s="323"/>
      <c r="F18" s="320"/>
      <c r="G18" s="320"/>
    </row>
    <row r="19" spans="1:7" ht="26.25" customHeight="1" x14ac:dyDescent="0.5">
      <c r="A19" s="322" t="s">
        <v>30</v>
      </c>
      <c r="B19" s="324" t="s">
        <v>119</v>
      </c>
      <c r="C19" s="320">
        <v>12</v>
      </c>
      <c r="E19" s="320"/>
      <c r="F19" s="320"/>
      <c r="G19" s="320"/>
    </row>
    <row r="20" spans="1:7" ht="26.25" customHeight="1" x14ac:dyDescent="0.5">
      <c r="A20" s="322" t="s">
        <v>31</v>
      </c>
      <c r="B20" s="548" t="s">
        <v>118</v>
      </c>
      <c r="C20" s="548"/>
      <c r="D20" s="320"/>
      <c r="E20" s="320"/>
      <c r="F20" s="320"/>
      <c r="G20" s="320"/>
    </row>
    <row r="21" spans="1:7" ht="26.25" customHeight="1" x14ac:dyDescent="0.5">
      <c r="A21" s="322" t="s">
        <v>32</v>
      </c>
      <c r="B21" s="325" t="s">
        <v>125</v>
      </c>
      <c r="C21" s="325"/>
      <c r="D21" s="326"/>
      <c r="E21" s="326"/>
      <c r="F21" s="326"/>
      <c r="G21" s="326"/>
    </row>
    <row r="22" spans="1:7" ht="26.25" customHeight="1" x14ac:dyDescent="0.5">
      <c r="A22" s="322" t="s">
        <v>33</v>
      </c>
      <c r="B22" s="327" t="s">
        <v>126</v>
      </c>
      <c r="C22" s="328"/>
      <c r="D22" s="320"/>
      <c r="E22" s="320"/>
      <c r="F22" s="320"/>
      <c r="G22" s="320"/>
    </row>
    <row r="23" spans="1:7" ht="26.25" customHeight="1" x14ac:dyDescent="0.5">
      <c r="A23" s="322" t="s">
        <v>34</v>
      </c>
      <c r="B23" s="327"/>
      <c r="C23" s="328"/>
      <c r="D23" s="320"/>
      <c r="E23" s="320"/>
      <c r="F23" s="320"/>
      <c r="G23" s="320"/>
    </row>
    <row r="24" spans="1:7" ht="18.75" customHeight="1" x14ac:dyDescent="0.35">
      <c r="A24" s="322"/>
      <c r="B24" s="329"/>
      <c r="C24" s="320"/>
      <c r="D24" s="320"/>
      <c r="E24" s="320"/>
      <c r="F24" s="320"/>
      <c r="G24" s="320"/>
    </row>
    <row r="25" spans="1:7" ht="18.75" customHeight="1" x14ac:dyDescent="0.35">
      <c r="A25" s="330" t="s">
        <v>1</v>
      </c>
      <c r="B25" s="329"/>
      <c r="C25" s="320"/>
      <c r="D25" s="320"/>
      <c r="E25" s="320"/>
      <c r="F25" s="320"/>
      <c r="G25" s="320"/>
    </row>
    <row r="26" spans="1:7" ht="26.25" customHeight="1" x14ac:dyDescent="0.45">
      <c r="A26" s="331" t="s">
        <v>4</v>
      </c>
      <c r="B26" s="333" t="s">
        <v>129</v>
      </c>
      <c r="C26" s="320"/>
      <c r="D26" s="320"/>
      <c r="E26" s="320"/>
      <c r="F26" s="320"/>
      <c r="G26" s="320"/>
    </row>
    <row r="27" spans="1:7" ht="26.25" customHeight="1" x14ac:dyDescent="0.5">
      <c r="A27" s="332" t="s">
        <v>35</v>
      </c>
      <c r="B27" s="334" t="s">
        <v>123</v>
      </c>
      <c r="C27" s="320"/>
      <c r="D27" s="320"/>
      <c r="E27" s="320"/>
      <c r="F27" s="320"/>
      <c r="G27" s="320"/>
    </row>
    <row r="28" spans="1:7" ht="27" customHeight="1" thickBot="1" x14ac:dyDescent="0.5">
      <c r="A28" s="332" t="s">
        <v>5</v>
      </c>
      <c r="B28" s="333">
        <v>99.09</v>
      </c>
      <c r="C28" s="320"/>
      <c r="D28" s="320"/>
      <c r="E28" s="320"/>
      <c r="F28" s="320"/>
      <c r="G28" s="320"/>
    </row>
    <row r="29" spans="1:7" ht="27" customHeight="1" thickBot="1" x14ac:dyDescent="0.55000000000000004">
      <c r="A29" s="332" t="s">
        <v>36</v>
      </c>
      <c r="B29" s="334">
        <v>0</v>
      </c>
      <c r="C29" s="549" t="s">
        <v>130</v>
      </c>
      <c r="D29" s="550"/>
      <c r="E29" s="550"/>
      <c r="F29" s="550"/>
      <c r="G29" s="551"/>
    </row>
    <row r="30" spans="1:7" ht="19.5" customHeight="1" thickBot="1" x14ac:dyDescent="0.4">
      <c r="A30" s="332" t="s">
        <v>38</v>
      </c>
      <c r="B30" s="335">
        <f>B28-B29</f>
        <v>99.09</v>
      </c>
      <c r="C30" s="336"/>
      <c r="D30" s="336"/>
      <c r="E30" s="336"/>
      <c r="F30" s="336"/>
      <c r="G30" s="336"/>
    </row>
    <row r="31" spans="1:7" ht="27" customHeight="1" thickBot="1" x14ac:dyDescent="0.5">
      <c r="A31" s="332" t="s">
        <v>39</v>
      </c>
      <c r="B31" s="337">
        <v>1</v>
      </c>
      <c r="C31" s="549" t="s">
        <v>40</v>
      </c>
      <c r="D31" s="550"/>
      <c r="E31" s="550"/>
      <c r="F31" s="550"/>
      <c r="G31" s="551"/>
    </row>
    <row r="32" spans="1:7" ht="27" customHeight="1" thickBot="1" x14ac:dyDescent="0.5">
      <c r="A32" s="332" t="s">
        <v>41</v>
      </c>
      <c r="B32" s="337">
        <v>1</v>
      </c>
      <c r="C32" s="549" t="s">
        <v>42</v>
      </c>
      <c r="D32" s="550"/>
      <c r="E32" s="550"/>
      <c r="F32" s="550"/>
      <c r="G32" s="551"/>
    </row>
    <row r="33" spans="1:7" ht="18.75" customHeight="1" x14ac:dyDescent="0.35">
      <c r="A33" s="332"/>
      <c r="B33" s="338"/>
      <c r="C33" s="339"/>
      <c r="D33" s="339"/>
      <c r="E33" s="339"/>
      <c r="F33" s="339"/>
      <c r="G33" s="339"/>
    </row>
    <row r="34" spans="1:7" ht="18.75" customHeight="1" x14ac:dyDescent="0.35">
      <c r="A34" s="332" t="s">
        <v>43</v>
      </c>
      <c r="B34" s="340">
        <f>B31/B32</f>
        <v>1</v>
      </c>
      <c r="C34" s="320" t="s">
        <v>44</v>
      </c>
      <c r="D34" s="320"/>
      <c r="E34" s="320"/>
      <c r="F34" s="320"/>
      <c r="G34" s="320"/>
    </row>
    <row r="35" spans="1:7" ht="19.5" customHeight="1" thickBot="1" x14ac:dyDescent="0.4">
      <c r="A35" s="332"/>
      <c r="B35" s="335"/>
      <c r="C35" s="341"/>
      <c r="D35" s="341"/>
      <c r="E35" s="341"/>
      <c r="F35" s="341"/>
      <c r="G35" s="320"/>
    </row>
    <row r="36" spans="1:7" ht="27" customHeight="1" thickBot="1" x14ac:dyDescent="0.5">
      <c r="A36" s="342" t="s">
        <v>131</v>
      </c>
      <c r="B36" s="343">
        <v>50</v>
      </c>
      <c r="C36" s="320"/>
      <c r="D36" s="552" t="s">
        <v>46</v>
      </c>
      <c r="E36" s="553"/>
      <c r="F36" s="552" t="s">
        <v>47</v>
      </c>
      <c r="G36" s="554"/>
    </row>
    <row r="37" spans="1:7" ht="26.25" customHeight="1" x14ac:dyDescent="0.45">
      <c r="A37" s="344" t="s">
        <v>48</v>
      </c>
      <c r="B37" s="345">
        <v>1</v>
      </c>
      <c r="C37" s="346" t="s">
        <v>49</v>
      </c>
      <c r="D37" s="347" t="s">
        <v>50</v>
      </c>
      <c r="E37" s="348" t="s">
        <v>51</v>
      </c>
      <c r="F37" s="347" t="s">
        <v>50</v>
      </c>
      <c r="G37" s="349" t="s">
        <v>51</v>
      </c>
    </row>
    <row r="38" spans="1:7" ht="26.25" customHeight="1" x14ac:dyDescent="0.45">
      <c r="A38" s="344" t="s">
        <v>53</v>
      </c>
      <c r="B38" s="345">
        <v>1</v>
      </c>
      <c r="C38" s="350">
        <v>1</v>
      </c>
      <c r="D38" s="351">
        <v>89993771</v>
      </c>
      <c r="E38" s="352">
        <f>IF(ISBLANK(D38),"-",$D$48/$D$45*D38)</f>
        <v>98025078.402344212</v>
      </c>
      <c r="F38" s="351">
        <v>103822456</v>
      </c>
      <c r="G38" s="353">
        <f>IF(ISBLANK(F38),"-",$D$48/$F$45*F38)</f>
        <v>97829987.715475038</v>
      </c>
    </row>
    <row r="39" spans="1:7" ht="26.25" customHeight="1" x14ac:dyDescent="0.45">
      <c r="A39" s="344" t="s">
        <v>54</v>
      </c>
      <c r="B39" s="345">
        <v>1</v>
      </c>
      <c r="C39" s="354">
        <v>2</v>
      </c>
      <c r="D39" s="355">
        <v>90062195</v>
      </c>
      <c r="E39" s="356">
        <f>IF(ISBLANK(D39),"-",$D$48/$D$45*D39)</f>
        <v>98099608.76027979</v>
      </c>
      <c r="F39" s="355">
        <v>103873638</v>
      </c>
      <c r="G39" s="357">
        <f>IF(ISBLANK(F39),"-",$D$48/$F$45*F39)</f>
        <v>97878215.571221918</v>
      </c>
    </row>
    <row r="40" spans="1:7" ht="26.25" customHeight="1" x14ac:dyDescent="0.45">
      <c r="A40" s="344" t="s">
        <v>55</v>
      </c>
      <c r="B40" s="345">
        <v>1</v>
      </c>
      <c r="C40" s="354">
        <v>3</v>
      </c>
      <c r="D40" s="355">
        <v>90039700</v>
      </c>
      <c r="E40" s="356">
        <f>IF(ISBLANK(D40),"-",$D$48/$D$45*D40)</f>
        <v>98075106.240670279</v>
      </c>
      <c r="F40" s="355">
        <v>103336854</v>
      </c>
      <c r="G40" s="357">
        <f>IF(ISBLANK(F40),"-",$D$48/$F$45*F40)</f>
        <v>97372413.896429479</v>
      </c>
    </row>
    <row r="41" spans="1:7" ht="26.25" customHeight="1" x14ac:dyDescent="0.45">
      <c r="A41" s="344" t="s">
        <v>56</v>
      </c>
      <c r="B41" s="345">
        <v>1</v>
      </c>
      <c r="C41" s="358">
        <v>4</v>
      </c>
      <c r="D41" s="359"/>
      <c r="E41" s="360" t="str">
        <f>IF(ISBLANK(D41),"-",$D$48/$D$45*D41)</f>
        <v>-</v>
      </c>
      <c r="F41" s="359"/>
      <c r="G41" s="361" t="str">
        <f>IF(ISBLANK(F41),"-",$D$48/$F$45*F41)</f>
        <v>-</v>
      </c>
    </row>
    <row r="42" spans="1:7" ht="27" customHeight="1" thickBot="1" x14ac:dyDescent="0.5">
      <c r="A42" s="344" t="s">
        <v>57</v>
      </c>
      <c r="B42" s="345">
        <v>1</v>
      </c>
      <c r="C42" s="362" t="s">
        <v>58</v>
      </c>
      <c r="D42" s="363">
        <f>AVERAGE(D38:D41)</f>
        <v>90031888.666666672</v>
      </c>
      <c r="E42" s="364">
        <f>AVERAGE(E38:E41)</f>
        <v>98066597.801098093</v>
      </c>
      <c r="F42" s="363">
        <f>AVERAGE(F38:F41)</f>
        <v>103677649.33333333</v>
      </c>
      <c r="G42" s="365">
        <f>AVERAGE(G38:G41)</f>
        <v>97693539.061042145</v>
      </c>
    </row>
    <row r="43" spans="1:7" ht="26.25" customHeight="1" x14ac:dyDescent="0.45">
      <c r="A43" s="344" t="s">
        <v>59</v>
      </c>
      <c r="B43" s="345">
        <v>1</v>
      </c>
      <c r="C43" s="366" t="s">
        <v>98</v>
      </c>
      <c r="D43" s="367">
        <v>18.53</v>
      </c>
      <c r="E43" s="320"/>
      <c r="F43" s="367">
        <v>21.42</v>
      </c>
      <c r="G43" s="320"/>
    </row>
    <row r="44" spans="1:7" ht="26.25" customHeight="1" x14ac:dyDescent="0.45">
      <c r="A44" s="344" t="s">
        <v>61</v>
      </c>
      <c r="B44" s="345">
        <v>1</v>
      </c>
      <c r="C44" s="368" t="s">
        <v>99</v>
      </c>
      <c r="D44" s="369">
        <f>D43*$B$34</f>
        <v>18.53</v>
      </c>
      <c r="E44" s="370"/>
      <c r="F44" s="369">
        <f>F43*$B$34</f>
        <v>21.42</v>
      </c>
      <c r="G44" s="320"/>
    </row>
    <row r="45" spans="1:7" ht="19.5" customHeight="1" thickBot="1" x14ac:dyDescent="0.4">
      <c r="A45" s="344" t="s">
        <v>63</v>
      </c>
      <c r="B45" s="371">
        <f>(B44/B43)*(B42/B41)*(B40/B39)*(B38/B37)*B36</f>
        <v>50</v>
      </c>
      <c r="C45" s="368" t="s">
        <v>64</v>
      </c>
      <c r="D45" s="372">
        <f>D44*$B$30/100</f>
        <v>18.361377000000001</v>
      </c>
      <c r="E45" s="373"/>
      <c r="F45" s="372">
        <f>F44*$B$30/100</f>
        <v>21.225078000000003</v>
      </c>
      <c r="G45" s="320"/>
    </row>
    <row r="46" spans="1:7" ht="19.5" customHeight="1" thickBot="1" x14ac:dyDescent="0.4">
      <c r="A46" s="555" t="s">
        <v>65</v>
      </c>
      <c r="B46" s="556"/>
      <c r="C46" s="368" t="s">
        <v>66</v>
      </c>
      <c r="D46" s="369">
        <f>D45/$B$45</f>
        <v>0.36722754000000002</v>
      </c>
      <c r="E46" s="373"/>
      <c r="F46" s="374">
        <f>F45/$B$45</f>
        <v>0.42450156000000006</v>
      </c>
      <c r="G46" s="320"/>
    </row>
    <row r="47" spans="1:7" ht="27" customHeight="1" thickBot="1" x14ac:dyDescent="0.5">
      <c r="A47" s="557"/>
      <c r="B47" s="558"/>
      <c r="C47" s="375" t="s">
        <v>132</v>
      </c>
      <c r="D47" s="376">
        <f>10/25</f>
        <v>0.4</v>
      </c>
      <c r="E47" s="320"/>
      <c r="F47" s="377"/>
      <c r="G47" s="320"/>
    </row>
    <row r="48" spans="1:7" ht="18.75" customHeight="1" x14ac:dyDescent="0.35">
      <c r="A48" s="320"/>
      <c r="B48" s="320"/>
      <c r="C48" s="378" t="s">
        <v>68</v>
      </c>
      <c r="D48" s="372">
        <f>D47*$B$45</f>
        <v>20</v>
      </c>
      <c r="E48" s="320"/>
      <c r="F48" s="377"/>
      <c r="G48" s="320"/>
    </row>
    <row r="49" spans="1:7" ht="19.5" customHeight="1" thickBot="1" x14ac:dyDescent="0.4">
      <c r="A49" s="320"/>
      <c r="B49" s="320"/>
      <c r="C49" s="332" t="s">
        <v>69</v>
      </c>
      <c r="D49" s="379">
        <f>D48/B34</f>
        <v>20</v>
      </c>
      <c r="E49" s="320"/>
      <c r="F49" s="377"/>
      <c r="G49" s="320"/>
    </row>
    <row r="50" spans="1:7" ht="18.75" customHeight="1" x14ac:dyDescent="0.35">
      <c r="A50" s="320"/>
      <c r="B50" s="320"/>
      <c r="C50" s="342" t="s">
        <v>70</v>
      </c>
      <c r="D50" s="380">
        <f>AVERAGE(E38:E41,G38:G41)</f>
        <v>97880068.431070134</v>
      </c>
      <c r="E50" s="320"/>
      <c r="F50" s="381"/>
      <c r="G50" s="320"/>
    </row>
    <row r="51" spans="1:7" ht="18.75" customHeight="1" x14ac:dyDescent="0.35">
      <c r="A51" s="320"/>
      <c r="B51" s="320"/>
      <c r="C51" s="344" t="s">
        <v>71</v>
      </c>
      <c r="D51" s="382">
        <f>STDEV(E38:E41,G38:G41)/D50</f>
        <v>2.7697695339734718E-3</v>
      </c>
      <c r="E51" s="320"/>
      <c r="F51" s="381"/>
      <c r="G51" s="320"/>
    </row>
    <row r="52" spans="1:7" ht="19.5" customHeight="1" thickBot="1" x14ac:dyDescent="0.4">
      <c r="A52" s="320"/>
      <c r="B52" s="320"/>
      <c r="C52" s="383" t="s">
        <v>16</v>
      </c>
      <c r="D52" s="384">
        <f>COUNT(E38:E41,G38:G41)</f>
        <v>6</v>
      </c>
      <c r="E52" s="320"/>
      <c r="F52" s="381"/>
      <c r="G52" s="320"/>
    </row>
    <row r="53" spans="1:7" ht="18.75" customHeight="1" x14ac:dyDescent="0.35">
      <c r="A53" s="320"/>
      <c r="B53" s="320"/>
      <c r="C53" s="320"/>
      <c r="D53" s="320"/>
      <c r="E53" s="320"/>
      <c r="F53" s="320"/>
      <c r="G53" s="320"/>
    </row>
    <row r="54" spans="1:7" ht="18.75" customHeight="1" x14ac:dyDescent="0.35">
      <c r="A54" s="321" t="s">
        <v>1</v>
      </c>
      <c r="B54" s="385" t="s">
        <v>72</v>
      </c>
      <c r="C54" s="320"/>
      <c r="D54" s="320"/>
      <c r="E54" s="320"/>
      <c r="F54" s="320">
        <f>D59/D50*D47*B67</f>
        <v>9.6987536402115815</v>
      </c>
      <c r="G54" s="320"/>
    </row>
    <row r="55" spans="1:7" ht="18.75" customHeight="1" x14ac:dyDescent="0.35">
      <c r="A55" s="320" t="s">
        <v>73</v>
      </c>
      <c r="B55" s="386" t="str">
        <f>B21</f>
        <v>Each tablet contains Loratadine 10 mg</v>
      </c>
      <c r="C55" s="320"/>
      <c r="D55" s="320"/>
      <c r="E55" s="320"/>
      <c r="F55" s="320"/>
      <c r="G55" s="320"/>
    </row>
    <row r="56" spans="1:7" ht="26.25" customHeight="1" x14ac:dyDescent="0.45">
      <c r="A56" s="386" t="s">
        <v>133</v>
      </c>
      <c r="B56" s="333">
        <v>10</v>
      </c>
      <c r="C56" s="320" t="str">
        <f>B20</f>
        <v>Loratadine</v>
      </c>
      <c r="D56" s="320"/>
      <c r="E56" s="320"/>
      <c r="F56" s="320"/>
      <c r="G56" s="320"/>
    </row>
    <row r="57" spans="1:7" ht="17.25" customHeight="1" thickBot="1" x14ac:dyDescent="0.35">
      <c r="A57" s="279" t="s">
        <v>134</v>
      </c>
      <c r="B57" s="279">
        <f>[1]Uniformity!C46</f>
        <v>100.39</v>
      </c>
      <c r="C57" s="279"/>
      <c r="D57" s="283"/>
      <c r="E57" s="283"/>
      <c r="F57" s="283"/>
      <c r="G57" s="283"/>
    </row>
    <row r="58" spans="1:7" ht="57.75" customHeight="1" x14ac:dyDescent="0.45">
      <c r="A58" s="342" t="s">
        <v>135</v>
      </c>
      <c r="B58" s="343">
        <v>25</v>
      </c>
      <c r="C58" s="387" t="s">
        <v>136</v>
      </c>
      <c r="D58" s="388" t="s">
        <v>137</v>
      </c>
      <c r="E58" s="389" t="s">
        <v>138</v>
      </c>
      <c r="F58" s="390" t="s">
        <v>139</v>
      </c>
      <c r="G58" s="391" t="s">
        <v>140</v>
      </c>
    </row>
    <row r="59" spans="1:7" ht="26.25" customHeight="1" x14ac:dyDescent="0.5">
      <c r="A59" s="344" t="s">
        <v>48</v>
      </c>
      <c r="B59" s="345">
        <v>1</v>
      </c>
      <c r="C59" s="392">
        <v>1</v>
      </c>
      <c r="D59" s="393">
        <v>94931467</v>
      </c>
      <c r="E59" s="394">
        <f>IF(ISBLANK(D59),"-",D59/$D$50*$D$47*$B$67)</f>
        <v>9.6987536402115815</v>
      </c>
      <c r="F59" s="395">
        <f t="shared" ref="F59:F68" si="0">IF(ISBLANK(D59),"-",E59/$E$70*100)</f>
        <v>99.105187732312828</v>
      </c>
      <c r="G59" s="396">
        <f t="shared" ref="G59:G68" si="1">IF(ISBLANK(D59),"-",E59/$B$56*100)</f>
        <v>96.987536402115808</v>
      </c>
    </row>
    <row r="60" spans="1:7" ht="26.25" customHeight="1" x14ac:dyDescent="0.5">
      <c r="A60" s="344" t="s">
        <v>53</v>
      </c>
      <c r="B60" s="345">
        <v>1</v>
      </c>
      <c r="C60" s="397">
        <v>2</v>
      </c>
      <c r="D60" s="398">
        <v>93397786</v>
      </c>
      <c r="E60" s="399">
        <f t="shared" ref="E60:E68" si="2">IF(ISBLANK(D60),"-",D60/$D$50*$D$47*$B$67)</f>
        <v>9.5420638233179531</v>
      </c>
      <c r="F60" s="400">
        <f t="shared" si="0"/>
        <v>97.504077497426394</v>
      </c>
      <c r="G60" s="401">
        <f t="shared" si="1"/>
        <v>95.420638233179531</v>
      </c>
    </row>
    <row r="61" spans="1:7" ht="26.25" customHeight="1" x14ac:dyDescent="0.5">
      <c r="A61" s="344" t="s">
        <v>54</v>
      </c>
      <c r="B61" s="345">
        <v>1</v>
      </c>
      <c r="C61" s="397">
        <v>3</v>
      </c>
      <c r="D61" s="398">
        <v>97502128</v>
      </c>
      <c r="E61" s="399">
        <f t="shared" si="2"/>
        <v>9.9613873961136132</v>
      </c>
      <c r="F61" s="400">
        <f t="shared" si="0"/>
        <v>101.78886943504195</v>
      </c>
      <c r="G61" s="401">
        <f t="shared" si="1"/>
        <v>99.613873961136136</v>
      </c>
    </row>
    <row r="62" spans="1:7" ht="26.25" customHeight="1" x14ac:dyDescent="0.5">
      <c r="A62" s="344" t="s">
        <v>55</v>
      </c>
      <c r="B62" s="345">
        <v>1</v>
      </c>
      <c r="C62" s="397">
        <v>4</v>
      </c>
      <c r="D62" s="398">
        <v>95747708</v>
      </c>
      <c r="E62" s="399">
        <f t="shared" si="2"/>
        <v>9.7821455925348282</v>
      </c>
      <c r="F62" s="400">
        <f t="shared" si="0"/>
        <v>99.957315273329442</v>
      </c>
      <c r="G62" s="401">
        <f t="shared" si="1"/>
        <v>97.821455925348275</v>
      </c>
    </row>
    <row r="63" spans="1:7" ht="26.25" customHeight="1" x14ac:dyDescent="0.5">
      <c r="A63" s="344" t="s">
        <v>56</v>
      </c>
      <c r="B63" s="345">
        <v>1</v>
      </c>
      <c r="C63" s="397">
        <v>5</v>
      </c>
      <c r="D63" s="398">
        <v>95934354</v>
      </c>
      <c r="E63" s="399">
        <f t="shared" si="2"/>
        <v>9.8012144390315417</v>
      </c>
      <c r="F63" s="400">
        <f t="shared" si="0"/>
        <v>100.15216728029867</v>
      </c>
      <c r="G63" s="401">
        <f t="shared" si="1"/>
        <v>98.012144390315413</v>
      </c>
    </row>
    <row r="64" spans="1:7" ht="26.25" customHeight="1" x14ac:dyDescent="0.5">
      <c r="A64" s="344" t="s">
        <v>57</v>
      </c>
      <c r="B64" s="345">
        <v>1</v>
      </c>
      <c r="C64" s="397">
        <v>6</v>
      </c>
      <c r="D64" s="398">
        <v>93685481</v>
      </c>
      <c r="E64" s="399">
        <f t="shared" si="2"/>
        <v>9.5714564263893962</v>
      </c>
      <c r="F64" s="400">
        <f t="shared" si="0"/>
        <v>97.804421186254558</v>
      </c>
      <c r="G64" s="401">
        <f t="shared" si="1"/>
        <v>95.714564263893962</v>
      </c>
    </row>
    <row r="65" spans="1:7" ht="26.25" customHeight="1" x14ac:dyDescent="0.5">
      <c r="A65" s="344" t="s">
        <v>59</v>
      </c>
      <c r="B65" s="345">
        <v>1</v>
      </c>
      <c r="C65" s="397">
        <v>7</v>
      </c>
      <c r="D65" s="398">
        <v>94202560</v>
      </c>
      <c r="E65" s="399">
        <f t="shared" si="2"/>
        <v>9.6242842398848616</v>
      </c>
      <c r="F65" s="400">
        <f t="shared" si="0"/>
        <v>98.344233884687171</v>
      </c>
      <c r="G65" s="401">
        <f t="shared" si="1"/>
        <v>96.242842398848609</v>
      </c>
    </row>
    <row r="66" spans="1:7" ht="26.25" customHeight="1" x14ac:dyDescent="0.5">
      <c r="A66" s="344" t="s">
        <v>61</v>
      </c>
      <c r="B66" s="345">
        <v>1</v>
      </c>
      <c r="C66" s="397">
        <v>8</v>
      </c>
      <c r="D66" s="398">
        <v>95587249</v>
      </c>
      <c r="E66" s="399">
        <f t="shared" si="2"/>
        <v>9.7657521630479049</v>
      </c>
      <c r="F66" s="400">
        <f t="shared" si="0"/>
        <v>99.789801594031317</v>
      </c>
      <c r="G66" s="401">
        <f t="shared" si="1"/>
        <v>97.657521630479053</v>
      </c>
    </row>
    <row r="67" spans="1:7" ht="27" customHeight="1" thickBot="1" x14ac:dyDescent="0.55000000000000004">
      <c r="A67" s="344" t="s">
        <v>63</v>
      </c>
      <c r="B67" s="371">
        <f>(B66/B65)*(B64/B63)*(B62/B61)*(B60/B59)*B58</f>
        <v>25</v>
      </c>
      <c r="C67" s="397">
        <v>9</v>
      </c>
      <c r="D67" s="398">
        <v>96771464</v>
      </c>
      <c r="E67" s="399">
        <f t="shared" si="2"/>
        <v>9.8867384903954338</v>
      </c>
      <c r="F67" s="400">
        <f t="shared" si="0"/>
        <v>101.02608133982329</v>
      </c>
      <c r="G67" s="401">
        <f t="shared" si="1"/>
        <v>98.867384903954331</v>
      </c>
    </row>
    <row r="68" spans="1:7" ht="27" customHeight="1" thickBot="1" x14ac:dyDescent="0.55000000000000004">
      <c r="A68" s="555" t="s">
        <v>65</v>
      </c>
      <c r="B68" s="559"/>
      <c r="C68" s="402">
        <v>10</v>
      </c>
      <c r="D68" s="403">
        <v>100125754</v>
      </c>
      <c r="E68" s="404">
        <f t="shared" si="2"/>
        <v>10.229432366050229</v>
      </c>
      <c r="F68" s="405">
        <f t="shared" si="0"/>
        <v>104.52784477679431</v>
      </c>
      <c r="G68" s="406">
        <f t="shared" si="1"/>
        <v>102.29432366050229</v>
      </c>
    </row>
    <row r="69" spans="1:7" ht="19.5" customHeight="1" thickBot="1" x14ac:dyDescent="0.4">
      <c r="A69" s="557"/>
      <c r="B69" s="560"/>
      <c r="C69" s="397"/>
      <c r="D69" s="373"/>
      <c r="E69" s="320"/>
      <c r="F69" s="283"/>
      <c r="G69" s="407"/>
    </row>
    <row r="70" spans="1:7" ht="26.25" customHeight="1" x14ac:dyDescent="0.45">
      <c r="A70" s="283"/>
      <c r="B70" s="283"/>
      <c r="C70" s="397" t="s">
        <v>141</v>
      </c>
      <c r="D70" s="408"/>
      <c r="E70" s="492">
        <f>AVERAGE(E59:E68)</f>
        <v>9.7863228576977352</v>
      </c>
      <c r="F70" s="409">
        <f>AVERAGE(F59:F68)</f>
        <v>99.999999999999986</v>
      </c>
      <c r="G70" s="410">
        <f>AVERAGE(G59:G68)</f>
        <v>97.863228576977349</v>
      </c>
    </row>
    <row r="71" spans="1:7" ht="26.25" customHeight="1" x14ac:dyDescent="0.45">
      <c r="A71" s="283"/>
      <c r="B71" s="283"/>
      <c r="C71" s="397"/>
      <c r="D71" s="408"/>
      <c r="E71" s="411">
        <f>STDEV(E59:E68)/E70</f>
        <v>2.0927356158468035E-2</v>
      </c>
      <c r="F71" s="411">
        <f>STDEV(F59:F68)/F70</f>
        <v>2.0927356158468042E-2</v>
      </c>
      <c r="G71" s="412">
        <f>STDEV(G59:G68)/G70</f>
        <v>2.0927356158468025E-2</v>
      </c>
    </row>
    <row r="72" spans="1:7" ht="27" customHeight="1" thickBot="1" x14ac:dyDescent="0.5">
      <c r="A72" s="283"/>
      <c r="B72" s="283"/>
      <c r="C72" s="402"/>
      <c r="D72" s="413"/>
      <c r="E72" s="493">
        <f>COUNT(E59:E68)</f>
        <v>10</v>
      </c>
      <c r="F72" s="493">
        <f>COUNT(F59:F68)</f>
        <v>10</v>
      </c>
      <c r="G72" s="494">
        <f>COUNT(G59:G68)</f>
        <v>10</v>
      </c>
    </row>
    <row r="73" spans="1:7" ht="18.75" customHeight="1" x14ac:dyDescent="0.35">
      <c r="A73" s="283"/>
      <c r="B73" s="320"/>
      <c r="C73" s="320"/>
      <c r="D73" s="370"/>
      <c r="E73" s="408"/>
      <c r="F73" s="320"/>
      <c r="G73" s="414"/>
    </row>
    <row r="74" spans="1:7" ht="18.75" customHeight="1" x14ac:dyDescent="0.35">
      <c r="A74" s="331" t="s">
        <v>142</v>
      </c>
      <c r="B74" s="332" t="s">
        <v>92</v>
      </c>
      <c r="C74" s="477" t="str">
        <f>B20</f>
        <v>Loratadine</v>
      </c>
      <c r="D74" s="495"/>
      <c r="F74" s="332" t="s">
        <v>156</v>
      </c>
      <c r="G74" s="415">
        <f>G70</f>
        <v>97.863228576977349</v>
      </c>
    </row>
    <row r="75" spans="1:7" ht="18.75" customHeight="1" x14ac:dyDescent="0.35">
      <c r="A75" s="331"/>
      <c r="B75" s="332"/>
      <c r="C75" s="335"/>
      <c r="D75" s="335"/>
      <c r="E75" s="320"/>
      <c r="F75" s="320"/>
      <c r="G75" s="416"/>
    </row>
    <row r="76" spans="1:7" ht="18.75" customHeight="1" x14ac:dyDescent="0.35">
      <c r="A76" s="321" t="s">
        <v>1</v>
      </c>
      <c r="B76" s="330" t="s">
        <v>143</v>
      </c>
      <c r="C76" s="320"/>
      <c r="D76" s="320"/>
      <c r="E76" s="320"/>
      <c r="F76" s="320"/>
      <c r="G76" s="283"/>
    </row>
    <row r="77" spans="1:7" ht="18.75" customHeight="1" x14ac:dyDescent="0.35">
      <c r="A77" s="321"/>
      <c r="B77" s="385"/>
      <c r="C77" s="320"/>
      <c r="D77" s="320"/>
      <c r="E77" s="320"/>
      <c r="F77" s="320"/>
      <c r="G77" s="283"/>
    </row>
    <row r="78" spans="1:7" ht="18.75" customHeight="1" x14ac:dyDescent="0.35">
      <c r="A78" s="283"/>
      <c r="B78" s="561" t="s">
        <v>144</v>
      </c>
      <c r="C78" s="562"/>
      <c r="D78" s="320"/>
      <c r="E78" s="283"/>
      <c r="F78" s="283"/>
      <c r="G78" s="283"/>
    </row>
    <row r="79" spans="1:7" ht="18.75" customHeight="1" x14ac:dyDescent="0.35">
      <c r="A79" s="283"/>
      <c r="B79" s="417" t="s">
        <v>115</v>
      </c>
      <c r="C79" s="418">
        <f>G70</f>
        <v>97.863228576977349</v>
      </c>
      <c r="D79" s="320"/>
      <c r="E79" s="283"/>
      <c r="F79" s="283"/>
      <c r="G79" s="283"/>
    </row>
    <row r="80" spans="1:7" ht="26.25" customHeight="1" x14ac:dyDescent="0.5">
      <c r="A80" s="283"/>
      <c r="B80" s="417" t="s">
        <v>145</v>
      </c>
      <c r="C80" s="419">
        <v>2.4</v>
      </c>
      <c r="D80" s="320"/>
      <c r="E80" s="283"/>
      <c r="F80" s="283"/>
      <c r="G80" s="283"/>
    </row>
    <row r="81" spans="1:7" ht="18.75" customHeight="1" x14ac:dyDescent="0.35">
      <c r="A81" s="283"/>
      <c r="B81" s="417" t="s">
        <v>146</v>
      </c>
      <c r="C81" s="418">
        <f>STDEV(G59:G68)</f>
        <v>2.0480186392479709</v>
      </c>
      <c r="D81" s="320"/>
      <c r="E81" s="283"/>
      <c r="F81" s="283"/>
      <c r="G81" s="283"/>
    </row>
    <row r="82" spans="1:7" ht="18.75" customHeight="1" x14ac:dyDescent="0.35">
      <c r="A82" s="283"/>
      <c r="B82" s="417" t="s">
        <v>147</v>
      </c>
      <c r="C82" s="418">
        <f>IF(OR(G70&lt;98.5,G70&gt;101.5),(IF(98.5&gt;G70,98.5,101.5)),C79)</f>
        <v>98.5</v>
      </c>
      <c r="D82" s="320"/>
      <c r="E82" s="283"/>
      <c r="F82" s="283"/>
      <c r="G82" s="283"/>
    </row>
    <row r="83" spans="1:7" ht="18.75" customHeight="1" x14ac:dyDescent="0.35">
      <c r="A83" s="283"/>
      <c r="B83" s="417" t="s">
        <v>148</v>
      </c>
      <c r="C83" s="420">
        <f>ABS(C82-C79)+(C80*C81)</f>
        <v>5.5520161572177811</v>
      </c>
      <c r="D83" s="320"/>
      <c r="E83" s="283"/>
      <c r="F83" s="283"/>
      <c r="G83" s="283"/>
    </row>
    <row r="84" spans="1:7" ht="18.75" customHeight="1" x14ac:dyDescent="0.35">
      <c r="A84" s="386"/>
      <c r="B84" s="421"/>
      <c r="C84" s="320"/>
      <c r="D84" s="320"/>
      <c r="E84" s="320"/>
      <c r="F84" s="320"/>
      <c r="G84" s="320"/>
    </row>
    <row r="85" spans="1:7" ht="18.75" customHeight="1" x14ac:dyDescent="0.35">
      <c r="A85" s="330" t="s">
        <v>94</v>
      </c>
      <c r="B85" s="330" t="s">
        <v>95</v>
      </c>
      <c r="C85" s="320"/>
      <c r="D85" s="320"/>
      <c r="E85" s="320"/>
      <c r="F85" s="320"/>
      <c r="G85" s="320"/>
    </row>
    <row r="86" spans="1:7" ht="18.75" customHeight="1" x14ac:dyDescent="0.35">
      <c r="A86" s="330"/>
      <c r="B86" s="330"/>
      <c r="C86" s="320"/>
      <c r="D86" s="320"/>
      <c r="E86" s="320"/>
      <c r="F86" s="320"/>
      <c r="G86" s="320"/>
    </row>
    <row r="87" spans="1:7" ht="26.25" customHeight="1" x14ac:dyDescent="0.45">
      <c r="A87" s="331" t="s">
        <v>4</v>
      </c>
      <c r="B87" s="547"/>
      <c r="C87" s="547"/>
      <c r="D87" s="320"/>
      <c r="E87" s="320"/>
      <c r="F87" s="320"/>
      <c r="G87" s="320"/>
    </row>
    <row r="88" spans="1:7" ht="26.25" customHeight="1" x14ac:dyDescent="0.5">
      <c r="A88" s="332" t="s">
        <v>35</v>
      </c>
      <c r="B88" s="548"/>
      <c r="C88" s="548"/>
      <c r="D88" s="320"/>
      <c r="E88" s="320"/>
      <c r="F88" s="320"/>
      <c r="G88" s="320"/>
    </row>
    <row r="89" spans="1:7" ht="27" customHeight="1" thickBot="1" x14ac:dyDescent="0.5">
      <c r="A89" s="332" t="s">
        <v>5</v>
      </c>
      <c r="B89" s="333">
        <f>B32</f>
        <v>1</v>
      </c>
      <c r="C89" s="320"/>
      <c r="D89" s="320"/>
      <c r="E89" s="320"/>
      <c r="F89" s="320"/>
      <c r="G89" s="320"/>
    </row>
    <row r="90" spans="1:7" ht="27" customHeight="1" thickBot="1" x14ac:dyDescent="0.5">
      <c r="A90" s="332" t="s">
        <v>36</v>
      </c>
      <c r="B90" s="333">
        <f>B33</f>
        <v>0</v>
      </c>
      <c r="C90" s="565" t="s">
        <v>37</v>
      </c>
      <c r="D90" s="566"/>
      <c r="E90" s="566"/>
      <c r="F90" s="566"/>
      <c r="G90" s="567"/>
    </row>
    <row r="91" spans="1:7" ht="18.75" customHeight="1" x14ac:dyDescent="0.35">
      <c r="A91" s="332" t="s">
        <v>38</v>
      </c>
      <c r="B91" s="335">
        <f>B89-B90</f>
        <v>1</v>
      </c>
      <c r="C91" s="336"/>
      <c r="D91" s="336"/>
      <c r="E91" s="336"/>
      <c r="F91" s="336"/>
      <c r="G91" s="422"/>
    </row>
    <row r="92" spans="1:7" ht="19.5" customHeight="1" thickBot="1" x14ac:dyDescent="0.4">
      <c r="A92" s="332"/>
      <c r="B92" s="335"/>
      <c r="C92" s="336"/>
      <c r="D92" s="336"/>
      <c r="E92" s="336"/>
      <c r="F92" s="336"/>
      <c r="G92" s="422"/>
    </row>
    <row r="93" spans="1:7" ht="27" customHeight="1" thickBot="1" x14ac:dyDescent="0.5">
      <c r="A93" s="332" t="s">
        <v>39</v>
      </c>
      <c r="B93" s="337">
        <v>1</v>
      </c>
      <c r="C93" s="568" t="s">
        <v>149</v>
      </c>
      <c r="D93" s="569"/>
      <c r="E93" s="569"/>
      <c r="F93" s="569"/>
      <c r="G93" s="570"/>
    </row>
    <row r="94" spans="1:7" ht="27" customHeight="1" thickBot="1" x14ac:dyDescent="0.5">
      <c r="A94" s="332" t="s">
        <v>41</v>
      </c>
      <c r="B94" s="337">
        <v>1</v>
      </c>
      <c r="C94" s="571" t="s">
        <v>150</v>
      </c>
      <c r="D94" s="572"/>
      <c r="E94" s="572"/>
      <c r="F94" s="572"/>
      <c r="G94" s="573"/>
    </row>
    <row r="95" spans="1:7" ht="18.75" customHeight="1" x14ac:dyDescent="0.35">
      <c r="A95" s="332"/>
      <c r="B95" s="338"/>
      <c r="C95" s="339"/>
      <c r="D95" s="339"/>
      <c r="E95" s="339"/>
      <c r="F95" s="339"/>
      <c r="G95" s="339"/>
    </row>
    <row r="96" spans="1:7" ht="18.75" customHeight="1" x14ac:dyDescent="0.35">
      <c r="A96" s="332" t="s">
        <v>43</v>
      </c>
      <c r="B96" s="340">
        <f>B93/B94</f>
        <v>1</v>
      </c>
      <c r="C96" s="320" t="s">
        <v>44</v>
      </c>
      <c r="D96" s="320"/>
      <c r="E96" s="320"/>
      <c r="F96" s="320"/>
      <c r="G96" s="320"/>
    </row>
    <row r="97" spans="1:7" ht="19.5" customHeight="1" thickBot="1" x14ac:dyDescent="0.4">
      <c r="A97" s="330"/>
      <c r="B97" s="330"/>
      <c r="C97" s="320"/>
      <c r="D97" s="320"/>
      <c r="E97" s="320"/>
      <c r="F97" s="320"/>
      <c r="G97" s="320"/>
    </row>
    <row r="98" spans="1:7" ht="27" customHeight="1" thickBot="1" x14ac:dyDescent="0.5">
      <c r="A98" s="342" t="s">
        <v>131</v>
      </c>
      <c r="B98" s="423">
        <v>1</v>
      </c>
      <c r="C98" s="320"/>
      <c r="D98" s="424" t="s">
        <v>46</v>
      </c>
      <c r="E98" s="425"/>
      <c r="F98" s="552" t="s">
        <v>47</v>
      </c>
      <c r="G98" s="554"/>
    </row>
    <row r="99" spans="1:7" ht="26.25" customHeight="1" x14ac:dyDescent="0.45">
      <c r="A99" s="344" t="s">
        <v>48</v>
      </c>
      <c r="B99" s="426">
        <v>1</v>
      </c>
      <c r="C99" s="346" t="s">
        <v>49</v>
      </c>
      <c r="D99" s="347" t="s">
        <v>50</v>
      </c>
      <c r="E99" s="348" t="s">
        <v>51</v>
      </c>
      <c r="F99" s="347" t="s">
        <v>50</v>
      </c>
      <c r="G99" s="349" t="s">
        <v>51</v>
      </c>
    </row>
    <row r="100" spans="1:7" ht="26.25" customHeight="1" x14ac:dyDescent="0.45">
      <c r="A100" s="344" t="s">
        <v>53</v>
      </c>
      <c r="B100" s="426">
        <v>1</v>
      </c>
      <c r="C100" s="350">
        <v>1</v>
      </c>
      <c r="D100" s="351"/>
      <c r="E100" s="427" t="str">
        <f>IF(ISBLANK(D100),"-",$D$110/$D$107*D100)</f>
        <v>-</v>
      </c>
      <c r="F100" s="428"/>
      <c r="G100" s="353" t="str">
        <f>IF(ISBLANK(F100),"-",$D$110/$F$107*F100)</f>
        <v>-</v>
      </c>
    </row>
    <row r="101" spans="1:7" ht="26.25" customHeight="1" x14ac:dyDescent="0.45">
      <c r="A101" s="344" t="s">
        <v>54</v>
      </c>
      <c r="B101" s="426">
        <v>1</v>
      </c>
      <c r="C101" s="354">
        <v>2</v>
      </c>
      <c r="D101" s="355"/>
      <c r="E101" s="429" t="str">
        <f>IF(ISBLANK(D101),"-",$D$110/$D$107*D101)</f>
        <v>-</v>
      </c>
      <c r="F101" s="333"/>
      <c r="G101" s="357" t="str">
        <f>IF(ISBLANK(F101),"-",$D$110/$F$107*F101)</f>
        <v>-</v>
      </c>
    </row>
    <row r="102" spans="1:7" ht="26.25" customHeight="1" x14ac:dyDescent="0.45">
      <c r="A102" s="344" t="s">
        <v>55</v>
      </c>
      <c r="B102" s="426">
        <v>1</v>
      </c>
      <c r="C102" s="354">
        <v>3</v>
      </c>
      <c r="D102" s="355"/>
      <c r="E102" s="429" t="str">
        <f>IF(ISBLANK(D102),"-",$D$110/$D$107*D102)</f>
        <v>-</v>
      </c>
      <c r="F102" s="430"/>
      <c r="G102" s="357" t="str">
        <f>IF(ISBLANK(F102),"-",$D$110/$F$107*F102)</f>
        <v>-</v>
      </c>
    </row>
    <row r="103" spans="1:7" ht="26.25" customHeight="1" x14ac:dyDescent="0.45">
      <c r="A103" s="344" t="s">
        <v>56</v>
      </c>
      <c r="B103" s="426">
        <v>1</v>
      </c>
      <c r="C103" s="358">
        <v>4</v>
      </c>
      <c r="D103" s="359"/>
      <c r="E103" s="431" t="str">
        <f>IF(ISBLANK(D103),"-",$D$110/$D$107*D103)</f>
        <v>-</v>
      </c>
      <c r="F103" s="432"/>
      <c r="G103" s="361" t="str">
        <f>IF(ISBLANK(F103),"-",$D$110/$F$107*F103)</f>
        <v>-</v>
      </c>
    </row>
    <row r="104" spans="1:7" ht="27" customHeight="1" thickBot="1" x14ac:dyDescent="0.5">
      <c r="A104" s="344" t="s">
        <v>57</v>
      </c>
      <c r="B104" s="426">
        <v>1</v>
      </c>
      <c r="C104" s="362" t="s">
        <v>58</v>
      </c>
      <c r="D104" s="433" t="e">
        <f>AVERAGE(D100:D103)</f>
        <v>#DIV/0!</v>
      </c>
      <c r="E104" s="364" t="e">
        <f>AVERAGE(E100:E103)</f>
        <v>#DIV/0!</v>
      </c>
      <c r="F104" s="433" t="e">
        <f>AVERAGE(F100:F103)</f>
        <v>#DIV/0!</v>
      </c>
      <c r="G104" s="434" t="e">
        <f>AVERAGE(G100:G103)</f>
        <v>#DIV/0!</v>
      </c>
    </row>
    <row r="105" spans="1:7" ht="26.25" customHeight="1" x14ac:dyDescent="0.45">
      <c r="A105" s="344" t="s">
        <v>59</v>
      </c>
      <c r="B105" s="426">
        <v>1</v>
      </c>
      <c r="C105" s="366" t="s">
        <v>98</v>
      </c>
      <c r="D105" s="435"/>
      <c r="E105" s="320"/>
      <c r="F105" s="367"/>
      <c r="G105" s="320"/>
    </row>
    <row r="106" spans="1:7" ht="26.25" customHeight="1" x14ac:dyDescent="0.45">
      <c r="A106" s="344" t="s">
        <v>61</v>
      </c>
      <c r="B106" s="426">
        <v>1</v>
      </c>
      <c r="C106" s="368" t="s">
        <v>99</v>
      </c>
      <c r="D106" s="436">
        <f>D105*$B$96</f>
        <v>0</v>
      </c>
      <c r="E106" s="370"/>
      <c r="F106" s="369">
        <f>F105*$B$96</f>
        <v>0</v>
      </c>
      <c r="G106" s="320"/>
    </row>
    <row r="107" spans="1:7" ht="19.5" customHeight="1" thickBot="1" x14ac:dyDescent="0.4">
      <c r="A107" s="344" t="s">
        <v>63</v>
      </c>
      <c r="B107" s="354">
        <f>(B106/B105)*(B104/B103)*(B102/B101)*(B100/B99)*B98</f>
        <v>1</v>
      </c>
      <c r="C107" s="368" t="s">
        <v>64</v>
      </c>
      <c r="D107" s="437">
        <f>D106*$B$91/100</f>
        <v>0</v>
      </c>
      <c r="E107" s="373"/>
      <c r="F107" s="372">
        <f>F106*$B$91/100</f>
        <v>0</v>
      </c>
      <c r="G107" s="320"/>
    </row>
    <row r="108" spans="1:7" ht="19.5" customHeight="1" thickBot="1" x14ac:dyDescent="0.4">
      <c r="A108" s="555" t="s">
        <v>65</v>
      </c>
      <c r="B108" s="556"/>
      <c r="C108" s="368" t="s">
        <v>66</v>
      </c>
      <c r="D108" s="436">
        <f>D107/$B$107</f>
        <v>0</v>
      </c>
      <c r="E108" s="373"/>
      <c r="F108" s="374">
        <f>F107/$B$107</f>
        <v>0</v>
      </c>
      <c r="G108" s="277"/>
    </row>
    <row r="109" spans="1:7" ht="19.5" customHeight="1" thickBot="1" x14ac:dyDescent="0.4">
      <c r="A109" s="557"/>
      <c r="B109" s="558"/>
      <c r="C109" s="438" t="s">
        <v>132</v>
      </c>
      <c r="D109" s="439">
        <f>$B$56/$B$125</f>
        <v>10</v>
      </c>
      <c r="E109" s="320"/>
      <c r="F109" s="377"/>
      <c r="G109" s="440"/>
    </row>
    <row r="110" spans="1:7" ht="18.75" customHeight="1" x14ac:dyDescent="0.35">
      <c r="A110" s="320"/>
      <c r="B110" s="320"/>
      <c r="C110" s="441" t="s">
        <v>68</v>
      </c>
      <c r="D110" s="436">
        <f>D109*$B$107</f>
        <v>10</v>
      </c>
      <c r="E110" s="320"/>
      <c r="F110" s="377"/>
      <c r="G110" s="277"/>
    </row>
    <row r="111" spans="1:7" ht="19.5" customHeight="1" thickBot="1" x14ac:dyDescent="0.4">
      <c r="A111" s="320"/>
      <c r="B111" s="320"/>
      <c r="C111" s="442" t="s">
        <v>69</v>
      </c>
      <c r="D111" s="443">
        <f>D110/B96</f>
        <v>10</v>
      </c>
      <c r="E111" s="320"/>
      <c r="F111" s="381"/>
      <c r="G111" s="277"/>
    </row>
    <row r="112" spans="1:7" ht="18.75" customHeight="1" x14ac:dyDescent="0.35">
      <c r="A112" s="320"/>
      <c r="B112" s="320"/>
      <c r="C112" s="444" t="s">
        <v>70</v>
      </c>
      <c r="D112" s="445" t="e">
        <f>AVERAGE(E100:E103,G100:G103)</f>
        <v>#DIV/0!</v>
      </c>
      <c r="E112" s="320"/>
      <c r="F112" s="381"/>
      <c r="G112" s="440"/>
    </row>
    <row r="113" spans="1:7" ht="18.75" customHeight="1" x14ac:dyDescent="0.35">
      <c r="A113" s="320"/>
      <c r="B113" s="320"/>
      <c r="C113" s="446" t="s">
        <v>71</v>
      </c>
      <c r="D113" s="447" t="e">
        <f>STDEV(E100:E103,G100:G103)/D112</f>
        <v>#DIV/0!</v>
      </c>
      <c r="E113" s="320"/>
      <c r="F113" s="381"/>
      <c r="G113" s="277"/>
    </row>
    <row r="114" spans="1:7" ht="19.5" customHeight="1" thickBot="1" x14ac:dyDescent="0.4">
      <c r="A114" s="320"/>
      <c r="B114" s="320"/>
      <c r="C114" s="448" t="s">
        <v>16</v>
      </c>
      <c r="D114" s="449">
        <f>COUNT(E100:E103,G100:G103)</f>
        <v>0</v>
      </c>
      <c r="E114" s="320"/>
      <c r="F114" s="381"/>
      <c r="G114" s="277"/>
    </row>
    <row r="115" spans="1:7" ht="19.5" customHeight="1" thickBot="1" x14ac:dyDescent="0.4">
      <c r="A115" s="321"/>
      <c r="B115" s="321"/>
      <c r="C115" s="321"/>
      <c r="D115" s="321"/>
      <c r="E115" s="321"/>
      <c r="F115" s="320"/>
      <c r="G115" s="320"/>
    </row>
    <row r="116" spans="1:7" ht="26.25" customHeight="1" x14ac:dyDescent="0.45">
      <c r="A116" s="342" t="s">
        <v>103</v>
      </c>
      <c r="B116" s="423">
        <v>1</v>
      </c>
      <c r="C116" s="424" t="s">
        <v>136</v>
      </c>
      <c r="D116" s="450" t="s">
        <v>50</v>
      </c>
      <c r="E116" s="451" t="s">
        <v>105</v>
      </c>
      <c r="F116" s="452" t="s">
        <v>106</v>
      </c>
      <c r="G116" s="320"/>
    </row>
    <row r="117" spans="1:7" ht="26.25" customHeight="1" x14ac:dyDescent="0.45">
      <c r="A117" s="344" t="s">
        <v>107</v>
      </c>
      <c r="B117" s="426">
        <v>1</v>
      </c>
      <c r="C117" s="397">
        <v>1</v>
      </c>
      <c r="D117" s="453"/>
      <c r="E117" s="394" t="str">
        <f t="shared" ref="E117:E122" si="3">IF(ISBLANK(D117),"-",D117/$D$112*$D$109*$B$125)</f>
        <v>-</v>
      </c>
      <c r="F117" s="454" t="str">
        <f t="shared" ref="F117:F122" si="4">IF(ISBLANK(D117), "-", E117/$B$56)</f>
        <v>-</v>
      </c>
      <c r="G117" s="320"/>
    </row>
    <row r="118" spans="1:7" ht="26.25" customHeight="1" x14ac:dyDescent="0.45">
      <c r="A118" s="344" t="s">
        <v>80</v>
      </c>
      <c r="B118" s="426">
        <v>1</v>
      </c>
      <c r="C118" s="397">
        <v>2</v>
      </c>
      <c r="D118" s="453"/>
      <c r="E118" s="399" t="str">
        <f t="shared" si="3"/>
        <v>-</v>
      </c>
      <c r="F118" s="455" t="str">
        <f t="shared" si="4"/>
        <v>-</v>
      </c>
      <c r="G118" s="320"/>
    </row>
    <row r="119" spans="1:7" ht="26.25" customHeight="1" x14ac:dyDescent="0.45">
      <c r="A119" s="344" t="s">
        <v>81</v>
      </c>
      <c r="B119" s="426">
        <v>1</v>
      </c>
      <c r="C119" s="397">
        <v>3</v>
      </c>
      <c r="D119" s="453"/>
      <c r="E119" s="399" t="str">
        <f t="shared" si="3"/>
        <v>-</v>
      </c>
      <c r="F119" s="455" t="str">
        <f t="shared" si="4"/>
        <v>-</v>
      </c>
      <c r="G119" s="320"/>
    </row>
    <row r="120" spans="1:7" ht="26.25" customHeight="1" x14ac:dyDescent="0.45">
      <c r="A120" s="344" t="s">
        <v>82</v>
      </c>
      <c r="B120" s="426">
        <v>1</v>
      </c>
      <c r="C120" s="397">
        <v>4</v>
      </c>
      <c r="D120" s="453"/>
      <c r="E120" s="399" t="str">
        <f t="shared" si="3"/>
        <v>-</v>
      </c>
      <c r="F120" s="455" t="str">
        <f t="shared" si="4"/>
        <v>-</v>
      </c>
      <c r="G120" s="320"/>
    </row>
    <row r="121" spans="1:7" ht="26.25" customHeight="1" x14ac:dyDescent="0.45">
      <c r="A121" s="344" t="s">
        <v>83</v>
      </c>
      <c r="B121" s="426">
        <v>1</v>
      </c>
      <c r="C121" s="397">
        <v>5</v>
      </c>
      <c r="D121" s="453"/>
      <c r="E121" s="399" t="str">
        <f t="shared" si="3"/>
        <v>-</v>
      </c>
      <c r="F121" s="455" t="str">
        <f t="shared" si="4"/>
        <v>-</v>
      </c>
      <c r="G121" s="320"/>
    </row>
    <row r="122" spans="1:7" ht="26.25" customHeight="1" x14ac:dyDescent="0.45">
      <c r="A122" s="344" t="s">
        <v>85</v>
      </c>
      <c r="B122" s="426">
        <v>1</v>
      </c>
      <c r="C122" s="456">
        <v>6</v>
      </c>
      <c r="D122" s="457"/>
      <c r="E122" s="458" t="str">
        <f t="shared" si="3"/>
        <v>-</v>
      </c>
      <c r="F122" s="459" t="str">
        <f t="shared" si="4"/>
        <v>-</v>
      </c>
      <c r="G122" s="320"/>
    </row>
    <row r="123" spans="1:7" ht="26.25" customHeight="1" x14ac:dyDescent="0.45">
      <c r="A123" s="344" t="s">
        <v>86</v>
      </c>
      <c r="B123" s="426">
        <v>1</v>
      </c>
      <c r="C123" s="397"/>
      <c r="D123" s="370"/>
      <c r="E123" s="320"/>
      <c r="F123" s="401"/>
      <c r="G123" s="320"/>
    </row>
    <row r="124" spans="1:7" ht="26.25" customHeight="1" x14ac:dyDescent="0.45">
      <c r="A124" s="344" t="s">
        <v>87</v>
      </c>
      <c r="B124" s="426">
        <v>1</v>
      </c>
      <c r="C124" s="397"/>
      <c r="D124" s="460"/>
      <c r="E124" s="461" t="s">
        <v>58</v>
      </c>
      <c r="F124" s="462" t="e">
        <f>AVERAGE(F117:F122)</f>
        <v>#DIV/0!</v>
      </c>
      <c r="G124" s="320"/>
    </row>
    <row r="125" spans="1:7" ht="27" customHeight="1" thickBot="1" x14ac:dyDescent="0.5">
      <c r="A125" s="344" t="s">
        <v>88</v>
      </c>
      <c r="B125" s="354">
        <f>(B124/B123)*(B122/B121)*(B120/B119)*(B118/B117)*B116</f>
        <v>1</v>
      </c>
      <c r="C125" s="463"/>
      <c r="D125" s="464"/>
      <c r="E125" s="332" t="s">
        <v>71</v>
      </c>
      <c r="F125" s="412" t="e">
        <f>STDEV(F117:F122)/F124</f>
        <v>#DIV/0!</v>
      </c>
      <c r="G125" s="320"/>
    </row>
    <row r="126" spans="1:7" ht="27" customHeight="1" thickBot="1" x14ac:dyDescent="0.5">
      <c r="A126" s="555" t="s">
        <v>65</v>
      </c>
      <c r="B126" s="556"/>
      <c r="C126" s="465"/>
      <c r="D126" s="466"/>
      <c r="E126" s="467" t="s">
        <v>16</v>
      </c>
      <c r="F126" s="468">
        <f>COUNT(F117:F122)</f>
        <v>0</v>
      </c>
      <c r="G126" s="320"/>
    </row>
    <row r="127" spans="1:7" ht="19.5" customHeight="1" thickBot="1" x14ac:dyDescent="0.4">
      <c r="A127" s="557"/>
      <c r="B127" s="558"/>
      <c r="C127" s="320"/>
      <c r="D127" s="320"/>
      <c r="E127" s="320"/>
      <c r="F127" s="370"/>
      <c r="G127" s="320"/>
    </row>
    <row r="128" spans="1:7" ht="18.75" customHeight="1" x14ac:dyDescent="0.35">
      <c r="A128" s="339"/>
      <c r="B128" s="339"/>
      <c r="C128" s="320"/>
      <c r="D128" s="320"/>
      <c r="E128" s="320"/>
      <c r="F128" s="370"/>
      <c r="G128" s="320"/>
    </row>
    <row r="129" spans="1:7" ht="18.75" customHeight="1" x14ac:dyDescent="0.35">
      <c r="A129" s="331" t="s">
        <v>142</v>
      </c>
      <c r="B129" s="332" t="s">
        <v>108</v>
      </c>
      <c r="C129" s="563" t="str">
        <f>B20</f>
        <v>Loratadine</v>
      </c>
      <c r="D129" s="563"/>
      <c r="E129" s="320" t="s">
        <v>109</v>
      </c>
      <c r="F129" s="320"/>
      <c r="G129" s="416" t="e">
        <f>F124</f>
        <v>#DIV/0!</v>
      </c>
    </row>
    <row r="130" spans="1:7" ht="19.5" customHeight="1" thickBot="1" x14ac:dyDescent="0.4">
      <c r="A130" s="469"/>
      <c r="B130" s="469"/>
      <c r="C130" s="470"/>
      <c r="D130" s="470"/>
      <c r="E130" s="470"/>
      <c r="F130" s="470"/>
      <c r="G130" s="470"/>
    </row>
    <row r="131" spans="1:7" ht="18.75" customHeight="1" x14ac:dyDescent="0.35">
      <c r="A131" s="320"/>
      <c r="B131" s="564" t="s">
        <v>22</v>
      </c>
      <c r="C131" s="564"/>
      <c r="D131" s="320"/>
      <c r="E131" s="471" t="s">
        <v>23</v>
      </c>
      <c r="F131" s="472"/>
      <c r="G131" s="471" t="s">
        <v>24</v>
      </c>
    </row>
    <row r="132" spans="1:7" ht="60" customHeight="1" x14ac:dyDescent="0.35">
      <c r="A132" s="331" t="s">
        <v>25</v>
      </c>
      <c r="B132" s="473"/>
      <c r="C132" s="473"/>
      <c r="D132" s="320"/>
      <c r="E132" s="473"/>
      <c r="F132" s="320"/>
      <c r="G132" s="473"/>
    </row>
    <row r="133" spans="1:7" ht="60" customHeight="1" x14ac:dyDescent="0.35">
      <c r="A133" s="331" t="s">
        <v>26</v>
      </c>
      <c r="B133" s="474"/>
      <c r="C133" s="474"/>
      <c r="D133" s="320"/>
      <c r="E133" s="474"/>
      <c r="F133" s="320"/>
      <c r="G133" s="475"/>
    </row>
    <row r="250" spans="1:1" x14ac:dyDescent="0.25">
      <c r="A250" s="313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3"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  <mergeCell ref="C29:G29"/>
    <mergeCell ref="C31:G31"/>
    <mergeCell ref="C32:G32"/>
    <mergeCell ref="D36:E36"/>
    <mergeCell ref="F36:G36"/>
    <mergeCell ref="A46:B47"/>
    <mergeCell ref="A68:B69"/>
    <mergeCell ref="B78:C78"/>
    <mergeCell ref="B87:C87"/>
    <mergeCell ref="A1:G7"/>
    <mergeCell ref="A8:G14"/>
    <mergeCell ref="A16:G16"/>
    <mergeCell ref="B18:C18"/>
    <mergeCell ref="B20:C20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</vt:lpstr>
      <vt:lpstr>Uniformity</vt:lpstr>
      <vt:lpstr>Claritine</vt:lpstr>
      <vt:lpstr>SST UDU</vt:lpstr>
      <vt:lpstr>ClaritineUDU</vt:lpstr>
      <vt:lpstr>Claritine!Print_Area</vt:lpstr>
      <vt:lpstr>ClaritineUDU!Print_Area</vt:lpstr>
      <vt:lpstr>SST!Print_Area</vt:lpstr>
      <vt:lpstr>'SST UDU'!Print_Area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2016-05-10T06:29:08Z</cp:lastPrinted>
  <dcterms:created xsi:type="dcterms:W3CDTF">2005-07-05T10:19:27Z</dcterms:created>
  <dcterms:modified xsi:type="dcterms:W3CDTF">2016-05-10T07:11:17Z</dcterms:modified>
</cp:coreProperties>
</file>