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30" windowHeight="11445" activeTab="2"/>
  </bookViews>
  <sheets>
    <sheet name="SST " sheetId="4" r:id="rId1"/>
    <sheet name="Uniformity" sheetId="5" r:id="rId2"/>
    <sheet name="Substance 1" sheetId="3" r:id="rId3"/>
  </sheets>
  <externalReferences>
    <externalReference r:id="rId4"/>
    <externalReference r:id="rId5"/>
  </externalReferences>
  <definedNames>
    <definedName name="_xlnm.Print_Area" localSheetId="2">'Substance 1'!$A$1:$H$84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46" i="5" l="1"/>
  <c r="D50" i="5" s="1"/>
  <c r="C45" i="5"/>
  <c r="C19" i="5"/>
  <c r="C50" i="5" l="1"/>
  <c r="D26" i="5"/>
  <c r="D30" i="5"/>
  <c r="D34" i="5"/>
  <c r="D42" i="5"/>
  <c r="B49" i="5"/>
  <c r="D27" i="5"/>
  <c r="D31" i="5"/>
  <c r="D35" i="5"/>
  <c r="D39" i="5"/>
  <c r="D43" i="5"/>
  <c r="C49" i="5"/>
  <c r="D49" i="5"/>
  <c r="D24" i="5"/>
  <c r="D28" i="5"/>
  <c r="D32" i="5"/>
  <c r="D36" i="5"/>
  <c r="D40" i="5"/>
  <c r="D25" i="5"/>
  <c r="D29" i="5"/>
  <c r="D33" i="5"/>
  <c r="D37" i="5"/>
  <c r="D41" i="5"/>
  <c r="D38" i="5"/>
  <c r="B17" i="4" l="1"/>
  <c r="B42" i="4"/>
  <c r="B41" i="4"/>
  <c r="B40" i="4"/>
  <c r="B39" i="4"/>
  <c r="B32" i="4"/>
  <c r="B31" i="4"/>
  <c r="F30" i="4"/>
  <c r="E30" i="4"/>
  <c r="D30" i="4"/>
  <c r="C30" i="4"/>
  <c r="B30" i="4"/>
  <c r="B21" i="4"/>
  <c r="B20" i="4"/>
  <c r="B19" i="4"/>
  <c r="B18" i="4"/>
  <c r="B55" i="3" l="1"/>
  <c r="C129" i="3"/>
  <c r="B125" i="3"/>
  <c r="D109" i="3" s="1"/>
  <c r="D110" i="3" s="1"/>
  <c r="D111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6" i="3"/>
  <c r="F107" i="3" s="1"/>
  <c r="F108" i="3" s="1"/>
  <c r="D106" i="3"/>
  <c r="D107" i="3" s="1"/>
  <c r="D108" i="3" s="1"/>
  <c r="F104" i="3"/>
  <c r="D104" i="3"/>
  <c r="G103" i="3"/>
  <c r="E103" i="3"/>
  <c r="G102" i="3"/>
  <c r="E102" i="3"/>
  <c r="G101" i="3"/>
  <c r="E101" i="3"/>
  <c r="G100" i="3"/>
  <c r="E100" i="3"/>
  <c r="B96" i="3"/>
  <c r="B91" i="3"/>
  <c r="B90" i="3"/>
  <c r="B89" i="3"/>
  <c r="C74" i="3"/>
  <c r="B67" i="3"/>
  <c r="C56" i="3"/>
  <c r="B45" i="3"/>
  <c r="D48" i="3" s="1"/>
  <c r="D49" i="3" s="1"/>
  <c r="F44" i="3"/>
  <c r="D44" i="3"/>
  <c r="F42" i="3"/>
  <c r="D42" i="3"/>
  <c r="G41" i="3"/>
  <c r="E41" i="3"/>
  <c r="B34" i="3"/>
  <c r="B30" i="3"/>
  <c r="D112" i="3" l="1"/>
  <c r="D113" i="3" s="1"/>
  <c r="G104" i="3"/>
  <c r="F124" i="3"/>
  <c r="G129" i="3" s="1"/>
  <c r="D45" i="3"/>
  <c r="F45" i="3"/>
  <c r="D114" i="3"/>
  <c r="F126" i="3"/>
  <c r="E104" i="3"/>
  <c r="F125" i="3" l="1"/>
  <c r="F46" i="3"/>
  <c r="G38" i="3"/>
  <c r="G39" i="3"/>
  <c r="G40" i="3"/>
  <c r="D46" i="3"/>
  <c r="E39" i="3"/>
  <c r="E40" i="3"/>
  <c r="E38" i="3"/>
  <c r="G42" i="3" l="1"/>
  <c r="D50" i="3"/>
  <c r="D52" i="3"/>
  <c r="E42" i="3"/>
  <c r="D51" i="3" l="1"/>
  <c r="E67" i="3"/>
  <c r="E62" i="3"/>
  <c r="E60" i="3"/>
  <c r="E61" i="3"/>
  <c r="E65" i="3"/>
  <c r="E68" i="3"/>
  <c r="E66" i="3"/>
  <c r="G66" i="3" s="1"/>
  <c r="E63" i="3"/>
  <c r="E59" i="3"/>
  <c r="E64" i="3"/>
  <c r="G60" i="3" l="1"/>
  <c r="G64" i="3"/>
  <c r="G62" i="3"/>
  <c r="E72" i="3"/>
  <c r="G59" i="3"/>
  <c r="E70" i="3"/>
  <c r="F66" i="3" s="1"/>
  <c r="G65" i="3"/>
  <c r="G67" i="3"/>
  <c r="G68" i="3"/>
  <c r="G63" i="3"/>
  <c r="G61" i="3"/>
  <c r="F59" i="3" l="1"/>
  <c r="F67" i="3"/>
  <c r="F63" i="3"/>
  <c r="F61" i="3"/>
  <c r="F68" i="3"/>
  <c r="F65" i="3"/>
  <c r="G70" i="3"/>
  <c r="G71" i="3" s="1"/>
  <c r="C81" i="3"/>
  <c r="G72" i="3"/>
  <c r="F64" i="3"/>
  <c r="E71" i="3"/>
  <c r="F62" i="3"/>
  <c r="F60" i="3"/>
  <c r="F72" i="3" l="1"/>
  <c r="F70" i="3"/>
  <c r="F71" i="3" s="1"/>
  <c r="C82" i="3"/>
  <c r="C79" i="3"/>
  <c r="G74" i="3"/>
  <c r="C83" i="3" l="1"/>
</calcChain>
</file>

<file path=xl/sharedStrings.xml><?xml version="1.0" encoding="utf-8"?>
<sst xmlns="http://schemas.openxmlformats.org/spreadsheetml/2006/main" count="232" uniqueCount="132">
  <si>
    <t>HPLC System Suitability Report</t>
  </si>
  <si>
    <t>Analysis Data</t>
  </si>
  <si>
    <t>Assay</t>
  </si>
  <si>
    <t>Sample(s)</t>
  </si>
  <si>
    <t>Reference Substance:</t>
  </si>
  <si>
    <t>HERBAL CONTRACEPTIVE TABLET</t>
  </si>
  <si>
    <t>% age Purity:</t>
  </si>
  <si>
    <t>NDQA201602773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</si>
  <si>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</si>
  <si>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</si>
  <si>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</si>
  <si>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</si>
  <si>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</si>
  <si>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</si>
  <si>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</si>
  <si>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</si>
  <si>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</si>
  <si>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</si>
  <si>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</si>
  <si>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</si>
  <si>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</si>
  <si>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</si>
  <si>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</si>
  <si>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</si>
  <si>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</si>
  <si>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</si>
  <si>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</si>
  <si>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</si>
  <si>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</si>
  <si>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</si>
  <si>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</si>
  <si>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</si>
  <si>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</si>
  <si>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</si>
  <si>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</si>
  <si>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</si>
  <si>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</si>
  <si>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</si>
  <si>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</si>
  <si>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</si>
  <si>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</si>
  <si>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</si>
  <si>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</si>
  <si>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</si>
  <si>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</si>
  <si>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</si>
  <si>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</si>
  <si>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</si>
  <si>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</si>
  <si>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</si>
  <si>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</si>
  <si>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</si>
  <si>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</si>
  <si>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</si>
  <si>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</si>
  <si>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</si>
  <si>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</si>
  <si>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</si>
  <si>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</si>
  <si>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</si>
  <si>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</si>
  <si>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</si>
  <si>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</si>
  <si>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</si>
  <si>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</si>
  <si>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</si>
  <si>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</si>
  <si>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</si>
  <si>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</si>
  <si>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</si>
  <si>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</si>
  <si>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</si>
  <si>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</si>
  <si>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</si>
  <si>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</si>
  <si>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</si>
  <si>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</si>
  <si>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</si>
  <si>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</si>
  <si>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</si>
  <si>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</si>
  <si>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</si>
  <si>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</si>
  <si>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</si>
  <si>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</si>
  <si>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</si>
  <si>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</si>
  <si>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</si>
  <si>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</si>
  <si>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</si>
  <si>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</si>
  <si>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</si>
  <si>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</si>
  <si>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</si>
  <si>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</si>
  <si>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</si>
  <si>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</si>
  <si>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</si>
  <si>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</si>
  <si>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</si>
  <si>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</si>
  <si>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</si>
  <si>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</si>
  <si>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</si>
  <si>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</si>
  <si>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</si>
  <si>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</si>
  <si>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</si>
  <si>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</si>
  <si>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</si>
  <si>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</si>
  <si>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</si>
  <si>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</si>
  <si>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</si>
  <si>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 xml:space="preserve">LEVONORGESTREL </t>
  </si>
  <si>
    <t>WRS/L34-1</t>
  </si>
  <si>
    <t>-</t>
  </si>
  <si>
    <t>Suspected Levonorgestrel</t>
  </si>
  <si>
    <t>30th March 2016</t>
  </si>
  <si>
    <t>18th April 2016</t>
  </si>
  <si>
    <t>Resolution</t>
  </si>
  <si>
    <t>Uniformity of Weight Test Report</t>
  </si>
  <si>
    <t>MALODAR TABLETS</t>
  </si>
  <si>
    <t>NDQA201511505</t>
  </si>
  <si>
    <t>sulfadoxine &amp; Pyrimethamine</t>
  </si>
  <si>
    <t>sulfadoxine BP 500mg pyrimethamine BP 25mg</t>
  </si>
  <si>
    <t>2015-11-05 13:08:39</t>
  </si>
  <si>
    <t>Uniformity of weight</t>
  </si>
  <si>
    <t>Tablet weight (mg)</t>
  </si>
  <si>
    <t>% Deviation</t>
  </si>
  <si>
    <t>Total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</si>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</sst>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0.0\ &quot;%&quot;"/>
    <numFmt numFmtId="171" formatCode="[$-409]d/mmm/yy;@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20" fillId="2" borderId="0"/>
    <xf numFmtId="0" fontId="21" fillId="2" borderId="0"/>
  </cellStyleXfs>
  <cellXfs count="306">
    <xf numFmtId="0" fontId="0" fillId="2" borderId="0" xfId="0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left"/>
      <protection locked="0"/>
    </xf>
    <xf numFmtId="0" fontId="11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>
      <alignment horizontal="center"/>
    </xf>
    <xf numFmtId="0" fontId="12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0" fillId="3" borderId="26" xfId="0" applyFont="1" applyFill="1" applyBorder="1" applyAlignment="1" applyProtection="1">
      <alignment horizontal="center"/>
      <protection locked="0"/>
    </xf>
    <xf numFmtId="168" fontId="8" fillId="2" borderId="27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0" xfId="0" applyNumberFormat="1" applyFont="1" applyFill="1" applyBorder="1" applyAlignment="1">
      <alignment horizontal="center"/>
    </xf>
    <xf numFmtId="168" fontId="9" fillId="6" borderId="31" xfId="0" applyNumberFormat="1" applyFont="1" applyFill="1" applyBorder="1" applyAlignment="1">
      <alignment horizontal="center"/>
    </xf>
    <xf numFmtId="168" fontId="9" fillId="6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0" fillId="3" borderId="34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2" xfId="0" applyFont="1" applyFill="1" applyBorder="1" applyAlignment="1">
      <alignment horizontal="center"/>
    </xf>
    <xf numFmtId="2" fontId="8" fillId="7" borderId="35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29" xfId="0" applyNumberFormat="1" applyFont="1" applyFill="1" applyBorder="1" applyAlignment="1">
      <alignment horizontal="center"/>
    </xf>
    <xf numFmtId="168" fontId="9" fillId="7" borderId="22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2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53" xfId="0" applyFont="1" applyFill="1" applyBorder="1" applyAlignment="1">
      <alignment horizontal="center"/>
    </xf>
    <xf numFmtId="0" fontId="9" fillId="7" borderId="45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6" xfId="0" applyFont="1" applyFill="1" applyBorder="1" applyAlignment="1">
      <alignment horizontal="center" wrapText="1"/>
    </xf>
    <xf numFmtId="0" fontId="9" fillId="7" borderId="1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19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31" xfId="0" applyNumberFormat="1" applyFont="1" applyFill="1" applyBorder="1" applyAlignment="1">
      <alignment horizontal="center"/>
    </xf>
    <xf numFmtId="2" fontId="8" fillId="2" borderId="54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5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2" fontId="10" fillId="5" borderId="18" xfId="0" applyNumberFormat="1" applyFont="1" applyFill="1" applyBorder="1" applyAlignment="1">
      <alignment horizontal="center"/>
    </xf>
    <xf numFmtId="10" fontId="9" fillId="6" borderId="18" xfId="0" applyNumberFormat="1" applyFont="1" applyFill="1" applyBorder="1" applyAlignment="1">
      <alignment horizontal="center"/>
    </xf>
    <xf numFmtId="10" fontId="10" fillId="6" borderId="18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55" xfId="0" applyNumberFormat="1" applyFont="1" applyFill="1" applyBorder="1" applyAlignment="1">
      <alignment horizontal="center"/>
    </xf>
    <xf numFmtId="2" fontId="10" fillId="5" borderId="5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/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0" fillId="3" borderId="41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0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0" fillId="3" borderId="7" xfId="0" applyNumberFormat="1" applyFont="1" applyFill="1" applyBorder="1" applyAlignment="1" applyProtection="1">
      <alignment horizontal="center"/>
      <protection locked="0"/>
    </xf>
    <xf numFmtId="168" fontId="9" fillId="6" borderId="42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6" xfId="0" applyFont="1" applyFill="1" applyBorder="1" applyAlignment="1">
      <alignment horizontal="right"/>
    </xf>
    <xf numFmtId="169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4" xfId="0" applyFont="1" applyFill="1" applyBorder="1" applyAlignment="1">
      <alignment horizontal="right"/>
    </xf>
    <xf numFmtId="2" fontId="8" fillId="7" borderId="21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168" fontId="9" fillId="7" borderId="3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9" fillId="6" borderId="35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9" fillId="7" borderId="3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/>
    <xf numFmtId="0" fontId="9" fillId="2" borderId="13" xfId="0" applyFont="1" applyFill="1" applyBorder="1" applyAlignment="1">
      <alignment horizontal="center" wrapText="1"/>
    </xf>
    <xf numFmtId="168" fontId="10" fillId="3" borderId="23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24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168" fontId="10" fillId="3" borderId="27" xfId="0" applyNumberFormat="1" applyFont="1" applyFill="1" applyBorder="1" applyAlignment="1" applyProtection="1">
      <alignment horizontal="center"/>
      <protection locked="0"/>
    </xf>
    <xf numFmtId="2" fontId="8" fillId="2" borderId="27" xfId="0" applyNumberFormat="1" applyFont="1" applyFill="1" applyBorder="1" applyAlignment="1">
      <alignment horizontal="center"/>
    </xf>
    <xf numFmtId="10" fontId="8" fillId="2" borderId="2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6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10" fillId="7" borderId="36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right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3" xfId="0" applyFont="1" applyFill="1" applyBorder="1" applyAlignment="1" applyProtection="1">
      <alignment horizontal="center" wrapText="1"/>
      <protection locked="0"/>
    </xf>
    <xf numFmtId="0" fontId="11" fillId="3" borderId="54" xfId="0" applyFont="1" applyFill="1" applyBorder="1" applyAlignment="1" applyProtection="1">
      <alignment horizontal="center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0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5" fillId="2" borderId="48" xfId="0" applyFont="1" applyFill="1" applyBorder="1" applyAlignment="1">
      <alignment horizontal="center"/>
    </xf>
    <xf numFmtId="0" fontId="15" fillId="2" borderId="49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5" fillId="2" borderId="48" xfId="0" applyFont="1" applyFill="1" applyBorder="1" applyAlignment="1">
      <alignment horizontal="left" vertical="center" wrapText="1"/>
    </xf>
    <xf numFmtId="0" fontId="15" fillId="2" borderId="49" xfId="0" applyFont="1" applyFill="1" applyBorder="1" applyAlignment="1">
      <alignment horizontal="left" vertical="center" wrapText="1"/>
    </xf>
    <xf numFmtId="0" fontId="15" fillId="2" borderId="50" xfId="0" applyFont="1" applyFill="1" applyBorder="1" applyAlignment="1">
      <alignment horizontal="left" vertical="center" wrapText="1"/>
    </xf>
    <xf numFmtId="0" fontId="9" fillId="2" borderId="40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8" xfId="0" applyFont="1" applyFill="1" applyBorder="1" applyAlignment="1">
      <alignment horizontal="left"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5" fillId="2" borderId="48" xfId="0" applyFont="1" applyFill="1" applyBorder="1" applyAlignment="1">
      <alignment horizontal="justify" vertical="center" wrapText="1"/>
    </xf>
    <xf numFmtId="0" fontId="15" fillId="2" borderId="49" xfId="0" applyFont="1" applyFill="1" applyBorder="1" applyAlignment="1">
      <alignment horizontal="justify" vertical="center" wrapText="1"/>
    </xf>
    <xf numFmtId="0" fontId="15" fillId="2" borderId="50" xfId="0" applyFont="1" applyFill="1" applyBorder="1" applyAlignment="1">
      <alignment horizontal="justify" vertical="center" wrapText="1"/>
    </xf>
    <xf numFmtId="0" fontId="22" fillId="2" borderId="0" xfId="2" applyFont="1" applyFill="1"/>
    <xf numFmtId="0" fontId="23" fillId="2" borderId="48" xfId="2" applyFont="1" applyFill="1" applyBorder="1" applyAlignment="1">
      <alignment horizontal="center" wrapText="1"/>
    </xf>
    <xf numFmtId="0" fontId="23" fillId="2" borderId="49" xfId="2" applyFont="1" applyFill="1" applyBorder="1" applyAlignment="1">
      <alignment horizontal="center" wrapText="1"/>
    </xf>
    <xf numFmtId="0" fontId="23" fillId="2" borderId="50" xfId="2" applyFont="1" applyFill="1" applyBorder="1" applyAlignment="1">
      <alignment horizontal="center" wrapText="1"/>
    </xf>
    <xf numFmtId="0" fontId="23" fillId="2" borderId="0" xfId="2" applyFont="1" applyFill="1" applyAlignment="1">
      <alignment wrapText="1"/>
    </xf>
    <xf numFmtId="0" fontId="24" fillId="2" borderId="0" xfId="2" applyFont="1" applyFill="1" applyAlignment="1">
      <alignment horizontal="center"/>
    </xf>
    <xf numFmtId="0" fontId="24" fillId="2" borderId="0" xfId="2" applyFont="1" applyFill="1"/>
    <xf numFmtId="0" fontId="25" fillId="2" borderId="0" xfId="2" applyFont="1" applyFill="1" applyAlignment="1">
      <alignment horizontal="right"/>
    </xf>
    <xf numFmtId="0" fontId="26" fillId="2" borderId="0" xfId="2" applyFont="1" applyFill="1"/>
    <xf numFmtId="171" fontId="26" fillId="2" borderId="0" xfId="2" applyNumberFormat="1" applyFont="1" applyFill="1" applyAlignment="1">
      <alignment horizontal="center"/>
    </xf>
    <xf numFmtId="0" fontId="25" fillId="2" borderId="0" xfId="2" applyFont="1" applyFill="1" applyAlignment="1">
      <alignment horizontal="right"/>
    </xf>
    <xf numFmtId="171" fontId="26" fillId="2" borderId="0" xfId="2" applyNumberFormat="1" applyFont="1" applyFill="1"/>
    <xf numFmtId="0" fontId="24" fillId="2" borderId="0" xfId="2" applyFont="1" applyFill="1" applyAlignment="1">
      <alignment horizontal="left"/>
    </xf>
    <xf numFmtId="0" fontId="27" fillId="2" borderId="0" xfId="2" applyFont="1" applyFill="1"/>
    <xf numFmtId="164" fontId="22" fillId="2" borderId="0" xfId="2" applyNumberFormat="1" applyFont="1" applyFill="1" applyAlignment="1">
      <alignment horizontal="center"/>
    </xf>
    <xf numFmtId="164" fontId="22" fillId="2" borderId="0" xfId="2" applyNumberFormat="1" applyFont="1" applyFill="1"/>
    <xf numFmtId="164" fontId="25" fillId="2" borderId="58" xfId="2" applyNumberFormat="1" applyFont="1" applyFill="1" applyBorder="1" applyAlignment="1">
      <alignment horizontal="center" wrapText="1"/>
    </xf>
    <xf numFmtId="0" fontId="25" fillId="2" borderId="58" xfId="2" applyFont="1" applyFill="1" applyBorder="1" applyAlignment="1">
      <alignment horizontal="center" wrapText="1"/>
    </xf>
    <xf numFmtId="0" fontId="28" fillId="2" borderId="0" xfId="2" applyFont="1" applyFill="1" applyAlignment="1">
      <alignment horizontal="center"/>
    </xf>
    <xf numFmtId="2" fontId="26" fillId="3" borderId="59" xfId="2" applyNumberFormat="1" applyFont="1" applyFill="1" applyBorder="1" applyProtection="1">
      <protection locked="0"/>
    </xf>
    <xf numFmtId="10" fontId="26" fillId="2" borderId="22" xfId="2" applyNumberFormat="1" applyFont="1" applyFill="1" applyBorder="1" applyAlignment="1">
      <alignment horizontal="center"/>
    </xf>
    <xf numFmtId="10" fontId="26" fillId="2" borderId="0" xfId="2" applyNumberFormat="1" applyFont="1" applyFill="1" applyAlignment="1">
      <alignment horizontal="center"/>
    </xf>
    <xf numFmtId="10" fontId="26" fillId="2" borderId="59" xfId="2" applyNumberFormat="1" applyFont="1" applyFill="1" applyBorder="1" applyAlignment="1">
      <alignment horizontal="center"/>
    </xf>
    <xf numFmtId="10" fontId="26" fillId="2" borderId="29" xfId="2" applyNumberFormat="1" applyFont="1" applyFill="1" applyBorder="1" applyAlignment="1">
      <alignment horizontal="center"/>
    </xf>
    <xf numFmtId="169" fontId="28" fillId="2" borderId="0" xfId="2" applyNumberFormat="1" applyFont="1" applyFill="1" applyAlignment="1">
      <alignment horizontal="center"/>
    </xf>
    <xf numFmtId="10" fontId="28" fillId="2" borderId="0" xfId="2" applyNumberFormat="1" applyFont="1" applyFill="1" applyAlignment="1">
      <alignment horizontal="center"/>
    </xf>
    <xf numFmtId="0" fontId="26" fillId="2" borderId="58" xfId="2" applyFont="1" applyFill="1" applyBorder="1" applyAlignment="1">
      <alignment horizontal="right" vertical="center"/>
    </xf>
    <xf numFmtId="169" fontId="26" fillId="2" borderId="58" xfId="2" applyNumberFormat="1" applyFont="1" applyFill="1" applyBorder="1" applyAlignment="1">
      <alignment horizontal="center" vertical="center"/>
    </xf>
    <xf numFmtId="169" fontId="26" fillId="2" borderId="0" xfId="2" applyNumberFormat="1" applyFont="1" applyFill="1" applyAlignment="1">
      <alignment horizontal="center"/>
    </xf>
    <xf numFmtId="164" fontId="25" fillId="2" borderId="58" xfId="2" applyNumberFormat="1" applyFont="1" applyFill="1" applyBorder="1" applyAlignment="1">
      <alignment horizontal="center" vertical="center"/>
    </xf>
    <xf numFmtId="2" fontId="29" fillId="2" borderId="0" xfId="2" applyNumberFormat="1" applyFont="1" applyFill="1" applyAlignment="1">
      <alignment horizontal="right"/>
    </xf>
    <xf numFmtId="2" fontId="25" fillId="2" borderId="0" xfId="2" applyNumberFormat="1" applyFont="1" applyFill="1"/>
    <xf numFmtId="2" fontId="29" fillId="2" borderId="0" xfId="2" applyNumberFormat="1" applyFont="1" applyFill="1"/>
    <xf numFmtId="0" fontId="25" fillId="2" borderId="58" xfId="2" applyFont="1" applyFill="1" applyBorder="1" applyAlignment="1">
      <alignment horizontal="center" vertical="center"/>
    </xf>
    <xf numFmtId="10" fontId="28" fillId="2" borderId="0" xfId="2" applyNumberFormat="1" applyFont="1" applyFill="1"/>
    <xf numFmtId="169" fontId="25" fillId="2" borderId="22" xfId="2" applyNumberFormat="1" applyFont="1" applyFill="1" applyBorder="1" applyAlignment="1">
      <alignment horizontal="center" vertical="center"/>
    </xf>
    <xf numFmtId="165" fontId="25" fillId="2" borderId="34" xfId="2" applyNumberFormat="1" applyFont="1" applyFill="1" applyBorder="1" applyAlignment="1">
      <alignment horizontal="center"/>
    </xf>
    <xf numFmtId="2" fontId="25" fillId="2" borderId="58" xfId="2" applyNumberFormat="1" applyFont="1" applyFill="1" applyBorder="1" applyAlignment="1">
      <alignment horizontal="center" vertical="center"/>
    </xf>
    <xf numFmtId="169" fontId="25" fillId="2" borderId="29" xfId="2" applyNumberFormat="1" applyFont="1" applyFill="1" applyBorder="1" applyAlignment="1">
      <alignment horizontal="center" vertical="center"/>
    </xf>
    <xf numFmtId="165" fontId="25" fillId="2" borderId="36" xfId="2" applyNumberFormat="1" applyFont="1" applyFill="1" applyBorder="1" applyAlignment="1">
      <alignment horizontal="center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5" fillId="2" borderId="10" xfId="2" applyFont="1" applyFill="1" applyBorder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6" fillId="2" borderId="7" xfId="2" applyFont="1" applyFill="1" applyBorder="1"/>
    <xf numFmtId="0" fontId="25" fillId="2" borderId="11" xfId="2" applyFont="1" applyFill="1" applyBorder="1"/>
    <xf numFmtId="0" fontId="25" fillId="2" borderId="0" xfId="2" applyFont="1" applyFill="1"/>
    <xf numFmtId="0" fontId="26" fillId="2" borderId="11" xfId="2" applyFont="1" applyFill="1" applyBorder="1"/>
    <xf numFmtId="0" fontId="21" fillId="2" borderId="0" xfId="2" applyFill="1"/>
  </cellXfs>
  <cellStyles count="3">
    <cellStyle name="Normal" xfId="0" builtinId="0"/>
    <cellStyle name="Normal 2" xfId="1"/>
    <cellStyle name="Normal 3" xfId="2"/>
  </cellStyles>
  <dxfs count="24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601646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51044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Uniformity"/>
      <sheetName val="Levonorgestrel 1"/>
    </sheetNames>
    <sheetDataSet>
      <sheetData sheetId="0"/>
      <sheetData sheetId="1"/>
      <sheetData sheetId="2">
        <row r="26">
          <cell r="B26" t="str">
            <v xml:space="preserve">Levonorgestrel </v>
          </cell>
          <cell r="C26">
            <v>0</v>
          </cell>
        </row>
        <row r="28">
          <cell r="B28">
            <v>99.7</v>
          </cell>
        </row>
        <row r="43">
          <cell r="D43">
            <v>19.690000000000001</v>
          </cell>
        </row>
        <row r="46">
          <cell r="D46">
            <v>1.5704744E-2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(2)"/>
      <sheetName val="Uniformity"/>
      <sheetName val="levonorgestrel "/>
      <sheetName val="Ethinyl etradiol 1"/>
    </sheetNames>
    <sheetDataSet>
      <sheetData sheetId="0"/>
      <sheetData sheetId="1"/>
      <sheetData sheetId="2"/>
      <sheetData sheetId="3">
        <row r="87">
          <cell r="B87" t="str">
            <v>Levonorgestrel</v>
          </cell>
        </row>
        <row r="89">
          <cell r="B89">
            <v>99.7</v>
          </cell>
        </row>
        <row r="105">
          <cell r="D105">
            <v>16.600000000000001</v>
          </cell>
        </row>
        <row r="108">
          <cell r="D108">
            <v>3.3100400000000009E-4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4" workbookViewId="0">
      <selection activeCell="B45" sqref="B45:F53"/>
    </sheetView>
  </sheetViews>
  <sheetFormatPr defaultRowHeight="13.5" x14ac:dyDescent="0.25"/>
  <cols>
    <col min="1" max="1" width="27.5703125" style="184" customWidth="1"/>
    <col min="2" max="2" width="20.42578125" style="184" customWidth="1"/>
    <col min="3" max="3" width="27.85546875" style="184" customWidth="1"/>
    <col min="4" max="5" width="25.85546875" style="184" customWidth="1"/>
    <col min="6" max="6" width="25.7109375" style="184" customWidth="1"/>
    <col min="7" max="7" width="23.140625" style="184" customWidth="1"/>
    <col min="8" max="8" width="28.42578125" style="184" customWidth="1"/>
    <col min="9" max="9" width="21.5703125" style="184" customWidth="1"/>
    <col min="10" max="10" width="9.140625" style="184" customWidth="1"/>
    <col min="11" max="16384" width="9.140625" style="221"/>
  </cols>
  <sheetData>
    <row r="14" spans="1:7" ht="15" customHeight="1" x14ac:dyDescent="0.3">
      <c r="A14" s="183"/>
      <c r="C14" s="185"/>
      <c r="G14" s="185"/>
    </row>
    <row r="15" spans="1:7" ht="18.75" customHeight="1" x14ac:dyDescent="0.3">
      <c r="A15" s="228" t="s">
        <v>0</v>
      </c>
      <c r="B15" s="228"/>
      <c r="C15" s="228"/>
      <c r="D15" s="228"/>
      <c r="E15" s="228"/>
      <c r="F15" s="228"/>
    </row>
    <row r="16" spans="1:7" ht="16.5" customHeight="1" x14ac:dyDescent="0.3">
      <c r="A16" s="186" t="s">
        <v>1</v>
      </c>
      <c r="B16" s="187" t="s">
        <v>2</v>
      </c>
    </row>
    <row r="17" spans="1:6" ht="16.5" customHeight="1" x14ac:dyDescent="0.3">
      <c r="A17" s="188" t="s">
        <v>3</v>
      </c>
      <c r="B17" s="188" t="str">
        <f>'Substance 1'!B18:C18</f>
        <v>HERBAL CONTRACEPTIVE TABLET</v>
      </c>
      <c r="D17" s="189"/>
      <c r="E17" s="189"/>
      <c r="F17" s="190"/>
    </row>
    <row r="18" spans="1:6" ht="16.5" customHeight="1" x14ac:dyDescent="0.3">
      <c r="A18" s="191" t="s">
        <v>4</v>
      </c>
      <c r="B18" s="188" t="str">
        <f>'[1]Levonorgestrel 1'!B26:C26</f>
        <v xml:space="preserve">Levonorgestrel </v>
      </c>
      <c r="C18" s="190"/>
      <c r="D18" s="190"/>
      <c r="E18" s="190"/>
      <c r="F18" s="190"/>
    </row>
    <row r="19" spans="1:6" ht="16.5" customHeight="1" x14ac:dyDescent="0.3">
      <c r="A19" s="191" t="s">
        <v>6</v>
      </c>
      <c r="B19" s="192">
        <f>'[1]Levonorgestrel 1'!B28</f>
        <v>99.7</v>
      </c>
      <c r="C19" s="190"/>
      <c r="D19" s="190"/>
      <c r="E19" s="190"/>
      <c r="F19" s="190"/>
    </row>
    <row r="20" spans="1:6" ht="16.5" customHeight="1" x14ac:dyDescent="0.3">
      <c r="A20" s="188" t="s">
        <v>8</v>
      </c>
      <c r="B20" s="192">
        <f>'[1]Levonorgestrel 1'!D43</f>
        <v>19.690000000000001</v>
      </c>
      <c r="C20" s="190"/>
      <c r="D20" s="190"/>
      <c r="E20" s="190"/>
      <c r="F20" s="190"/>
    </row>
    <row r="21" spans="1:6" ht="16.5" customHeight="1" x14ac:dyDescent="0.3">
      <c r="A21" s="188" t="s">
        <v>9</v>
      </c>
      <c r="B21" s="193">
        <f>'[1]Levonorgestrel 1'!D46</f>
        <v>1.5704744E-2</v>
      </c>
      <c r="C21" s="190"/>
      <c r="D21" s="190"/>
      <c r="E21" s="190"/>
      <c r="F21" s="190"/>
    </row>
    <row r="22" spans="1:6" ht="15.75" customHeight="1" x14ac:dyDescent="0.25">
      <c r="A22" s="190"/>
      <c r="B22" s="190"/>
      <c r="C22" s="190"/>
      <c r="D22" s="190"/>
      <c r="E22" s="190"/>
      <c r="F22" s="190"/>
    </row>
    <row r="23" spans="1:6" ht="16.5" customHeight="1" x14ac:dyDescent="0.3">
      <c r="A23" s="194" t="s">
        <v>10</v>
      </c>
      <c r="B23" s="195" t="s">
        <v>11</v>
      </c>
      <c r="C23" s="194" t="s">
        <v>12</v>
      </c>
      <c r="D23" s="194" t="s">
        <v>13</v>
      </c>
      <c r="E23" s="194" t="s">
        <v>14</v>
      </c>
      <c r="F23" s="194" t="s">
        <v>120</v>
      </c>
    </row>
    <row r="24" spans="1:6" ht="16.5" customHeight="1" x14ac:dyDescent="0.3">
      <c r="A24" s="196">
        <v>1</v>
      </c>
      <c r="B24" s="197">
        <v>5363770</v>
      </c>
      <c r="C24" s="197">
        <v>12855.46</v>
      </c>
      <c r="D24" s="198">
        <v>1.03</v>
      </c>
      <c r="E24" s="199">
        <v>8.82</v>
      </c>
      <c r="F24" s="199">
        <v>11.83</v>
      </c>
    </row>
    <row r="25" spans="1:6" ht="16.5" customHeight="1" x14ac:dyDescent="0.3">
      <c r="A25" s="196">
        <v>2</v>
      </c>
      <c r="B25" s="197">
        <v>5350206</v>
      </c>
      <c r="C25" s="197">
        <v>12789.84</v>
      </c>
      <c r="D25" s="198">
        <v>1.01</v>
      </c>
      <c r="E25" s="198">
        <v>8.82</v>
      </c>
      <c r="F25" s="198">
        <v>11.82</v>
      </c>
    </row>
    <row r="26" spans="1:6" ht="16.5" customHeight="1" x14ac:dyDescent="0.3">
      <c r="A26" s="196">
        <v>3</v>
      </c>
      <c r="B26" s="197">
        <v>5365491</v>
      </c>
      <c r="C26" s="197">
        <v>12630.91</v>
      </c>
      <c r="D26" s="198">
        <v>1.03</v>
      </c>
      <c r="E26" s="198">
        <v>8.82</v>
      </c>
      <c r="F26" s="198">
        <v>11.75</v>
      </c>
    </row>
    <row r="27" spans="1:6" ht="16.5" customHeight="1" x14ac:dyDescent="0.3">
      <c r="A27" s="196">
        <v>4</v>
      </c>
      <c r="B27" s="197">
        <v>5365135</v>
      </c>
      <c r="C27" s="197">
        <v>12629.7</v>
      </c>
      <c r="D27" s="198">
        <v>1.03</v>
      </c>
      <c r="E27" s="198">
        <v>8.82</v>
      </c>
      <c r="F27" s="198">
        <v>11.74</v>
      </c>
    </row>
    <row r="28" spans="1:6" ht="16.5" customHeight="1" x14ac:dyDescent="0.3">
      <c r="A28" s="196">
        <v>5</v>
      </c>
      <c r="B28" s="197">
        <v>5358697</v>
      </c>
      <c r="C28" s="197">
        <v>12764.83</v>
      </c>
      <c r="D28" s="198">
        <v>1.02</v>
      </c>
      <c r="E28" s="198">
        <v>8.7799999999999994</v>
      </c>
      <c r="F28" s="198">
        <v>11.78</v>
      </c>
    </row>
    <row r="29" spans="1:6" ht="16.5" customHeight="1" x14ac:dyDescent="0.3">
      <c r="A29" s="196">
        <v>6</v>
      </c>
      <c r="B29" s="200">
        <v>5359155</v>
      </c>
      <c r="C29" s="200">
        <v>12816.29</v>
      </c>
      <c r="D29" s="201">
        <v>1.02</v>
      </c>
      <c r="E29" s="201">
        <v>8.7799999999999994</v>
      </c>
      <c r="F29" s="201">
        <v>11.82</v>
      </c>
    </row>
    <row r="30" spans="1:6" ht="16.5" customHeight="1" x14ac:dyDescent="0.3">
      <c r="A30" s="202" t="s">
        <v>15</v>
      </c>
      <c r="B30" s="203">
        <f>AVERAGE(B24:B29)</f>
        <v>5360409</v>
      </c>
      <c r="C30" s="204">
        <f>AVERAGE(C24:C29)</f>
        <v>12747.838333333333</v>
      </c>
      <c r="D30" s="205">
        <f>AVERAGE(D24:D29)</f>
        <v>1.0233333333333334</v>
      </c>
      <c r="E30" s="205">
        <f>AVERAGE(E24:E29)</f>
        <v>8.8066666666666666</v>
      </c>
      <c r="F30" s="205">
        <f>AVERAGE(F24:F29)</f>
        <v>11.790000000000001</v>
      </c>
    </row>
    <row r="31" spans="1:6" ht="16.5" customHeight="1" x14ac:dyDescent="0.3">
      <c r="A31" s="206" t="s">
        <v>16</v>
      </c>
      <c r="B31" s="207">
        <f>(STDEV(B24:B29)/B30)</f>
        <v>1.0815655722710938E-3</v>
      </c>
      <c r="C31" s="208"/>
      <c r="D31" s="208"/>
      <c r="E31" s="208"/>
      <c r="F31" s="209"/>
    </row>
    <row r="32" spans="1:6" s="184" customFormat="1" ht="16.5" customHeight="1" x14ac:dyDescent="0.3">
      <c r="A32" s="210" t="s">
        <v>17</v>
      </c>
      <c r="B32" s="211">
        <f>COUNT(B24:B29)</f>
        <v>6</v>
      </c>
      <c r="C32" s="212"/>
      <c r="D32" s="213"/>
      <c r="E32" s="213"/>
      <c r="F32" s="214"/>
    </row>
    <row r="33" spans="1:6" s="184" customFormat="1" ht="15.75" customHeight="1" x14ac:dyDescent="0.25">
      <c r="A33" s="190"/>
      <c r="B33" s="190"/>
      <c r="C33" s="190"/>
      <c r="D33" s="190"/>
      <c r="E33" s="190"/>
      <c r="F33" s="190"/>
    </row>
    <row r="34" spans="1:6" s="184" customFormat="1" ht="16.5" customHeight="1" x14ac:dyDescent="0.3">
      <c r="A34" s="191" t="s">
        <v>18</v>
      </c>
      <c r="B34" s="215" t="s">
        <v>19</v>
      </c>
      <c r="C34" s="216"/>
      <c r="D34" s="216"/>
      <c r="E34" s="216"/>
      <c r="F34" s="216"/>
    </row>
    <row r="35" spans="1:6" ht="16.5" customHeight="1" x14ac:dyDescent="0.3">
      <c r="A35" s="191"/>
      <c r="B35" s="215" t="s">
        <v>20</v>
      </c>
      <c r="C35" s="216"/>
      <c r="D35" s="216"/>
      <c r="E35" s="216"/>
      <c r="F35" s="216"/>
    </row>
    <row r="36" spans="1:6" ht="16.5" customHeight="1" x14ac:dyDescent="0.3">
      <c r="A36" s="191"/>
      <c r="B36" s="215" t="s">
        <v>21</v>
      </c>
      <c r="C36" s="216"/>
      <c r="D36" s="216"/>
      <c r="E36" s="216"/>
      <c r="F36" s="216"/>
    </row>
    <row r="37" spans="1:6" ht="15.75" customHeight="1" x14ac:dyDescent="0.25">
      <c r="A37" s="190"/>
      <c r="B37" s="190"/>
      <c r="C37" s="190"/>
      <c r="D37" s="190"/>
      <c r="E37" s="190"/>
      <c r="F37" s="190"/>
    </row>
    <row r="38" spans="1:6" ht="16.5" customHeight="1" x14ac:dyDescent="0.3">
      <c r="A38" s="186" t="s">
        <v>1</v>
      </c>
      <c r="B38" s="187" t="s">
        <v>22</v>
      </c>
    </row>
    <row r="39" spans="1:6" ht="16.5" customHeight="1" x14ac:dyDescent="0.3">
      <c r="A39" s="191" t="s">
        <v>4</v>
      </c>
      <c r="B39" s="188" t="str">
        <f>'[2]levonorgestrel '!B87:C87</f>
        <v>Levonorgestrel</v>
      </c>
      <c r="C39" s="190"/>
      <c r="D39" s="190"/>
      <c r="E39" s="190"/>
      <c r="F39" s="190"/>
    </row>
    <row r="40" spans="1:6" ht="16.5" customHeight="1" x14ac:dyDescent="0.3">
      <c r="A40" s="191" t="s">
        <v>6</v>
      </c>
      <c r="B40" s="192">
        <f>'[2]levonorgestrel '!B89</f>
        <v>99.7</v>
      </c>
      <c r="C40" s="190"/>
      <c r="D40" s="190"/>
      <c r="E40" s="190"/>
      <c r="F40" s="190"/>
    </row>
    <row r="41" spans="1:6" ht="16.5" customHeight="1" x14ac:dyDescent="0.3">
      <c r="A41" s="188" t="s">
        <v>8</v>
      </c>
      <c r="B41" s="192">
        <f>'[2]levonorgestrel '!D105</f>
        <v>16.600000000000001</v>
      </c>
      <c r="C41" s="190"/>
      <c r="D41" s="190"/>
      <c r="E41" s="190"/>
      <c r="F41" s="190"/>
    </row>
    <row r="42" spans="1:6" ht="16.5" customHeight="1" x14ac:dyDescent="0.3">
      <c r="A42" s="188" t="s">
        <v>9</v>
      </c>
      <c r="B42" s="193">
        <f>'[2]levonorgestrel '!D108</f>
        <v>3.3100400000000009E-4</v>
      </c>
      <c r="C42" s="190"/>
      <c r="D42" s="190"/>
      <c r="E42" s="190"/>
      <c r="F42" s="190"/>
    </row>
    <row r="43" spans="1:6" ht="15.75" customHeight="1" x14ac:dyDescent="0.25">
      <c r="A43" s="190"/>
      <c r="B43" s="190"/>
      <c r="C43" s="190"/>
      <c r="D43" s="190"/>
      <c r="E43" s="190"/>
      <c r="F43" s="190"/>
    </row>
    <row r="44" spans="1:6" ht="16.5" customHeight="1" x14ac:dyDescent="0.3">
      <c r="A44" s="194" t="s">
        <v>10</v>
      </c>
      <c r="B44" s="195" t="s">
        <v>11</v>
      </c>
      <c r="C44" s="194" t="s">
        <v>12</v>
      </c>
      <c r="D44" s="194" t="s">
        <v>13</v>
      </c>
      <c r="E44" s="194" t="s">
        <v>14</v>
      </c>
      <c r="F44" s="194"/>
    </row>
    <row r="45" spans="1:6" ht="16.5" customHeight="1" x14ac:dyDescent="0.3">
      <c r="A45" s="196">
        <v>1</v>
      </c>
      <c r="B45" s="197"/>
      <c r="C45" s="197"/>
      <c r="D45" s="198"/>
      <c r="E45" s="199"/>
      <c r="F45" s="199"/>
    </row>
    <row r="46" spans="1:6" ht="16.5" customHeight="1" x14ac:dyDescent="0.3">
      <c r="A46" s="196">
        <v>2</v>
      </c>
      <c r="B46" s="197"/>
      <c r="C46" s="197"/>
      <c r="D46" s="198"/>
      <c r="E46" s="198"/>
      <c r="F46" s="198"/>
    </row>
    <row r="47" spans="1:6" ht="16.5" customHeight="1" x14ac:dyDescent="0.3">
      <c r="A47" s="196">
        <v>3</v>
      </c>
      <c r="B47" s="197"/>
      <c r="C47" s="197"/>
      <c r="D47" s="198"/>
      <c r="E47" s="198"/>
      <c r="F47" s="198"/>
    </row>
    <row r="48" spans="1:6" ht="16.5" customHeight="1" x14ac:dyDescent="0.3">
      <c r="A48" s="196">
        <v>4</v>
      </c>
      <c r="B48" s="197"/>
      <c r="C48" s="197"/>
      <c r="D48" s="198"/>
      <c r="E48" s="198"/>
      <c r="F48" s="198"/>
    </row>
    <row r="49" spans="1:8" ht="16.5" customHeight="1" x14ac:dyDescent="0.3">
      <c r="A49" s="196">
        <v>5</v>
      </c>
      <c r="B49" s="197"/>
      <c r="C49" s="197"/>
      <c r="D49" s="198"/>
      <c r="E49" s="198"/>
      <c r="F49" s="198"/>
    </row>
    <row r="50" spans="1:8" ht="16.5" customHeight="1" x14ac:dyDescent="0.3">
      <c r="A50" s="196">
        <v>6</v>
      </c>
      <c r="B50" s="200"/>
      <c r="C50" s="200"/>
      <c r="D50" s="201"/>
      <c r="E50" s="201"/>
      <c r="F50" s="201"/>
    </row>
    <row r="51" spans="1:8" ht="16.5" customHeight="1" x14ac:dyDescent="0.3">
      <c r="A51" s="202" t="s">
        <v>15</v>
      </c>
      <c r="B51" s="203"/>
      <c r="C51" s="204"/>
      <c r="D51" s="205"/>
      <c r="E51" s="205"/>
      <c r="F51" s="205"/>
    </row>
    <row r="52" spans="1:8" ht="16.5" customHeight="1" x14ac:dyDescent="0.3">
      <c r="A52" s="206" t="s">
        <v>16</v>
      </c>
      <c r="B52" s="207"/>
      <c r="C52" s="208"/>
      <c r="D52" s="208"/>
      <c r="E52" s="208"/>
      <c r="F52" s="209"/>
    </row>
    <row r="53" spans="1:8" s="184" customFormat="1" ht="16.5" customHeight="1" x14ac:dyDescent="0.3">
      <c r="A53" s="210" t="s">
        <v>17</v>
      </c>
      <c r="B53" s="211"/>
      <c r="C53" s="212"/>
      <c r="D53" s="213"/>
      <c r="E53" s="213"/>
      <c r="F53" s="214"/>
    </row>
    <row r="54" spans="1:8" s="184" customFormat="1" ht="15.75" customHeight="1" x14ac:dyDescent="0.25">
      <c r="A54" s="190"/>
      <c r="B54" s="190"/>
      <c r="C54" s="190"/>
      <c r="D54" s="190"/>
      <c r="E54" s="190"/>
      <c r="F54" s="190"/>
    </row>
    <row r="55" spans="1:8" s="184" customFormat="1" ht="16.5" customHeight="1" x14ac:dyDescent="0.3">
      <c r="A55" s="191" t="s">
        <v>18</v>
      </c>
      <c r="B55" s="215" t="s">
        <v>19</v>
      </c>
      <c r="C55" s="216"/>
      <c r="D55" s="216"/>
      <c r="E55" s="216"/>
      <c r="F55" s="216"/>
    </row>
    <row r="56" spans="1:8" ht="16.5" customHeight="1" x14ac:dyDescent="0.3">
      <c r="A56" s="191"/>
      <c r="B56" s="215" t="s">
        <v>20</v>
      </c>
      <c r="C56" s="216"/>
      <c r="D56" s="216"/>
      <c r="E56" s="216"/>
      <c r="F56" s="216"/>
    </row>
    <row r="57" spans="1:8" ht="16.5" customHeight="1" x14ac:dyDescent="0.3">
      <c r="A57" s="191"/>
      <c r="B57" s="215" t="s">
        <v>21</v>
      </c>
      <c r="C57" s="216"/>
      <c r="D57" s="216"/>
      <c r="E57" s="216"/>
      <c r="F57" s="216"/>
    </row>
    <row r="58" spans="1:8" ht="14.25" customHeight="1" thickBot="1" x14ac:dyDescent="0.3">
      <c r="A58" s="217"/>
      <c r="B58" s="218"/>
      <c r="D58" s="219"/>
      <c r="E58" s="220"/>
      <c r="G58" s="221"/>
      <c r="H58" s="221"/>
    </row>
    <row r="59" spans="1:8" ht="15" customHeight="1" x14ac:dyDescent="0.3">
      <c r="B59" s="229" t="s">
        <v>23</v>
      </c>
      <c r="C59" s="229"/>
      <c r="F59" s="222" t="s">
        <v>24</v>
      </c>
      <c r="G59" s="223"/>
      <c r="H59" s="222" t="s">
        <v>25</v>
      </c>
    </row>
    <row r="60" spans="1:8" ht="35.25" customHeight="1" x14ac:dyDescent="0.3">
      <c r="A60" s="224" t="s">
        <v>26</v>
      </c>
      <c r="B60" s="225"/>
      <c r="C60" s="225"/>
      <c r="F60" s="225"/>
      <c r="H60" s="225"/>
    </row>
    <row r="61" spans="1:8" ht="45" customHeight="1" x14ac:dyDescent="0.3">
      <c r="A61" s="224" t="s">
        <v>27</v>
      </c>
      <c r="B61" s="226"/>
      <c r="C61" s="226"/>
      <c r="F61" s="226"/>
      <c r="H61" s="22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37" sqref="F37"/>
    </sheetView>
  </sheetViews>
  <sheetFormatPr defaultRowHeight="15" x14ac:dyDescent="0.3"/>
  <cols>
    <col min="1" max="1" width="15.5703125" style="255" customWidth="1"/>
    <col min="2" max="2" width="18.42578125" style="255" customWidth="1"/>
    <col min="3" max="3" width="14.28515625" style="255" customWidth="1"/>
    <col min="4" max="4" width="15" style="255" customWidth="1"/>
    <col min="5" max="5" width="9.140625" style="255" customWidth="1"/>
    <col min="6" max="6" width="27.85546875" style="255" customWidth="1"/>
    <col min="7" max="7" width="12.28515625" style="255" customWidth="1"/>
    <col min="8" max="8" width="9.140625" style="255" customWidth="1"/>
    <col min="9" max="16384" width="9.140625" style="305"/>
  </cols>
  <sheetData>
    <row r="10" spans="1:7" ht="13.5" customHeight="1" thickBot="1" x14ac:dyDescent="0.35"/>
    <row r="11" spans="1:7" ht="13.5" customHeight="1" thickBot="1" x14ac:dyDescent="0.35">
      <c r="A11" s="256" t="s">
        <v>30</v>
      </c>
      <c r="B11" s="257"/>
      <c r="C11" s="257"/>
      <c r="D11" s="257"/>
      <c r="E11" s="257"/>
      <c r="F11" s="258"/>
      <c r="G11" s="259"/>
    </row>
    <row r="12" spans="1:7" ht="16.5" customHeight="1" x14ac:dyDescent="0.3">
      <c r="A12" s="260" t="s">
        <v>121</v>
      </c>
      <c r="B12" s="260"/>
      <c r="C12" s="260"/>
      <c r="D12" s="260"/>
      <c r="E12" s="260"/>
      <c r="F12" s="260"/>
      <c r="G12" s="261"/>
    </row>
    <row r="14" spans="1:7" ht="16.5" customHeight="1" x14ac:dyDescent="0.3">
      <c r="A14" s="262" t="s">
        <v>32</v>
      </c>
      <c r="B14" s="262"/>
      <c r="C14" s="263" t="s">
        <v>122</v>
      </c>
    </row>
    <row r="15" spans="1:7" ht="16.5" customHeight="1" x14ac:dyDescent="0.3">
      <c r="A15" s="262" t="s">
        <v>33</v>
      </c>
      <c r="B15" s="262"/>
      <c r="C15" s="263" t="s">
        <v>123</v>
      </c>
    </row>
    <row r="16" spans="1:7" ht="16.5" customHeight="1" x14ac:dyDescent="0.3">
      <c r="A16" s="262" t="s">
        <v>34</v>
      </c>
      <c r="B16" s="262"/>
      <c r="C16" s="263" t="s">
        <v>124</v>
      </c>
    </row>
    <row r="17" spans="1:5" ht="16.5" customHeight="1" x14ac:dyDescent="0.3">
      <c r="A17" s="262" t="s">
        <v>35</v>
      </c>
      <c r="B17" s="262"/>
      <c r="C17" s="263" t="s">
        <v>125</v>
      </c>
    </row>
    <row r="18" spans="1:5" ht="16.5" customHeight="1" x14ac:dyDescent="0.3">
      <c r="A18" s="262" t="s">
        <v>36</v>
      </c>
      <c r="B18" s="262"/>
      <c r="C18" s="264" t="s">
        <v>126</v>
      </c>
    </row>
    <row r="19" spans="1:5" ht="16.5" customHeight="1" x14ac:dyDescent="0.3">
      <c r="A19" s="262" t="s">
        <v>37</v>
      </c>
      <c r="B19" s="262"/>
      <c r="C19" s="264" t="e">
        <f>#REF!</f>
        <v>#REF!</v>
      </c>
    </row>
    <row r="20" spans="1:5" ht="16.5" customHeight="1" x14ac:dyDescent="0.3">
      <c r="A20" s="265"/>
      <c r="B20" s="265"/>
      <c r="C20" s="266"/>
    </row>
    <row r="21" spans="1:5" ht="16.5" customHeight="1" x14ac:dyDescent="0.3">
      <c r="A21" s="260" t="s">
        <v>1</v>
      </c>
      <c r="B21" s="260"/>
      <c r="C21" s="267" t="s">
        <v>127</v>
      </c>
      <c r="D21" s="268"/>
    </row>
    <row r="22" spans="1:5" ht="15.75" customHeight="1" thickBot="1" x14ac:dyDescent="0.35">
      <c r="A22" s="269"/>
      <c r="B22" s="269"/>
      <c r="C22" s="270"/>
      <c r="D22" s="269"/>
      <c r="E22" s="269"/>
    </row>
    <row r="23" spans="1:5" ht="33.75" customHeight="1" thickBot="1" x14ac:dyDescent="0.35">
      <c r="C23" s="271" t="s">
        <v>128</v>
      </c>
      <c r="D23" s="272" t="s">
        <v>129</v>
      </c>
      <c r="E23" s="273"/>
    </row>
    <row r="24" spans="1:5" ht="15.75" customHeight="1" x14ac:dyDescent="0.3">
      <c r="C24" s="274">
        <v>99.24</v>
      </c>
      <c r="D24" s="275">
        <f t="shared" ref="D24:D43" si="0">(C24-$C$46)/$C$46</f>
        <v>4.8806172664491486E-3</v>
      </c>
      <c r="E24" s="276"/>
    </row>
    <row r="25" spans="1:5" ht="15.75" customHeight="1" x14ac:dyDescent="0.3">
      <c r="C25" s="274">
        <v>98.25</v>
      </c>
      <c r="D25" s="277">
        <f t="shared" si="0"/>
        <v>-5.1438870775026803E-3</v>
      </c>
      <c r="E25" s="276"/>
    </row>
    <row r="26" spans="1:5" ht="15.75" customHeight="1" x14ac:dyDescent="0.3">
      <c r="C26" s="274">
        <v>97.99</v>
      </c>
      <c r="D26" s="277">
        <f t="shared" si="0"/>
        <v>-7.7765851880355497E-3</v>
      </c>
      <c r="E26" s="276"/>
    </row>
    <row r="27" spans="1:5" ht="15.75" customHeight="1" x14ac:dyDescent="0.3">
      <c r="C27" s="274">
        <v>99.13</v>
      </c>
      <c r="D27" s="277">
        <f t="shared" si="0"/>
        <v>3.7667834504545015E-3</v>
      </c>
      <c r="E27" s="276"/>
    </row>
    <row r="28" spans="1:5" ht="15.75" customHeight="1" x14ac:dyDescent="0.3">
      <c r="C28" s="274">
        <v>100.38</v>
      </c>
      <c r="D28" s="277">
        <f t="shared" si="0"/>
        <v>1.6423985904939199E-2</v>
      </c>
      <c r="E28" s="276"/>
    </row>
    <row r="29" spans="1:5" ht="15.75" customHeight="1" x14ac:dyDescent="0.3">
      <c r="C29" s="274">
        <v>98.04</v>
      </c>
      <c r="D29" s="277">
        <f t="shared" si="0"/>
        <v>-7.2702970898560464E-3</v>
      </c>
      <c r="E29" s="276"/>
    </row>
    <row r="30" spans="1:5" ht="15.75" customHeight="1" x14ac:dyDescent="0.3">
      <c r="C30" s="274">
        <v>99.49</v>
      </c>
      <c r="D30" s="277">
        <f t="shared" si="0"/>
        <v>7.4120577573460892E-3</v>
      </c>
      <c r="E30" s="276"/>
    </row>
    <row r="31" spans="1:5" ht="15.75" customHeight="1" x14ac:dyDescent="0.3">
      <c r="C31" s="274">
        <v>99.42</v>
      </c>
      <c r="D31" s="277">
        <f t="shared" si="0"/>
        <v>6.7032544198950151E-3</v>
      </c>
      <c r="E31" s="276"/>
    </row>
    <row r="32" spans="1:5" ht="15.75" customHeight="1" x14ac:dyDescent="0.3">
      <c r="C32" s="274">
        <v>99.18</v>
      </c>
      <c r="D32" s="277">
        <f t="shared" si="0"/>
        <v>4.2730715486340044E-3</v>
      </c>
      <c r="E32" s="276"/>
    </row>
    <row r="33" spans="1:7" ht="15.75" customHeight="1" x14ac:dyDescent="0.3">
      <c r="C33" s="274">
        <v>98.9</v>
      </c>
      <c r="D33" s="277">
        <f t="shared" si="0"/>
        <v>1.4378581988294204E-3</v>
      </c>
      <c r="E33" s="276"/>
    </row>
    <row r="34" spans="1:7" ht="15.75" customHeight="1" x14ac:dyDescent="0.3">
      <c r="C34" s="274">
        <v>96.75</v>
      </c>
      <c r="D34" s="277">
        <f t="shared" si="0"/>
        <v>-2.0332530022884317E-2</v>
      </c>
      <c r="E34" s="276"/>
    </row>
    <row r="35" spans="1:7" ht="15.75" customHeight="1" x14ac:dyDescent="0.3">
      <c r="C35" s="274">
        <v>96.8</v>
      </c>
      <c r="D35" s="277">
        <f t="shared" si="0"/>
        <v>-1.982624192470496E-2</v>
      </c>
      <c r="E35" s="276"/>
    </row>
    <row r="36" spans="1:7" ht="15.75" customHeight="1" x14ac:dyDescent="0.3">
      <c r="C36" s="274">
        <v>98.98</v>
      </c>
      <c r="D36" s="277">
        <f t="shared" si="0"/>
        <v>2.2479191559164236E-3</v>
      </c>
      <c r="E36" s="276"/>
    </row>
    <row r="37" spans="1:7" ht="15.75" customHeight="1" x14ac:dyDescent="0.3">
      <c r="C37" s="274">
        <v>98.19</v>
      </c>
      <c r="D37" s="277">
        <f t="shared" si="0"/>
        <v>-5.7514327953179694E-3</v>
      </c>
      <c r="E37" s="276"/>
    </row>
    <row r="38" spans="1:7" ht="15.75" customHeight="1" x14ac:dyDescent="0.3">
      <c r="C38" s="274">
        <v>98.19</v>
      </c>
      <c r="D38" s="277">
        <f t="shared" si="0"/>
        <v>-5.7514327953179694E-3</v>
      </c>
      <c r="E38" s="276"/>
    </row>
    <row r="39" spans="1:7" ht="15.75" customHeight="1" x14ac:dyDescent="0.3">
      <c r="C39" s="274">
        <v>100.81</v>
      </c>
      <c r="D39" s="277">
        <f t="shared" si="0"/>
        <v>2.0778063549282005E-2</v>
      </c>
      <c r="E39" s="276"/>
    </row>
    <row r="40" spans="1:7" ht="15.75" customHeight="1" x14ac:dyDescent="0.3">
      <c r="C40" s="274">
        <v>97.42</v>
      </c>
      <c r="D40" s="277">
        <f t="shared" si="0"/>
        <v>-1.3548269507280504E-2</v>
      </c>
      <c r="E40" s="276"/>
    </row>
    <row r="41" spans="1:7" ht="15.75" customHeight="1" x14ac:dyDescent="0.3">
      <c r="C41" s="274">
        <v>99.51</v>
      </c>
      <c r="D41" s="277">
        <f t="shared" si="0"/>
        <v>7.6145729966179479E-3</v>
      </c>
      <c r="E41" s="276"/>
    </row>
    <row r="42" spans="1:7" ht="15.75" customHeight="1" x14ac:dyDescent="0.3">
      <c r="C42" s="274">
        <v>98.96</v>
      </c>
      <c r="D42" s="277">
        <f t="shared" si="0"/>
        <v>2.0454039166445648E-3</v>
      </c>
      <c r="E42" s="276"/>
    </row>
    <row r="43" spans="1:7" ht="16.5" customHeight="1" thickBot="1" x14ac:dyDescent="0.35">
      <c r="C43" s="274">
        <v>99.53</v>
      </c>
      <c r="D43" s="278">
        <f t="shared" si="0"/>
        <v>7.8170882358896618E-3</v>
      </c>
      <c r="E43" s="276"/>
    </row>
    <row r="44" spans="1:7" ht="16.5" customHeight="1" thickBot="1" x14ac:dyDescent="0.35">
      <c r="C44" s="279"/>
      <c r="D44" s="276"/>
      <c r="E44" s="280"/>
    </row>
    <row r="45" spans="1:7" ht="16.5" customHeight="1" thickBot="1" x14ac:dyDescent="0.35">
      <c r="B45" s="281" t="s">
        <v>130</v>
      </c>
      <c r="C45" s="282">
        <f>SUM(C24:C44)</f>
        <v>1975.16</v>
      </c>
      <c r="D45" s="283"/>
      <c r="E45" s="279"/>
    </row>
    <row r="46" spans="1:7" ht="17.25" customHeight="1" thickBot="1" x14ac:dyDescent="0.35">
      <c r="B46" s="281" t="s">
        <v>106</v>
      </c>
      <c r="C46" s="284">
        <f>AVERAGE(C24:C44)</f>
        <v>98.75800000000001</v>
      </c>
      <c r="E46" s="285"/>
    </row>
    <row r="47" spans="1:7" ht="17.25" customHeight="1" thickBot="1" x14ac:dyDescent="0.35">
      <c r="A47" s="263"/>
      <c r="B47" s="286"/>
      <c r="D47" s="287"/>
      <c r="E47" s="285"/>
    </row>
    <row r="48" spans="1:7" ht="33.75" customHeight="1" thickBot="1" x14ac:dyDescent="0.35">
      <c r="B48" s="288" t="s">
        <v>106</v>
      </c>
      <c r="C48" s="272" t="s">
        <v>131</v>
      </c>
      <c r="D48" s="289"/>
      <c r="G48" s="287"/>
    </row>
    <row r="49" spans="1:6" ht="17.25" customHeight="1" thickBot="1" x14ac:dyDescent="0.35">
      <c r="B49" s="290">
        <f>C46</f>
        <v>98.75800000000001</v>
      </c>
      <c r="C49" s="291">
        <f>-IF(C46&lt;=80,10%,IF(C46&lt;250,7.5%,5%))</f>
        <v>-7.4999999999999997E-2</v>
      </c>
      <c r="D49" s="292">
        <f>IF(C46&lt;=80,C46*0.9,IF(C46&lt;250,C46*0.925,C46*0.95))</f>
        <v>91.351150000000018</v>
      </c>
    </row>
    <row r="50" spans="1:6" ht="17.25" customHeight="1" thickBot="1" x14ac:dyDescent="0.35">
      <c r="B50" s="293"/>
      <c r="C50" s="294">
        <f>IF(C46&lt;=80, 10%, IF(C46&lt;250, 7.5%, 5%))</f>
        <v>7.4999999999999997E-2</v>
      </c>
      <c r="D50" s="292">
        <f>IF(C46&lt;=80, C46*1.1, IF(C46&lt;250, C46*1.075, C46*1.05))</f>
        <v>106.16485</v>
      </c>
    </row>
    <row r="51" spans="1:6" ht="16.5" customHeight="1" thickBot="1" x14ac:dyDescent="0.35">
      <c r="A51" s="295"/>
      <c r="B51" s="296"/>
      <c r="C51" s="263"/>
      <c r="D51" s="297"/>
      <c r="E51" s="263"/>
      <c r="F51" s="268"/>
    </row>
    <row r="52" spans="1:6" ht="16.5" customHeight="1" x14ac:dyDescent="0.3">
      <c r="A52" s="263"/>
      <c r="B52" s="298" t="s">
        <v>23</v>
      </c>
      <c r="C52" s="298"/>
      <c r="D52" s="299" t="s">
        <v>24</v>
      </c>
      <c r="E52" s="300"/>
      <c r="F52" s="299" t="s">
        <v>25</v>
      </c>
    </row>
    <row r="53" spans="1:6" ht="34.5" customHeight="1" x14ac:dyDescent="0.3">
      <c r="A53" s="265" t="s">
        <v>26</v>
      </c>
      <c r="B53" s="301"/>
      <c r="C53" s="263"/>
      <c r="D53" s="301"/>
      <c r="E53" s="263"/>
      <c r="F53" s="301"/>
    </row>
    <row r="54" spans="1:6" ht="34.5" customHeight="1" x14ac:dyDescent="0.3">
      <c r="A54" s="265" t="s">
        <v>27</v>
      </c>
      <c r="B54" s="302"/>
      <c r="C54" s="303"/>
      <c r="D54" s="302"/>
      <c r="E54" s="263"/>
      <c r="F54" s="304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49" zoomScale="60" zoomScaleNormal="70" workbookViewId="0">
      <selection activeCell="F59" sqref="F59:F68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30" customWidth="1"/>
    <col min="5" max="5" width="28.28515625" customWidth="1"/>
    <col min="6" max="6" width="26.28515625" customWidth="1"/>
    <col min="7" max="7" width="26" customWidth="1"/>
    <col min="8" max="8" width="21.28515625" customWidth="1"/>
  </cols>
  <sheetData>
    <row r="1" spans="1:7" x14ac:dyDescent="0.2">
      <c r="A1" s="244" t="s">
        <v>28</v>
      </c>
      <c r="B1" s="244"/>
      <c r="C1" s="244"/>
      <c r="D1" s="244"/>
      <c r="E1" s="244"/>
      <c r="F1" s="244"/>
      <c r="G1" s="244"/>
    </row>
    <row r="2" spans="1:7" x14ac:dyDescent="0.2">
      <c r="A2" s="244"/>
      <c r="B2" s="244"/>
      <c r="C2" s="244"/>
      <c r="D2" s="244"/>
      <c r="E2" s="244"/>
      <c r="F2" s="244"/>
      <c r="G2" s="244"/>
    </row>
    <row r="3" spans="1:7" x14ac:dyDescent="0.2">
      <c r="A3" s="244"/>
      <c r="B3" s="244"/>
      <c r="C3" s="244"/>
      <c r="D3" s="244"/>
      <c r="E3" s="244"/>
      <c r="F3" s="244"/>
      <c r="G3" s="244"/>
    </row>
    <row r="4" spans="1:7" x14ac:dyDescent="0.2">
      <c r="A4" s="244"/>
      <c r="B4" s="244"/>
      <c r="C4" s="244"/>
      <c r="D4" s="244"/>
      <c r="E4" s="244"/>
      <c r="F4" s="244"/>
      <c r="G4" s="244"/>
    </row>
    <row r="5" spans="1:7" x14ac:dyDescent="0.2">
      <c r="A5" s="244"/>
      <c r="B5" s="244"/>
      <c r="C5" s="244"/>
      <c r="D5" s="244"/>
      <c r="E5" s="244"/>
      <c r="F5" s="244"/>
      <c r="G5" s="244"/>
    </row>
    <row r="6" spans="1:7" x14ac:dyDescent="0.2">
      <c r="A6" s="244"/>
      <c r="B6" s="244"/>
      <c r="C6" s="244"/>
      <c r="D6" s="244"/>
      <c r="E6" s="244"/>
      <c r="F6" s="244"/>
      <c r="G6" s="244"/>
    </row>
    <row r="7" spans="1:7" x14ac:dyDescent="0.2">
      <c r="A7" s="244"/>
      <c r="B7" s="244"/>
      <c r="C7" s="244"/>
      <c r="D7" s="244"/>
      <c r="E7" s="244"/>
      <c r="F7" s="244"/>
      <c r="G7" s="244"/>
    </row>
    <row r="8" spans="1:7" x14ac:dyDescent="0.2">
      <c r="A8" s="245" t="s">
        <v>29</v>
      </c>
      <c r="B8" s="245"/>
      <c r="C8" s="245"/>
      <c r="D8" s="245"/>
      <c r="E8" s="245"/>
      <c r="F8" s="245"/>
      <c r="G8" s="245"/>
    </row>
    <row r="9" spans="1:7" x14ac:dyDescent="0.2">
      <c r="A9" s="245"/>
      <c r="B9" s="245"/>
      <c r="C9" s="245"/>
      <c r="D9" s="245"/>
      <c r="E9" s="245"/>
      <c r="F9" s="245"/>
      <c r="G9" s="245"/>
    </row>
    <row r="10" spans="1:7" x14ac:dyDescent="0.2">
      <c r="A10" s="245"/>
      <c r="B10" s="245"/>
      <c r="C10" s="245"/>
      <c r="D10" s="245"/>
      <c r="E10" s="245"/>
      <c r="F10" s="245"/>
      <c r="G10" s="245"/>
    </row>
    <row r="11" spans="1:7" x14ac:dyDescent="0.2">
      <c r="A11" s="245"/>
      <c r="B11" s="245"/>
      <c r="C11" s="245"/>
      <c r="D11" s="245"/>
      <c r="E11" s="245"/>
      <c r="F11" s="245"/>
      <c r="G11" s="245"/>
    </row>
    <row r="12" spans="1:7" x14ac:dyDescent="0.2">
      <c r="A12" s="245"/>
      <c r="B12" s="245"/>
      <c r="C12" s="245"/>
      <c r="D12" s="245"/>
      <c r="E12" s="245"/>
      <c r="F12" s="245"/>
      <c r="G12" s="245"/>
    </row>
    <row r="13" spans="1:7" x14ac:dyDescent="0.2">
      <c r="A13" s="245"/>
      <c r="B13" s="245"/>
      <c r="C13" s="245"/>
      <c r="D13" s="245"/>
      <c r="E13" s="245"/>
      <c r="F13" s="245"/>
      <c r="G13" s="245"/>
    </row>
    <row r="14" spans="1:7" x14ac:dyDescent="0.2">
      <c r="A14" s="245"/>
      <c r="B14" s="245"/>
      <c r="C14" s="245"/>
      <c r="D14" s="245"/>
      <c r="E14" s="245"/>
      <c r="F14" s="245"/>
      <c r="G14" s="245"/>
    </row>
    <row r="15" spans="1:7" ht="19.5" customHeight="1" x14ac:dyDescent="0.3">
      <c r="A15" s="1"/>
      <c r="B15" s="1"/>
      <c r="C15" s="1"/>
      <c r="D15" s="1"/>
      <c r="E15" s="1"/>
      <c r="F15" s="1"/>
      <c r="G15" s="1"/>
    </row>
    <row r="16" spans="1:7" ht="19.5" customHeight="1" x14ac:dyDescent="0.3">
      <c r="A16" s="230" t="s">
        <v>30</v>
      </c>
      <c r="B16" s="231"/>
      <c r="C16" s="231"/>
      <c r="D16" s="231"/>
      <c r="E16" s="231"/>
      <c r="F16" s="231"/>
      <c r="G16" s="231"/>
    </row>
    <row r="17" spans="1:7" ht="18.75" customHeight="1" x14ac:dyDescent="0.3">
      <c r="A17" s="2" t="s">
        <v>31</v>
      </c>
      <c r="B17" s="2"/>
      <c r="C17" s="1"/>
      <c r="D17" s="1"/>
      <c r="E17" s="1"/>
      <c r="F17" s="1"/>
      <c r="G17" s="1"/>
    </row>
    <row r="18" spans="1:7" ht="26.25" customHeight="1" x14ac:dyDescent="0.4">
      <c r="A18" s="3" t="s">
        <v>32</v>
      </c>
      <c r="B18" s="232" t="s">
        <v>5</v>
      </c>
      <c r="C18" s="232"/>
      <c r="D18" s="4"/>
      <c r="E18" s="4"/>
      <c r="F18" s="1"/>
      <c r="G18" s="1"/>
    </row>
    <row r="19" spans="1:7" ht="26.25" customHeight="1" x14ac:dyDescent="0.4">
      <c r="A19" s="3" t="s">
        <v>33</v>
      </c>
      <c r="B19" s="177" t="s">
        <v>7</v>
      </c>
      <c r="C19" s="1">
        <v>12</v>
      </c>
      <c r="E19" s="1"/>
      <c r="F19" s="1"/>
      <c r="G19" s="1"/>
    </row>
    <row r="20" spans="1:7" ht="26.25" customHeight="1" x14ac:dyDescent="0.4">
      <c r="A20" s="3" t="s">
        <v>34</v>
      </c>
      <c r="B20" s="233" t="s">
        <v>117</v>
      </c>
      <c r="C20" s="233"/>
      <c r="D20" s="1"/>
      <c r="E20" s="1"/>
      <c r="F20" s="1"/>
      <c r="G20" s="1"/>
    </row>
    <row r="21" spans="1:7" ht="26.25" customHeight="1" x14ac:dyDescent="0.4">
      <c r="A21" s="3" t="s">
        <v>35</v>
      </c>
      <c r="B21" s="233" t="s">
        <v>117</v>
      </c>
      <c r="C21" s="233"/>
      <c r="D21" s="5"/>
      <c r="E21" s="5"/>
      <c r="F21" s="5"/>
      <c r="G21" s="5"/>
    </row>
    <row r="22" spans="1:7" ht="26.25" customHeight="1" x14ac:dyDescent="0.4">
      <c r="A22" s="3" t="s">
        <v>36</v>
      </c>
      <c r="B22" s="6" t="s">
        <v>118</v>
      </c>
      <c r="C22" s="7"/>
      <c r="D22" s="1"/>
      <c r="E22" s="1"/>
      <c r="F22" s="1"/>
      <c r="G22" s="1"/>
    </row>
    <row r="23" spans="1:7" ht="26.25" customHeight="1" x14ac:dyDescent="0.4">
      <c r="A23" s="3" t="s">
        <v>37</v>
      </c>
      <c r="B23" s="6" t="s">
        <v>119</v>
      </c>
      <c r="C23" s="7"/>
      <c r="D23" s="1"/>
      <c r="E23" s="1"/>
      <c r="F23" s="1"/>
      <c r="G23" s="1"/>
    </row>
    <row r="24" spans="1:7" ht="18.75" customHeight="1" x14ac:dyDescent="0.3">
      <c r="A24" s="3"/>
      <c r="B24" s="8"/>
      <c r="C24" s="1"/>
      <c r="D24" s="1"/>
      <c r="E24" s="1"/>
      <c r="F24" s="1"/>
      <c r="G24" s="1"/>
    </row>
    <row r="25" spans="1:7" ht="18.75" customHeight="1" x14ac:dyDescent="0.3">
      <c r="A25" s="9" t="s">
        <v>1</v>
      </c>
      <c r="B25" s="8"/>
      <c r="C25" s="1"/>
      <c r="D25" s="1"/>
      <c r="E25" s="1"/>
      <c r="F25" s="1"/>
      <c r="G25" s="1"/>
    </row>
    <row r="26" spans="1:7" ht="26.25" customHeight="1" x14ac:dyDescent="0.4">
      <c r="A26" s="10" t="s">
        <v>4</v>
      </c>
      <c r="B26" s="232" t="s">
        <v>114</v>
      </c>
      <c r="C26" s="232"/>
      <c r="D26" s="1"/>
      <c r="E26" s="1"/>
      <c r="F26" s="1"/>
      <c r="G26" s="1"/>
    </row>
    <row r="27" spans="1:7" ht="26.25" customHeight="1" x14ac:dyDescent="0.4">
      <c r="A27" s="11" t="s">
        <v>38</v>
      </c>
      <c r="B27" s="233" t="s">
        <v>115</v>
      </c>
      <c r="C27" s="233"/>
      <c r="D27" s="1"/>
      <c r="E27" s="1"/>
      <c r="F27" s="1"/>
      <c r="G27" s="1"/>
    </row>
    <row r="28" spans="1:7" ht="27" customHeight="1" x14ac:dyDescent="0.4">
      <c r="A28" s="11" t="s">
        <v>6</v>
      </c>
      <c r="B28" s="12">
        <v>99.7</v>
      </c>
      <c r="C28" s="1"/>
      <c r="D28" s="1"/>
      <c r="E28" s="1"/>
      <c r="F28" s="1"/>
      <c r="G28" s="1"/>
    </row>
    <row r="29" spans="1:7" ht="27" customHeight="1" x14ac:dyDescent="0.4">
      <c r="A29" s="11" t="s">
        <v>39</v>
      </c>
      <c r="B29" s="13">
        <v>0</v>
      </c>
      <c r="C29" s="234" t="s">
        <v>93</v>
      </c>
      <c r="D29" s="235"/>
      <c r="E29" s="235"/>
      <c r="F29" s="235"/>
      <c r="G29" s="236"/>
    </row>
    <row r="30" spans="1:7" ht="19.5" customHeight="1" x14ac:dyDescent="0.3">
      <c r="A30" s="11" t="s">
        <v>41</v>
      </c>
      <c r="B30" s="15">
        <f>B28-B29</f>
        <v>99.7</v>
      </c>
      <c r="C30" s="16"/>
      <c r="D30" s="16"/>
      <c r="E30" s="16"/>
      <c r="F30" s="16"/>
      <c r="G30" s="16"/>
    </row>
    <row r="31" spans="1:7" ht="27" customHeight="1" x14ac:dyDescent="0.4">
      <c r="A31" s="11" t="s">
        <v>42</v>
      </c>
      <c r="B31" s="17">
        <v>1</v>
      </c>
      <c r="C31" s="234" t="s">
        <v>43</v>
      </c>
      <c r="D31" s="235"/>
      <c r="E31" s="235"/>
      <c r="F31" s="235"/>
      <c r="G31" s="236"/>
    </row>
    <row r="32" spans="1:7" ht="27" customHeight="1" x14ac:dyDescent="0.4">
      <c r="A32" s="11" t="s">
        <v>44</v>
      </c>
      <c r="B32" s="17">
        <v>1</v>
      </c>
      <c r="C32" s="234" t="s">
        <v>45</v>
      </c>
      <c r="D32" s="235"/>
      <c r="E32" s="235"/>
      <c r="F32" s="235"/>
      <c r="G32" s="236"/>
    </row>
    <row r="33" spans="1:7" ht="18.75" customHeight="1" x14ac:dyDescent="0.3">
      <c r="A33" s="11"/>
      <c r="B33" s="18"/>
      <c r="C33" s="19"/>
      <c r="D33" s="19"/>
      <c r="E33" s="19"/>
      <c r="F33" s="19"/>
      <c r="G33" s="19"/>
    </row>
    <row r="34" spans="1:7" ht="18.75" customHeight="1" x14ac:dyDescent="0.3">
      <c r="A34" s="11" t="s">
        <v>46</v>
      </c>
      <c r="B34" s="20">
        <f>B31/B32</f>
        <v>1</v>
      </c>
      <c r="C34" s="1" t="s">
        <v>47</v>
      </c>
      <c r="D34" s="1"/>
      <c r="E34" s="1"/>
      <c r="F34" s="1"/>
      <c r="G34" s="1"/>
    </row>
    <row r="35" spans="1:7" ht="19.5" customHeight="1" x14ac:dyDescent="0.3">
      <c r="A35" s="11"/>
      <c r="B35" s="15"/>
      <c r="C35" s="14"/>
      <c r="D35" s="14"/>
      <c r="E35" s="14"/>
      <c r="F35" s="14"/>
      <c r="G35" s="1"/>
    </row>
    <row r="36" spans="1:7" ht="27" customHeight="1" x14ac:dyDescent="0.4">
      <c r="A36" s="21" t="s">
        <v>94</v>
      </c>
      <c r="B36" s="22">
        <v>50</v>
      </c>
      <c r="C36" s="1"/>
      <c r="D36" s="237" t="s">
        <v>48</v>
      </c>
      <c r="E36" s="238"/>
      <c r="F36" s="237" t="s">
        <v>49</v>
      </c>
      <c r="G36" s="239"/>
    </row>
    <row r="37" spans="1:7" ht="26.25" customHeight="1" x14ac:dyDescent="0.4">
      <c r="A37" s="23" t="s">
        <v>50</v>
      </c>
      <c r="B37" s="24">
        <v>4</v>
      </c>
      <c r="C37" s="25" t="s">
        <v>51</v>
      </c>
      <c r="D37" s="26" t="s">
        <v>52</v>
      </c>
      <c r="E37" s="27" t="s">
        <v>53</v>
      </c>
      <c r="F37" s="26" t="s">
        <v>52</v>
      </c>
      <c r="G37" s="28" t="s">
        <v>53</v>
      </c>
    </row>
    <row r="38" spans="1:7" ht="26.25" customHeight="1" x14ac:dyDescent="0.4">
      <c r="A38" s="23" t="s">
        <v>54</v>
      </c>
      <c r="B38" s="24">
        <v>100</v>
      </c>
      <c r="C38" s="29">
        <v>1</v>
      </c>
      <c r="D38" s="30">
        <v>5379806</v>
      </c>
      <c r="E38" s="31">
        <f>IF(ISBLANK(D38),"-",$D$48/$D$45*D38)</f>
        <v>5138389.3936762037</v>
      </c>
      <c r="F38" s="30">
        <v>6420696</v>
      </c>
      <c r="G38" s="32">
        <f>IF(ISBLANK(F38),"-",$D$48/$F$45*F38)</f>
        <v>5191328.4996865047</v>
      </c>
    </row>
    <row r="39" spans="1:7" ht="26.25" customHeight="1" x14ac:dyDescent="0.4">
      <c r="A39" s="23" t="s">
        <v>55</v>
      </c>
      <c r="B39" s="24">
        <v>1</v>
      </c>
      <c r="C39" s="33">
        <v>2</v>
      </c>
      <c r="D39" s="34">
        <v>5368066</v>
      </c>
      <c r="E39" s="35">
        <f>IF(ISBLANK(D39),"-",$D$48/$D$45*D39)</f>
        <v>5127176.2214016356</v>
      </c>
      <c r="F39" s="34">
        <v>6407313</v>
      </c>
      <c r="G39" s="36">
        <f>IF(ISBLANK(F39),"-",$D$48/$F$45*F39)</f>
        <v>5180507.9361040983</v>
      </c>
    </row>
    <row r="40" spans="1:7" ht="26.25" customHeight="1" x14ac:dyDescent="0.4">
      <c r="A40" s="23" t="s">
        <v>56</v>
      </c>
      <c r="B40" s="24">
        <v>1</v>
      </c>
      <c r="C40" s="33">
        <v>3</v>
      </c>
      <c r="D40" s="34">
        <v>5360303</v>
      </c>
      <c r="E40" s="35">
        <f>IF(ISBLANK(D40),"-",$D$48/$D$45*D40)</f>
        <v>5119761.5828694822</v>
      </c>
      <c r="F40" s="34">
        <v>6417655</v>
      </c>
      <c r="G40" s="36">
        <f>IF(ISBLANK(F40),"-",$D$48/$F$45*F40)</f>
        <v>5188869.7584585212</v>
      </c>
    </row>
    <row r="41" spans="1:7" ht="26.25" customHeight="1" x14ac:dyDescent="0.4">
      <c r="A41" s="23" t="s">
        <v>57</v>
      </c>
      <c r="B41" s="24">
        <v>1</v>
      </c>
      <c r="C41" s="37">
        <v>4</v>
      </c>
      <c r="D41" s="38"/>
      <c r="E41" s="39" t="str">
        <f>IF(ISBLANK(D41),"-",$D$48/$D$45*D41)</f>
        <v>-</v>
      </c>
      <c r="F41" s="38"/>
      <c r="G41" s="40" t="str">
        <f>IF(ISBLANK(F41),"-",$D$48/$F$45*F41)</f>
        <v>-</v>
      </c>
    </row>
    <row r="42" spans="1:7" ht="27" customHeight="1" x14ac:dyDescent="0.4">
      <c r="A42" s="23" t="s">
        <v>58</v>
      </c>
      <c r="B42" s="24">
        <v>1</v>
      </c>
      <c r="C42" s="41" t="s">
        <v>59</v>
      </c>
      <c r="D42" s="42">
        <f>AVERAGE(D38:D41)</f>
        <v>5369391.666666667</v>
      </c>
      <c r="E42" s="43">
        <f>AVERAGE(E38:E41)</f>
        <v>5128442.3993157735</v>
      </c>
      <c r="F42" s="42">
        <f>AVERAGE(F38:F41)</f>
        <v>6415221.333333333</v>
      </c>
      <c r="G42" s="44">
        <f>AVERAGE(G38:G41)</f>
        <v>5186902.0647497075</v>
      </c>
    </row>
    <row r="43" spans="1:7" ht="26.25" customHeight="1" x14ac:dyDescent="0.4">
      <c r="A43" s="23" t="s">
        <v>60</v>
      </c>
      <c r="B43" s="24">
        <v>1</v>
      </c>
      <c r="C43" s="45" t="s">
        <v>85</v>
      </c>
      <c r="D43" s="46">
        <v>19.690000000000001</v>
      </c>
      <c r="E43" s="47"/>
      <c r="F43" s="46">
        <v>23.26</v>
      </c>
      <c r="G43" s="1"/>
    </row>
    <row r="44" spans="1:7" ht="26.25" customHeight="1" x14ac:dyDescent="0.4">
      <c r="A44" s="23" t="s">
        <v>61</v>
      </c>
      <c r="B44" s="24">
        <v>1</v>
      </c>
      <c r="C44" s="48" t="s">
        <v>86</v>
      </c>
      <c r="D44" s="49">
        <f>D43*$B$34</f>
        <v>19.690000000000001</v>
      </c>
      <c r="E44" s="50"/>
      <c r="F44" s="49">
        <f>F43*$B$34</f>
        <v>23.26</v>
      </c>
      <c r="G44" s="1"/>
    </row>
    <row r="45" spans="1:7" ht="19.5" customHeight="1" x14ac:dyDescent="0.3">
      <c r="A45" s="23" t="s">
        <v>62</v>
      </c>
      <c r="B45" s="51">
        <f>(B44/B43)*(B42/B41)*(B40/B39)*(B38/B37)*B36</f>
        <v>1250</v>
      </c>
      <c r="C45" s="48" t="s">
        <v>63</v>
      </c>
      <c r="D45" s="52">
        <f>D44*$B$30/100</f>
        <v>19.630929999999999</v>
      </c>
      <c r="E45" s="53"/>
      <c r="F45" s="52">
        <f>F44*$B$30/100</f>
        <v>23.190220000000004</v>
      </c>
      <c r="G45" s="1"/>
    </row>
    <row r="46" spans="1:7" ht="19.5" customHeight="1" x14ac:dyDescent="0.3">
      <c r="A46" s="240" t="s">
        <v>64</v>
      </c>
      <c r="B46" s="241"/>
      <c r="C46" s="48" t="s">
        <v>65</v>
      </c>
      <c r="D46" s="49">
        <f>D45/$B$45</f>
        <v>1.5704744E-2</v>
      </c>
      <c r="E46" s="53"/>
      <c r="F46" s="54">
        <f>F45/$B$45</f>
        <v>1.8552176000000004E-2</v>
      </c>
      <c r="G46" s="1"/>
    </row>
    <row r="47" spans="1:7" ht="27" customHeight="1" x14ac:dyDescent="0.4">
      <c r="A47" s="242"/>
      <c r="B47" s="243"/>
      <c r="C47" s="55" t="s">
        <v>95</v>
      </c>
      <c r="D47" s="56">
        <v>1.4999999999999999E-2</v>
      </c>
      <c r="E47" s="1"/>
      <c r="F47" s="57"/>
      <c r="G47" s="1"/>
    </row>
    <row r="48" spans="1:7" ht="18.75" customHeight="1" x14ac:dyDescent="0.3">
      <c r="A48" s="1"/>
      <c r="B48" s="1"/>
      <c r="C48" s="58" t="s">
        <v>66</v>
      </c>
      <c r="D48" s="52">
        <f>D47*$B$45</f>
        <v>18.75</v>
      </c>
      <c r="E48" s="1"/>
      <c r="F48" s="57"/>
      <c r="G48" s="1"/>
    </row>
    <row r="49" spans="1:7" ht="19.5" customHeight="1" x14ac:dyDescent="0.3">
      <c r="A49" s="1"/>
      <c r="B49" s="1"/>
      <c r="C49" s="59" t="s">
        <v>67</v>
      </c>
      <c r="D49" s="60">
        <f>D48/B34</f>
        <v>18.75</v>
      </c>
      <c r="E49" s="1"/>
      <c r="F49" s="57"/>
      <c r="G49" s="1"/>
    </row>
    <row r="50" spans="1:7" ht="18.75" customHeight="1" x14ac:dyDescent="0.3">
      <c r="A50" s="1"/>
      <c r="B50" s="1"/>
      <c r="C50" s="21" t="s">
        <v>68</v>
      </c>
      <c r="D50" s="61">
        <f>AVERAGE(E38:E41,G38:G41)</f>
        <v>5157672.2320327405</v>
      </c>
      <c r="E50" s="1"/>
      <c r="F50" s="62"/>
      <c r="G50" s="1"/>
    </row>
    <row r="51" spans="1:7" ht="18.75" customHeight="1" x14ac:dyDescent="0.3">
      <c r="A51" s="1"/>
      <c r="B51" s="1"/>
      <c r="C51" s="23" t="s">
        <v>69</v>
      </c>
      <c r="D51" s="63">
        <f>STDEV(E38:E41,G38:G41)/D50</f>
        <v>6.3519767248888283E-3</v>
      </c>
      <c r="E51" s="1"/>
      <c r="F51" s="62"/>
      <c r="G51" s="1"/>
    </row>
    <row r="52" spans="1:7" ht="19.5" customHeight="1" x14ac:dyDescent="0.3">
      <c r="A52" s="1"/>
      <c r="B52" s="1"/>
      <c r="C52" s="64" t="s">
        <v>17</v>
      </c>
      <c r="D52" s="65">
        <f>COUNT(E38:E41,G38:G41)</f>
        <v>6</v>
      </c>
      <c r="E52" s="1"/>
      <c r="F52" s="62"/>
      <c r="G52" s="1"/>
    </row>
    <row r="53" spans="1:7" ht="18.75" customHeight="1" x14ac:dyDescent="0.3">
      <c r="A53" s="1"/>
      <c r="B53" s="1"/>
      <c r="C53" s="1"/>
      <c r="D53" s="1"/>
      <c r="E53" s="1"/>
      <c r="F53" s="1"/>
      <c r="G53" s="1"/>
    </row>
    <row r="54" spans="1:7" ht="18.75" customHeight="1" x14ac:dyDescent="0.3">
      <c r="A54" s="2" t="s">
        <v>1</v>
      </c>
      <c r="B54" s="66" t="s">
        <v>70</v>
      </c>
      <c r="C54" s="1"/>
      <c r="D54" s="1"/>
      <c r="E54" s="1"/>
      <c r="F54" s="1"/>
      <c r="G54" s="1"/>
    </row>
    <row r="55" spans="1:7" ht="18.75" customHeight="1" x14ac:dyDescent="0.3">
      <c r="A55" s="1" t="s">
        <v>71</v>
      </c>
      <c r="B55" s="67" t="str">
        <f>B21</f>
        <v>Suspected Levonorgestrel</v>
      </c>
      <c r="C55" s="1"/>
      <c r="D55" s="1"/>
      <c r="E55" s="1"/>
      <c r="F55" s="1"/>
      <c r="G55" s="1"/>
    </row>
    <row r="56" spans="1:7" ht="26.25" customHeight="1" x14ac:dyDescent="0.4">
      <c r="A56" s="68" t="s">
        <v>72</v>
      </c>
      <c r="B56" s="69" t="s">
        <v>116</v>
      </c>
      <c r="C56" s="1" t="str">
        <f>B20</f>
        <v>Suspected Levonorgestrel</v>
      </c>
      <c r="D56" s="1"/>
      <c r="E56" s="1"/>
      <c r="F56" s="1"/>
      <c r="G56" s="1"/>
    </row>
    <row r="57" spans="1:7" ht="17.25" customHeight="1" x14ac:dyDescent="0.3">
      <c r="A57" s="70"/>
      <c r="B57" s="70"/>
      <c r="C57" s="70"/>
      <c r="D57" s="71"/>
      <c r="E57" s="71"/>
      <c r="F57" s="71"/>
      <c r="G57" s="71"/>
    </row>
    <row r="58" spans="1:7" ht="57.75" customHeight="1" x14ac:dyDescent="0.4">
      <c r="A58" s="21" t="s">
        <v>96</v>
      </c>
      <c r="B58" s="22">
        <v>50</v>
      </c>
      <c r="C58" s="72" t="s">
        <v>97</v>
      </c>
      <c r="D58" s="73" t="s">
        <v>98</v>
      </c>
      <c r="E58" s="74" t="s">
        <v>99</v>
      </c>
      <c r="F58" s="75" t="s">
        <v>100</v>
      </c>
      <c r="G58" s="76" t="s">
        <v>101</v>
      </c>
    </row>
    <row r="59" spans="1:7" ht="26.25" customHeight="1" x14ac:dyDescent="0.4">
      <c r="A59" s="23" t="s">
        <v>50</v>
      </c>
      <c r="B59" s="24">
        <v>1</v>
      </c>
      <c r="C59" s="77">
        <v>1</v>
      </c>
      <c r="D59" s="180">
        <v>20247635</v>
      </c>
      <c r="E59" s="78">
        <f t="shared" ref="E59:E68" si="0">IF(ISBLANK(D59),"-",D59/$D$50*$D$47*$B$67)</f>
        <v>2.9442984289862495</v>
      </c>
      <c r="F59" s="79">
        <f t="shared" ref="F59:F68" si="1">IF(ISBLANK(D59),"-",E59/$E$70*100)</f>
        <v>100.82312049279214</v>
      </c>
      <c r="G59" s="80" t="e">
        <f t="shared" ref="G59:G68" si="2">IF(ISBLANK(D59),"-",E59/$B$56*100)</f>
        <v>#VALUE!</v>
      </c>
    </row>
    <row r="60" spans="1:7" ht="26.25" customHeight="1" x14ac:dyDescent="0.4">
      <c r="A60" s="23" t="s">
        <v>54</v>
      </c>
      <c r="B60" s="24">
        <v>1</v>
      </c>
      <c r="C60" s="81">
        <v>2</v>
      </c>
      <c r="D60" s="181">
        <v>20192211</v>
      </c>
      <c r="E60" s="82">
        <f t="shared" si="0"/>
        <v>2.9362389792713497</v>
      </c>
      <c r="F60" s="83">
        <f t="shared" si="1"/>
        <v>100.5471366245432</v>
      </c>
      <c r="G60" s="84" t="e">
        <f t="shared" si="2"/>
        <v>#VALUE!</v>
      </c>
    </row>
    <row r="61" spans="1:7" ht="26.25" customHeight="1" x14ac:dyDescent="0.4">
      <c r="A61" s="23" t="s">
        <v>55</v>
      </c>
      <c r="B61" s="24">
        <v>1</v>
      </c>
      <c r="C61" s="81">
        <v>3</v>
      </c>
      <c r="D61" s="181">
        <v>20725051</v>
      </c>
      <c r="E61" s="82">
        <f t="shared" si="0"/>
        <v>3.013721607484523</v>
      </c>
      <c r="F61" s="83">
        <f t="shared" si="1"/>
        <v>103.20041398376955</v>
      </c>
      <c r="G61" s="84" t="e">
        <f t="shared" si="2"/>
        <v>#VALUE!</v>
      </c>
    </row>
    <row r="62" spans="1:7" ht="26.25" customHeight="1" x14ac:dyDescent="0.4">
      <c r="A62" s="23" t="s">
        <v>56</v>
      </c>
      <c r="B62" s="24">
        <v>1</v>
      </c>
      <c r="C62" s="81">
        <v>4</v>
      </c>
      <c r="D62" s="181">
        <v>20110080</v>
      </c>
      <c r="E62" s="82">
        <f t="shared" si="0"/>
        <v>2.9242959462074358</v>
      </c>
      <c r="F62" s="83">
        <f t="shared" si="1"/>
        <v>100.13816522076229</v>
      </c>
      <c r="G62" s="84" t="e">
        <f t="shared" si="2"/>
        <v>#VALUE!</v>
      </c>
    </row>
    <row r="63" spans="1:7" ht="26.25" customHeight="1" x14ac:dyDescent="0.4">
      <c r="A63" s="23" t="s">
        <v>57</v>
      </c>
      <c r="B63" s="24">
        <v>1</v>
      </c>
      <c r="C63" s="81">
        <v>5</v>
      </c>
      <c r="D63" s="181">
        <v>20016059</v>
      </c>
      <c r="E63" s="82">
        <f t="shared" si="0"/>
        <v>2.9106239354964702</v>
      </c>
      <c r="F63" s="83">
        <f t="shared" si="1"/>
        <v>99.669987549056287</v>
      </c>
      <c r="G63" s="84" t="e">
        <f t="shared" si="2"/>
        <v>#VALUE!</v>
      </c>
    </row>
    <row r="64" spans="1:7" ht="26.25" customHeight="1" x14ac:dyDescent="0.4">
      <c r="A64" s="23" t="s">
        <v>58</v>
      </c>
      <c r="B64" s="24">
        <v>1</v>
      </c>
      <c r="C64" s="81">
        <v>6</v>
      </c>
      <c r="D64" s="181">
        <v>19723741</v>
      </c>
      <c r="E64" s="82">
        <f t="shared" si="0"/>
        <v>2.8681166783197973</v>
      </c>
      <c r="F64" s="83">
        <f t="shared" si="1"/>
        <v>98.21438975029055</v>
      </c>
      <c r="G64" s="84" t="e">
        <f t="shared" si="2"/>
        <v>#VALUE!</v>
      </c>
    </row>
    <row r="65" spans="1:7" ht="26.25" customHeight="1" x14ac:dyDescent="0.4">
      <c r="A65" s="23" t="s">
        <v>60</v>
      </c>
      <c r="B65" s="24">
        <v>1</v>
      </c>
      <c r="C65" s="81">
        <v>7</v>
      </c>
      <c r="D65" s="181">
        <v>19915824</v>
      </c>
      <c r="E65" s="82">
        <f t="shared" si="0"/>
        <v>2.8960483194786271</v>
      </c>
      <c r="F65" s="83">
        <f t="shared" si="1"/>
        <v>99.170867257595333</v>
      </c>
      <c r="G65" s="84" t="e">
        <f t="shared" si="2"/>
        <v>#VALUE!</v>
      </c>
    </row>
    <row r="66" spans="1:7" ht="26.25" customHeight="1" x14ac:dyDescent="0.4">
      <c r="A66" s="23" t="s">
        <v>61</v>
      </c>
      <c r="B66" s="24">
        <v>1</v>
      </c>
      <c r="C66" s="81">
        <v>8</v>
      </c>
      <c r="D66" s="181">
        <v>20158894</v>
      </c>
      <c r="E66" s="82">
        <f t="shared" si="0"/>
        <v>2.9313942064987013</v>
      </c>
      <c r="F66" s="83">
        <f t="shared" si="1"/>
        <v>100.3812345868258</v>
      </c>
      <c r="G66" s="84" t="e">
        <f t="shared" si="2"/>
        <v>#VALUE!</v>
      </c>
    </row>
    <row r="67" spans="1:7" ht="27" customHeight="1" x14ac:dyDescent="0.4">
      <c r="A67" s="23" t="s">
        <v>62</v>
      </c>
      <c r="B67" s="51">
        <f>(B66/B65)*(B64/B63)*(B62/B61)*(B60/B59)*B58</f>
        <v>50</v>
      </c>
      <c r="C67" s="81">
        <v>9</v>
      </c>
      <c r="D67" s="181">
        <v>20166627</v>
      </c>
      <c r="E67" s="82">
        <f t="shared" si="0"/>
        <v>2.9325186963342471</v>
      </c>
      <c r="F67" s="83">
        <f t="shared" si="1"/>
        <v>100.41974106873199</v>
      </c>
      <c r="G67" s="84" t="e">
        <f t="shared" si="2"/>
        <v>#VALUE!</v>
      </c>
    </row>
    <row r="68" spans="1:7" ht="27" customHeight="1" x14ac:dyDescent="0.4">
      <c r="A68" s="240" t="s">
        <v>64</v>
      </c>
      <c r="B68" s="248"/>
      <c r="C68" s="85">
        <v>10</v>
      </c>
      <c r="D68" s="182">
        <v>19567210</v>
      </c>
      <c r="E68" s="86">
        <f t="shared" si="0"/>
        <v>2.8453548111986424</v>
      </c>
      <c r="F68" s="87">
        <f t="shared" si="1"/>
        <v>97.434943465632756</v>
      </c>
      <c r="G68" s="88" t="e">
        <f t="shared" si="2"/>
        <v>#VALUE!</v>
      </c>
    </row>
    <row r="69" spans="1:7" ht="19.5" customHeight="1" x14ac:dyDescent="0.3">
      <c r="A69" s="242"/>
      <c r="B69" s="249"/>
      <c r="C69" s="81"/>
      <c r="D69" s="53"/>
      <c r="E69" s="89"/>
      <c r="F69" s="71"/>
      <c r="G69" s="90"/>
    </row>
    <row r="70" spans="1:7" ht="26.25" customHeight="1" x14ac:dyDescent="0.4">
      <c r="A70" s="71"/>
      <c r="B70" s="71"/>
      <c r="C70" s="91" t="s">
        <v>102</v>
      </c>
      <c r="D70" s="92"/>
      <c r="E70" s="93">
        <f>AVERAGE(E59:E68)</f>
        <v>2.9202611609276046</v>
      </c>
      <c r="F70" s="93">
        <f>AVERAGE(F59:F68)</f>
        <v>100</v>
      </c>
      <c r="G70" s="94" t="e">
        <f>AVERAGE(G59:G68)</f>
        <v>#VALUE!</v>
      </c>
    </row>
    <row r="71" spans="1:7" ht="26.25" customHeight="1" x14ac:dyDescent="0.4">
      <c r="A71" s="71"/>
      <c r="B71" s="71"/>
      <c r="C71" s="91"/>
      <c r="D71" s="92"/>
      <c r="E71" s="95">
        <f>STDEV(E59:E68)/E70</f>
        <v>1.5678873192559444E-2</v>
      </c>
      <c r="F71" s="95">
        <f>STDEV(F59:F68)/F70</f>
        <v>1.5678873192559437E-2</v>
      </c>
      <c r="G71" s="96" t="e">
        <f>STDEV(G59:G68)/G70</f>
        <v>#VALUE!</v>
      </c>
    </row>
    <row r="72" spans="1:7" ht="27" customHeight="1" x14ac:dyDescent="0.4">
      <c r="A72" s="71"/>
      <c r="B72" s="71"/>
      <c r="C72" s="97"/>
      <c r="D72" s="98"/>
      <c r="E72" s="99">
        <f>COUNT(E59:E68)</f>
        <v>10</v>
      </c>
      <c r="F72" s="99">
        <f>COUNT(F59:F68)</f>
        <v>10</v>
      </c>
      <c r="G72" s="100">
        <f>COUNT(G59:G68)</f>
        <v>0</v>
      </c>
    </row>
    <row r="73" spans="1:7" ht="18.75" customHeight="1" x14ac:dyDescent="0.3">
      <c r="A73" s="71"/>
      <c r="B73" s="101"/>
      <c r="C73" s="101"/>
      <c r="D73" s="50"/>
      <c r="E73" s="92"/>
      <c r="F73" s="47"/>
      <c r="G73" s="102"/>
    </row>
    <row r="74" spans="1:7" ht="18.75" customHeight="1" x14ac:dyDescent="0.3">
      <c r="A74" s="10" t="s">
        <v>103</v>
      </c>
      <c r="B74" s="103" t="s">
        <v>81</v>
      </c>
      <c r="C74" s="247" t="str">
        <f>B20</f>
        <v>Suspected Levonorgestrel</v>
      </c>
      <c r="D74" s="247"/>
      <c r="E74" s="104" t="s">
        <v>82</v>
      </c>
      <c r="F74" s="104"/>
      <c r="G74" s="105" t="e">
        <f>G70</f>
        <v>#VALUE!</v>
      </c>
    </row>
    <row r="75" spans="1:7" ht="18.75" customHeight="1" x14ac:dyDescent="0.3">
      <c r="A75" s="10"/>
      <c r="B75" s="103"/>
      <c r="C75" s="106"/>
      <c r="D75" s="106"/>
      <c r="E75" s="104"/>
      <c r="F75" s="104"/>
      <c r="G75" s="107"/>
    </row>
    <row r="76" spans="1:7" ht="18.75" customHeight="1" x14ac:dyDescent="0.3">
      <c r="A76" s="2" t="s">
        <v>1</v>
      </c>
      <c r="B76" s="108" t="s">
        <v>104</v>
      </c>
      <c r="C76" s="1"/>
      <c r="D76" s="1"/>
      <c r="E76" s="1"/>
      <c r="F76" s="1"/>
      <c r="G76" s="71"/>
    </row>
    <row r="77" spans="1:7" ht="18.75" customHeight="1" x14ac:dyDescent="0.3">
      <c r="A77" s="2"/>
      <c r="B77" s="66"/>
      <c r="C77" s="1"/>
      <c r="D77" s="1"/>
      <c r="E77" s="1"/>
      <c r="F77" s="1"/>
      <c r="G77" s="71"/>
    </row>
    <row r="78" spans="1:7" ht="18.75" customHeight="1" x14ac:dyDescent="0.3">
      <c r="A78" s="71"/>
      <c r="B78" s="250" t="s">
        <v>105</v>
      </c>
      <c r="C78" s="251"/>
      <c r="D78" s="1"/>
      <c r="E78" s="71"/>
      <c r="F78" s="71"/>
      <c r="G78" s="71"/>
    </row>
    <row r="79" spans="1:7" ht="18.75" customHeight="1" x14ac:dyDescent="0.3">
      <c r="A79" s="71"/>
      <c r="B79" s="109" t="s">
        <v>106</v>
      </c>
      <c r="C79" s="110" t="e">
        <f>G70</f>
        <v>#VALUE!</v>
      </c>
      <c r="D79" s="1"/>
      <c r="E79" s="71"/>
      <c r="F79" s="71"/>
      <c r="G79" s="71"/>
    </row>
    <row r="80" spans="1:7" ht="26.25" customHeight="1" x14ac:dyDescent="0.4">
      <c r="A80" s="71"/>
      <c r="B80" s="109" t="s">
        <v>107</v>
      </c>
      <c r="C80" s="111">
        <v>2.4</v>
      </c>
      <c r="D80" s="1"/>
      <c r="E80" s="71"/>
      <c r="F80" s="71"/>
      <c r="G80" s="71"/>
    </row>
    <row r="81" spans="1:7" ht="18.75" customHeight="1" x14ac:dyDescent="0.3">
      <c r="A81" s="71"/>
      <c r="B81" s="109" t="s">
        <v>108</v>
      </c>
      <c r="C81" s="110" t="e">
        <f>STDEV(G59:G68)</f>
        <v>#VALUE!</v>
      </c>
      <c r="D81" s="1"/>
      <c r="E81" s="71"/>
      <c r="F81" s="71"/>
      <c r="G81" s="71"/>
    </row>
    <row r="82" spans="1:7" ht="18.75" customHeight="1" x14ac:dyDescent="0.3">
      <c r="A82" s="71"/>
      <c r="B82" s="109" t="s">
        <v>109</v>
      </c>
      <c r="C82" s="110" t="e">
        <f>IF(OR(G70&lt;98.5,G70&gt;101.5),(IF(98.5&gt;G70,98.5,101.5)),C79)</f>
        <v>#VALUE!</v>
      </c>
      <c r="D82" s="1"/>
      <c r="E82" s="71"/>
      <c r="F82" s="71"/>
      <c r="G82" s="71"/>
    </row>
    <row r="83" spans="1:7" ht="18.75" customHeight="1" x14ac:dyDescent="0.3">
      <c r="A83" s="71"/>
      <c r="B83" s="109" t="s">
        <v>110</v>
      </c>
      <c r="C83" s="112" t="e">
        <f>ABS(C82-C79)+(C80*C81)</f>
        <v>#VALUE!</v>
      </c>
      <c r="D83" s="1"/>
      <c r="E83" s="71"/>
      <c r="F83" s="71"/>
      <c r="G83" s="71"/>
    </row>
    <row r="84" spans="1:7" ht="80.25" customHeight="1" x14ac:dyDescent="0.3">
      <c r="A84" s="68"/>
      <c r="B84" s="113"/>
      <c r="C84" s="1"/>
      <c r="D84" s="1"/>
      <c r="E84" s="1"/>
      <c r="F84" s="1"/>
      <c r="G84" s="1"/>
    </row>
    <row r="85" spans="1:7" ht="18.75" customHeight="1" x14ac:dyDescent="0.3">
      <c r="A85" s="9" t="s">
        <v>83</v>
      </c>
      <c r="B85" s="9" t="s">
        <v>84</v>
      </c>
      <c r="C85" s="1"/>
      <c r="D85" s="1"/>
      <c r="E85" s="1"/>
      <c r="F85" s="1"/>
      <c r="G85" s="1"/>
    </row>
    <row r="86" spans="1:7" ht="18.75" customHeight="1" x14ac:dyDescent="0.3">
      <c r="A86" s="9"/>
      <c r="B86" s="9"/>
      <c r="C86" s="1"/>
      <c r="D86" s="1"/>
      <c r="E86" s="1"/>
      <c r="F86" s="1"/>
      <c r="G86" s="1"/>
    </row>
    <row r="87" spans="1:7" ht="26.25" customHeight="1" x14ac:dyDescent="0.4">
      <c r="A87" s="10" t="s">
        <v>4</v>
      </c>
      <c r="B87" s="232"/>
      <c r="C87" s="232"/>
      <c r="D87" s="1"/>
      <c r="E87" s="1"/>
      <c r="F87" s="1"/>
      <c r="G87" s="1"/>
    </row>
    <row r="88" spans="1:7" ht="26.25" customHeight="1" x14ac:dyDescent="0.4">
      <c r="A88" s="11" t="s">
        <v>38</v>
      </c>
      <c r="B88" s="233"/>
      <c r="C88" s="233"/>
      <c r="D88" s="1"/>
      <c r="E88" s="1"/>
      <c r="F88" s="1"/>
      <c r="G88" s="1"/>
    </row>
    <row r="89" spans="1:7" ht="27" customHeight="1" x14ac:dyDescent="0.4">
      <c r="A89" s="11" t="s">
        <v>6</v>
      </c>
      <c r="B89" s="12">
        <f>B32</f>
        <v>1</v>
      </c>
      <c r="C89" s="1"/>
      <c r="D89" s="1"/>
      <c r="E89" s="1"/>
      <c r="F89" s="1"/>
      <c r="G89" s="1"/>
    </row>
    <row r="90" spans="1:7" ht="27" customHeight="1" x14ac:dyDescent="0.4">
      <c r="A90" s="11" t="s">
        <v>39</v>
      </c>
      <c r="B90" s="12">
        <f>B33</f>
        <v>0</v>
      </c>
      <c r="C90" s="252" t="s">
        <v>40</v>
      </c>
      <c r="D90" s="253"/>
      <c r="E90" s="253"/>
      <c r="F90" s="253"/>
      <c r="G90" s="254"/>
    </row>
    <row r="91" spans="1:7" ht="18.75" customHeight="1" x14ac:dyDescent="0.3">
      <c r="A91" s="11" t="s">
        <v>41</v>
      </c>
      <c r="B91" s="15">
        <f>B89-B90</f>
        <v>1</v>
      </c>
      <c r="C91" s="114"/>
      <c r="D91" s="114"/>
      <c r="E91" s="114"/>
      <c r="F91" s="114"/>
      <c r="G91" s="115"/>
    </row>
    <row r="92" spans="1:7" ht="19.5" customHeight="1" x14ac:dyDescent="0.3">
      <c r="A92" s="11"/>
      <c r="B92" s="15"/>
      <c r="C92" s="114"/>
      <c r="D92" s="114"/>
      <c r="E92" s="114"/>
      <c r="F92" s="114"/>
      <c r="G92" s="115"/>
    </row>
    <row r="93" spans="1:7" ht="27" customHeight="1" x14ac:dyDescent="0.4">
      <c r="A93" s="11" t="s">
        <v>42</v>
      </c>
      <c r="B93" s="17">
        <v>1</v>
      </c>
      <c r="C93" s="234" t="s">
        <v>111</v>
      </c>
      <c r="D93" s="235"/>
      <c r="E93" s="235"/>
      <c r="F93" s="235"/>
      <c r="G93" s="235"/>
    </row>
    <row r="94" spans="1:7" ht="27" customHeight="1" x14ac:dyDescent="0.4">
      <c r="A94" s="11" t="s">
        <v>44</v>
      </c>
      <c r="B94" s="17">
        <v>1</v>
      </c>
      <c r="C94" s="234" t="s">
        <v>112</v>
      </c>
      <c r="D94" s="235"/>
      <c r="E94" s="235"/>
      <c r="F94" s="235"/>
      <c r="G94" s="235"/>
    </row>
    <row r="95" spans="1:7" ht="18.75" customHeight="1" x14ac:dyDescent="0.3">
      <c r="A95" s="11"/>
      <c r="B95" s="18"/>
      <c r="C95" s="19"/>
      <c r="D95" s="19"/>
      <c r="E95" s="19"/>
      <c r="F95" s="19"/>
      <c r="G95" s="19"/>
    </row>
    <row r="96" spans="1:7" ht="18.75" customHeight="1" x14ac:dyDescent="0.3">
      <c r="A96" s="11" t="s">
        <v>46</v>
      </c>
      <c r="B96" s="20">
        <f>B93/B94</f>
        <v>1</v>
      </c>
      <c r="C96" s="1" t="s">
        <v>47</v>
      </c>
      <c r="D96" s="1"/>
      <c r="E96" s="1"/>
      <c r="F96" s="1"/>
      <c r="G96" s="1"/>
    </row>
    <row r="97" spans="1:7" ht="19.5" customHeight="1" x14ac:dyDescent="0.3">
      <c r="A97" s="9"/>
      <c r="B97" s="9"/>
      <c r="C97" s="1"/>
      <c r="D97" s="1"/>
      <c r="E97" s="1"/>
      <c r="F97" s="1"/>
      <c r="G97" s="1"/>
    </row>
    <row r="98" spans="1:7" ht="27" customHeight="1" x14ac:dyDescent="0.4">
      <c r="A98" s="21" t="s">
        <v>94</v>
      </c>
      <c r="B98" s="116">
        <v>1</v>
      </c>
      <c r="C98" s="1"/>
      <c r="D98" s="117" t="s">
        <v>48</v>
      </c>
      <c r="E98" s="118"/>
      <c r="F98" s="237" t="s">
        <v>49</v>
      </c>
      <c r="G98" s="239"/>
    </row>
    <row r="99" spans="1:7" ht="26.25" customHeight="1" x14ac:dyDescent="0.4">
      <c r="A99" s="23" t="s">
        <v>50</v>
      </c>
      <c r="B99" s="119">
        <v>1</v>
      </c>
      <c r="C99" s="25" t="s">
        <v>51</v>
      </c>
      <c r="D99" s="26" t="s">
        <v>52</v>
      </c>
      <c r="E99" s="27" t="s">
        <v>53</v>
      </c>
      <c r="F99" s="26" t="s">
        <v>52</v>
      </c>
      <c r="G99" s="28" t="s">
        <v>53</v>
      </c>
    </row>
    <row r="100" spans="1:7" ht="26.25" customHeight="1" x14ac:dyDescent="0.4">
      <c r="A100" s="23" t="s">
        <v>54</v>
      </c>
      <c r="B100" s="119">
        <v>1</v>
      </c>
      <c r="C100" s="29">
        <v>1</v>
      </c>
      <c r="D100" s="30"/>
      <c r="E100" s="120" t="str">
        <f>IF(ISBLANK(D100),"-",$D$110/$D$107*D100)</f>
        <v>-</v>
      </c>
      <c r="F100" s="121"/>
      <c r="G100" s="32" t="str">
        <f>IF(ISBLANK(F100),"-",$D$110/$F$107*F100)</f>
        <v>-</v>
      </c>
    </row>
    <row r="101" spans="1:7" ht="26.25" customHeight="1" x14ac:dyDescent="0.4">
      <c r="A101" s="23" t="s">
        <v>55</v>
      </c>
      <c r="B101" s="119">
        <v>1</v>
      </c>
      <c r="C101" s="33">
        <v>2</v>
      </c>
      <c r="D101" s="34"/>
      <c r="E101" s="122" t="str">
        <f>IF(ISBLANK(D101),"-",$D$110/$D$107*D101)</f>
        <v>-</v>
      </c>
      <c r="F101" s="12"/>
      <c r="G101" s="36" t="str">
        <f>IF(ISBLANK(F101),"-",$D$110/$F$107*F101)</f>
        <v>-</v>
      </c>
    </row>
    <row r="102" spans="1:7" ht="26.25" customHeight="1" x14ac:dyDescent="0.4">
      <c r="A102" s="23" t="s">
        <v>56</v>
      </c>
      <c r="B102" s="119">
        <v>1</v>
      </c>
      <c r="C102" s="33">
        <v>3</v>
      </c>
      <c r="D102" s="34"/>
      <c r="E102" s="122" t="str">
        <f>IF(ISBLANK(D102),"-",$D$110/$D$107*D102)</f>
        <v>-</v>
      </c>
      <c r="F102" s="123"/>
      <c r="G102" s="36" t="str">
        <f>IF(ISBLANK(F102),"-",$D$110/$F$107*F102)</f>
        <v>-</v>
      </c>
    </row>
    <row r="103" spans="1:7" ht="26.25" customHeight="1" x14ac:dyDescent="0.4">
      <c r="A103" s="23" t="s">
        <v>57</v>
      </c>
      <c r="B103" s="119">
        <v>1</v>
      </c>
      <c r="C103" s="37">
        <v>4</v>
      </c>
      <c r="D103" s="38"/>
      <c r="E103" s="124" t="str">
        <f>IF(ISBLANK(D103),"-",$D$110/$D$107*D103)</f>
        <v>-</v>
      </c>
      <c r="F103" s="125"/>
      <c r="G103" s="40" t="str">
        <f>IF(ISBLANK(F103),"-",$D$110/$F$107*F103)</f>
        <v>-</v>
      </c>
    </row>
    <row r="104" spans="1:7" ht="27" customHeight="1" x14ac:dyDescent="0.4">
      <c r="A104" s="23" t="s">
        <v>58</v>
      </c>
      <c r="B104" s="119">
        <v>1</v>
      </c>
      <c r="C104" s="41" t="s">
        <v>59</v>
      </c>
      <c r="D104" s="126" t="e">
        <f>AVERAGE(D100:D103)</f>
        <v>#DIV/0!</v>
      </c>
      <c r="E104" s="43" t="e">
        <f>AVERAGE(E100:E103)</f>
        <v>#DIV/0!</v>
      </c>
      <c r="F104" s="126" t="e">
        <f>AVERAGE(F100:F103)</f>
        <v>#DIV/0!</v>
      </c>
      <c r="G104" s="127" t="e">
        <f>AVERAGE(G100:G103)</f>
        <v>#DIV/0!</v>
      </c>
    </row>
    <row r="105" spans="1:7" ht="26.25" customHeight="1" x14ac:dyDescent="0.4">
      <c r="A105" s="23" t="s">
        <v>60</v>
      </c>
      <c r="B105" s="119">
        <v>1</v>
      </c>
      <c r="C105" s="45" t="s">
        <v>85</v>
      </c>
      <c r="D105" s="128"/>
      <c r="E105" s="47"/>
      <c r="F105" s="46"/>
      <c r="G105" s="1"/>
    </row>
    <row r="106" spans="1:7" ht="26.25" customHeight="1" x14ac:dyDescent="0.4">
      <c r="A106" s="23" t="s">
        <v>61</v>
      </c>
      <c r="B106" s="119">
        <v>1</v>
      </c>
      <c r="C106" s="48" t="s">
        <v>86</v>
      </c>
      <c r="D106" s="129">
        <f>D105*$B$96</f>
        <v>0</v>
      </c>
      <c r="E106" s="50"/>
      <c r="F106" s="49">
        <f>F105*$B$96</f>
        <v>0</v>
      </c>
      <c r="G106" s="1"/>
    </row>
    <row r="107" spans="1:7" ht="19.5" customHeight="1" x14ac:dyDescent="0.3">
      <c r="A107" s="23" t="s">
        <v>62</v>
      </c>
      <c r="B107" s="161">
        <f>(B106/B105)*(B104/B103)*(B102/B101)*(B100/B99)*B98</f>
        <v>1</v>
      </c>
      <c r="C107" s="48" t="s">
        <v>63</v>
      </c>
      <c r="D107" s="130">
        <f>D106*$B$91/100</f>
        <v>0</v>
      </c>
      <c r="E107" s="53"/>
      <c r="F107" s="52">
        <f>F106*$B$91/100</f>
        <v>0</v>
      </c>
      <c r="G107" s="1"/>
    </row>
    <row r="108" spans="1:7" ht="19.5" customHeight="1" x14ac:dyDescent="0.3">
      <c r="A108" s="240" t="s">
        <v>64</v>
      </c>
      <c r="B108" s="241"/>
      <c r="C108" s="48" t="s">
        <v>65</v>
      </c>
      <c r="D108" s="129">
        <f>D107/$B$107</f>
        <v>0</v>
      </c>
      <c r="E108" s="53"/>
      <c r="F108" s="54">
        <f>F107/$B$107</f>
        <v>0</v>
      </c>
      <c r="G108" s="131"/>
    </row>
    <row r="109" spans="1:7" ht="19.5" customHeight="1" x14ac:dyDescent="0.3">
      <c r="A109" s="242"/>
      <c r="B109" s="243"/>
      <c r="C109" s="179" t="s">
        <v>95</v>
      </c>
      <c r="D109" s="133" t="e">
        <f>$B$56/$B$125</f>
        <v>#VALUE!</v>
      </c>
      <c r="E109" s="1"/>
      <c r="F109" s="57"/>
      <c r="G109" s="134"/>
    </row>
    <row r="110" spans="1:7" ht="18.75" customHeight="1" x14ac:dyDescent="0.3">
      <c r="A110" s="1"/>
      <c r="B110" s="1"/>
      <c r="C110" s="132" t="s">
        <v>66</v>
      </c>
      <c r="D110" s="129" t="e">
        <f>D109*$B$107</f>
        <v>#VALUE!</v>
      </c>
      <c r="E110" s="1"/>
      <c r="F110" s="57"/>
      <c r="G110" s="131"/>
    </row>
    <row r="111" spans="1:7" ht="19.5" customHeight="1" x14ac:dyDescent="0.3">
      <c r="A111" s="1"/>
      <c r="B111" s="1"/>
      <c r="C111" s="135" t="s">
        <v>67</v>
      </c>
      <c r="D111" s="136" t="e">
        <f>D110/B96</f>
        <v>#VALUE!</v>
      </c>
      <c r="E111" s="1"/>
      <c r="F111" s="62"/>
      <c r="G111" s="131"/>
    </row>
    <row r="112" spans="1:7" ht="18.75" customHeight="1" x14ac:dyDescent="0.3">
      <c r="A112" s="1"/>
      <c r="B112" s="1"/>
      <c r="C112" s="137" t="s">
        <v>68</v>
      </c>
      <c r="D112" s="138" t="e">
        <f>AVERAGE(E100:E103,G100:G103)</f>
        <v>#DIV/0!</v>
      </c>
      <c r="E112" s="1"/>
      <c r="F112" s="62"/>
      <c r="G112" s="139"/>
    </row>
    <row r="113" spans="1:7" ht="18.75" customHeight="1" x14ac:dyDescent="0.3">
      <c r="A113" s="1"/>
      <c r="B113" s="1"/>
      <c r="C113" s="140" t="s">
        <v>69</v>
      </c>
      <c r="D113" s="141" t="e">
        <f>STDEV(E100:E103,G100:G103)/D112</f>
        <v>#DIV/0!</v>
      </c>
      <c r="E113" s="1"/>
      <c r="F113" s="62"/>
      <c r="G113" s="131"/>
    </row>
    <row r="114" spans="1:7" ht="19.5" customHeight="1" x14ac:dyDescent="0.3">
      <c r="A114" s="1"/>
      <c r="B114" s="1"/>
      <c r="C114" s="142" t="s">
        <v>17</v>
      </c>
      <c r="D114" s="143">
        <f>COUNT(E100:E103,G100:G103)</f>
        <v>0</v>
      </c>
      <c r="E114" s="1"/>
      <c r="F114" s="62"/>
      <c r="G114" s="131"/>
    </row>
    <row r="115" spans="1:7" ht="19.5" customHeight="1" x14ac:dyDescent="0.3">
      <c r="A115" s="2"/>
      <c r="B115" s="2"/>
      <c r="C115" s="2"/>
      <c r="D115" s="2"/>
      <c r="E115" s="2"/>
      <c r="F115" s="1"/>
      <c r="G115" s="1"/>
    </row>
    <row r="116" spans="1:7" ht="26.25" customHeight="1" x14ac:dyDescent="0.4">
      <c r="A116" s="21" t="s">
        <v>87</v>
      </c>
      <c r="B116" s="116">
        <v>1</v>
      </c>
      <c r="C116" s="144" t="s">
        <v>113</v>
      </c>
      <c r="D116" s="145" t="s">
        <v>52</v>
      </c>
      <c r="E116" s="146" t="s">
        <v>88</v>
      </c>
      <c r="F116" s="147" t="s">
        <v>89</v>
      </c>
      <c r="G116" s="1"/>
    </row>
    <row r="117" spans="1:7" ht="26.25" customHeight="1" x14ac:dyDescent="0.4">
      <c r="A117" s="23" t="s">
        <v>90</v>
      </c>
      <c r="B117" s="119">
        <v>1</v>
      </c>
      <c r="C117" s="81">
        <v>1</v>
      </c>
      <c r="D117" s="148"/>
      <c r="E117" s="149" t="str">
        <f t="shared" ref="E117:E122" si="3">IF(ISBLANK(D117),"-",D117/$D$112*$D$109*$B$125)</f>
        <v>-</v>
      </c>
      <c r="F117" s="150" t="str">
        <f t="shared" ref="F117:F122" si="4">IF(ISBLANK(D117), "-", E117/$B$56)</f>
        <v>-</v>
      </c>
      <c r="G117" s="1"/>
    </row>
    <row r="118" spans="1:7" ht="26.25" customHeight="1" x14ac:dyDescent="0.4">
      <c r="A118" s="23" t="s">
        <v>73</v>
      </c>
      <c r="B118" s="119">
        <v>1</v>
      </c>
      <c r="C118" s="81">
        <v>2</v>
      </c>
      <c r="D118" s="148"/>
      <c r="E118" s="151" t="str">
        <f t="shared" si="3"/>
        <v>-</v>
      </c>
      <c r="F118" s="152" t="str">
        <f t="shared" si="4"/>
        <v>-</v>
      </c>
      <c r="G118" s="1"/>
    </row>
    <row r="119" spans="1:7" ht="26.25" customHeight="1" x14ac:dyDescent="0.4">
      <c r="A119" s="23" t="s">
        <v>74</v>
      </c>
      <c r="B119" s="119">
        <v>1</v>
      </c>
      <c r="C119" s="81">
        <v>3</v>
      </c>
      <c r="D119" s="148"/>
      <c r="E119" s="151" t="str">
        <f t="shared" si="3"/>
        <v>-</v>
      </c>
      <c r="F119" s="152" t="str">
        <f t="shared" si="4"/>
        <v>-</v>
      </c>
      <c r="G119" s="1"/>
    </row>
    <row r="120" spans="1:7" ht="26.25" customHeight="1" x14ac:dyDescent="0.4">
      <c r="A120" s="23" t="s">
        <v>75</v>
      </c>
      <c r="B120" s="119">
        <v>1</v>
      </c>
      <c r="C120" s="81">
        <v>4</v>
      </c>
      <c r="D120" s="148"/>
      <c r="E120" s="151" t="str">
        <f t="shared" si="3"/>
        <v>-</v>
      </c>
      <c r="F120" s="152" t="str">
        <f t="shared" si="4"/>
        <v>-</v>
      </c>
      <c r="G120" s="1"/>
    </row>
    <row r="121" spans="1:7" ht="26.25" customHeight="1" x14ac:dyDescent="0.4">
      <c r="A121" s="23" t="s">
        <v>76</v>
      </c>
      <c r="B121" s="119">
        <v>1</v>
      </c>
      <c r="C121" s="81">
        <v>5</v>
      </c>
      <c r="D121" s="148"/>
      <c r="E121" s="151" t="str">
        <f t="shared" si="3"/>
        <v>-</v>
      </c>
      <c r="F121" s="152" t="str">
        <f t="shared" si="4"/>
        <v>-</v>
      </c>
      <c r="G121" s="1"/>
    </row>
    <row r="122" spans="1:7" ht="26.25" customHeight="1" x14ac:dyDescent="0.4">
      <c r="A122" s="23" t="s">
        <v>77</v>
      </c>
      <c r="B122" s="119">
        <v>1</v>
      </c>
      <c r="C122" s="153">
        <v>6</v>
      </c>
      <c r="D122" s="154"/>
      <c r="E122" s="155" t="str">
        <f t="shared" si="3"/>
        <v>-</v>
      </c>
      <c r="F122" s="156" t="str">
        <f t="shared" si="4"/>
        <v>-</v>
      </c>
      <c r="G122" s="1"/>
    </row>
    <row r="123" spans="1:7" ht="26.25" customHeight="1" x14ac:dyDescent="0.4">
      <c r="A123" s="23" t="s">
        <v>78</v>
      </c>
      <c r="B123" s="119">
        <v>1</v>
      </c>
      <c r="C123" s="81"/>
      <c r="D123" s="157"/>
      <c r="E123" s="101"/>
      <c r="F123" s="84"/>
      <c r="G123" s="1"/>
    </row>
    <row r="124" spans="1:7" ht="26.25" customHeight="1" x14ac:dyDescent="0.4">
      <c r="A124" s="23" t="s">
        <v>79</v>
      </c>
      <c r="B124" s="119">
        <v>1</v>
      </c>
      <c r="C124" s="81"/>
      <c r="D124" s="158"/>
      <c r="E124" s="159" t="s">
        <v>59</v>
      </c>
      <c r="F124" s="160" t="e">
        <f>AVERAGE(F117:F122)</f>
        <v>#DIV/0!</v>
      </c>
      <c r="G124" s="1"/>
    </row>
    <row r="125" spans="1:7" ht="27" customHeight="1" x14ac:dyDescent="0.4">
      <c r="A125" s="23" t="s">
        <v>80</v>
      </c>
      <c r="B125" s="161">
        <f>(B124/B123)*(B122/B121)*(B120/B119)*(B118/B117)*B116</f>
        <v>1</v>
      </c>
      <c r="C125" s="162"/>
      <c r="D125" s="163"/>
      <c r="E125" s="59" t="s">
        <v>69</v>
      </c>
      <c r="F125" s="96" t="e">
        <f>STDEV(F117:F122)/F124</f>
        <v>#DIV/0!</v>
      </c>
      <c r="G125" s="1"/>
    </row>
    <row r="126" spans="1:7" ht="27" customHeight="1" x14ac:dyDescent="0.4">
      <c r="A126" s="240" t="s">
        <v>64</v>
      </c>
      <c r="B126" s="241"/>
      <c r="C126" s="164"/>
      <c r="D126" s="165"/>
      <c r="E126" s="166" t="s">
        <v>17</v>
      </c>
      <c r="F126" s="167">
        <f>COUNT(F117:F122)</f>
        <v>0</v>
      </c>
      <c r="G126" s="1"/>
    </row>
    <row r="127" spans="1:7" ht="19.5" customHeight="1" x14ac:dyDescent="0.3">
      <c r="A127" s="242"/>
      <c r="B127" s="243"/>
      <c r="C127" s="101"/>
      <c r="D127" s="101"/>
      <c r="E127" s="101"/>
      <c r="F127" s="157"/>
      <c r="G127" s="101"/>
    </row>
    <row r="128" spans="1:7" ht="18.75" customHeight="1" x14ac:dyDescent="0.3">
      <c r="A128" s="19"/>
      <c r="B128" s="19"/>
      <c r="C128" s="101"/>
      <c r="D128" s="101"/>
      <c r="E128" s="101"/>
      <c r="F128" s="157"/>
      <c r="G128" s="101"/>
    </row>
    <row r="129" spans="1:7" ht="18.75" customHeight="1" x14ac:dyDescent="0.3">
      <c r="A129" s="10" t="s">
        <v>103</v>
      </c>
      <c r="B129" s="103" t="s">
        <v>91</v>
      </c>
      <c r="C129" s="247" t="str">
        <f>B20</f>
        <v>Suspected Levonorgestrel</v>
      </c>
      <c r="D129" s="247"/>
      <c r="E129" s="104" t="s">
        <v>92</v>
      </c>
      <c r="F129" s="104"/>
      <c r="G129" s="107" t="e">
        <f>F124</f>
        <v>#DIV/0!</v>
      </c>
    </row>
    <row r="130" spans="1:7" ht="19.5" customHeight="1" x14ac:dyDescent="0.3">
      <c r="A130" s="168"/>
      <c r="B130" s="168"/>
      <c r="C130" s="169"/>
      <c r="D130" s="169"/>
      <c r="E130" s="169"/>
      <c r="F130" s="169"/>
      <c r="G130" s="169"/>
    </row>
    <row r="131" spans="1:7" ht="18.75" customHeight="1" x14ac:dyDescent="0.3">
      <c r="A131" s="1"/>
      <c r="B131" s="246" t="s">
        <v>23</v>
      </c>
      <c r="C131" s="246"/>
      <c r="D131" s="1"/>
      <c r="E131" s="170" t="s">
        <v>24</v>
      </c>
      <c r="F131" s="171"/>
      <c r="G131" s="178" t="s">
        <v>25</v>
      </c>
    </row>
    <row r="132" spans="1:7" ht="60" customHeight="1" x14ac:dyDescent="0.3">
      <c r="A132" s="172" t="s">
        <v>26</v>
      </c>
      <c r="B132" s="173"/>
      <c r="C132" s="173"/>
      <c r="D132" s="1"/>
      <c r="E132" s="173"/>
      <c r="F132" s="101"/>
      <c r="G132" s="174"/>
    </row>
    <row r="133" spans="1:7" ht="60" customHeight="1" x14ac:dyDescent="0.3">
      <c r="A133" s="172" t="s">
        <v>27</v>
      </c>
      <c r="B133" s="175"/>
      <c r="C133" s="175"/>
      <c r="D133" s="1"/>
      <c r="E133" s="175"/>
      <c r="F133" s="101"/>
      <c r="G133" s="176"/>
    </row>
    <row r="250" spans="1:1" x14ac:dyDescent="0.2">
      <c r="A250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7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  <mergeCell ref="B21:C21"/>
  </mergeCells>
  <conditionalFormatting sqref="D51">
    <cfRule type="cellIs" dxfId="23" priority="1" operator="greaterThan">
      <formula>0.02</formula>
    </cfRule>
  </conditionalFormatting>
  <conditionalFormatting sqref="C83">
    <cfRule type="cellIs" dxfId="22" priority="2" operator="greaterThan">
      <formula>15</formula>
    </cfRule>
  </conditionalFormatting>
  <conditionalFormatting sqref="D113">
    <cfRule type="cellIs" dxfId="21" priority="3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</vt:lpstr>
      <vt:lpstr>Uniformity</vt:lpstr>
      <vt:lpstr>Substance 1</vt:lpstr>
      <vt:lpstr>'Substance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2016-04-21T10:12:04Z</cp:lastPrinted>
  <dcterms:created xsi:type="dcterms:W3CDTF">2005-07-05T10:19:27Z</dcterms:created>
  <dcterms:modified xsi:type="dcterms:W3CDTF">2016-04-21T13:33:10Z</dcterms:modified>
</cp:coreProperties>
</file>