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Lorna Wangari\2016\October\"/>
    </mc:Choice>
  </mc:AlternateContent>
  <bookViews>
    <workbookView xWindow="390" yWindow="555" windowWidth="19815" windowHeight="9405" activeTab="2"/>
  </bookViews>
  <sheets>
    <sheet name="SST " sheetId="9" r:id="rId1"/>
    <sheet name="Relative density" sheetId="8" r:id="rId2"/>
    <sheet name="Oxytetracycline Hydrochloride" sheetId="11" r:id="rId3"/>
  </sheets>
  <externalReferences>
    <externalReference r:id="rId4"/>
  </externalReferences>
  <definedNames>
    <definedName name="_xlnm.Print_Area" localSheetId="2">'Oxytetracycline Hydrochloride'!$A$1:$I$81</definedName>
    <definedName name="_xlnm.Print_Area" localSheetId="1">'Relative density'!$A$1:$D$15</definedName>
    <definedName name="_xlnm.Print_Area" localSheetId="0">'SST '!$A$15:$G$61</definedName>
  </definedNames>
  <calcPr calcId="152511"/>
</workbook>
</file>

<file path=xl/calcChain.xml><?xml version="1.0" encoding="utf-8"?>
<calcChain xmlns="http://schemas.openxmlformats.org/spreadsheetml/2006/main">
  <c r="B20" i="9" l="1"/>
  <c r="B31" i="9" l="1"/>
  <c r="E30" i="9" l="1"/>
  <c r="C77" i="11" l="1"/>
  <c r="H72" i="11"/>
  <c r="G72" i="11"/>
  <c r="B69" i="11"/>
  <c r="H68" i="11"/>
  <c r="G68" i="11"/>
  <c r="H64" i="11"/>
  <c r="G64" i="11"/>
  <c r="B58" i="11"/>
  <c r="E56" i="11"/>
  <c r="B55" i="11"/>
  <c r="B45" i="11"/>
  <c r="D48" i="11" s="1"/>
  <c r="F42" i="11"/>
  <c r="D42" i="11"/>
  <c r="G41" i="11"/>
  <c r="E41" i="11"/>
  <c r="B34" i="11"/>
  <c r="D44" i="11" s="1"/>
  <c r="B30" i="11"/>
  <c r="F44" i="11" l="1"/>
  <c r="F45" i="11" s="1"/>
  <c r="F46" i="11" s="1"/>
  <c r="D45" i="11"/>
  <c r="D46" i="11" s="1"/>
  <c r="B21" i="9" s="1"/>
  <c r="D49" i="11"/>
  <c r="C7" i="8"/>
  <c r="E38" i="11" l="1"/>
  <c r="E40" i="11"/>
  <c r="G40" i="11"/>
  <c r="G38" i="11"/>
  <c r="E39" i="11"/>
  <c r="B53" i="9"/>
  <c r="E51" i="9"/>
  <c r="D51" i="9"/>
  <c r="C51" i="9"/>
  <c r="B51" i="9"/>
  <c r="B52" i="9" s="1"/>
  <c r="B32" i="9"/>
  <c r="D30" i="9"/>
  <c r="C30" i="9"/>
  <c r="B30" i="9"/>
  <c r="B7" i="8"/>
  <c r="A7" i="8"/>
  <c r="G42" i="11" l="1"/>
  <c r="D52" i="11"/>
  <c r="D50" i="11"/>
  <c r="E42" i="11"/>
  <c r="B11" i="8"/>
  <c r="B9" i="8"/>
  <c r="D51" i="11" l="1"/>
  <c r="B13" i="8"/>
  <c r="B57" i="11" s="1"/>
  <c r="D58" i="11" l="1"/>
  <c r="G69" i="11" l="1"/>
  <c r="H69" i="11" s="1"/>
  <c r="G71" i="11"/>
  <c r="H71" i="11" s="1"/>
  <c r="G70" i="11"/>
  <c r="H70" i="11" s="1"/>
  <c r="B70" i="11"/>
  <c r="G62" i="11"/>
  <c r="H62" i="11" s="1"/>
  <c r="G61" i="11"/>
  <c r="H61" i="11" s="1"/>
  <c r="G67" i="11"/>
  <c r="H67" i="11" s="1"/>
  <c r="G65" i="11"/>
  <c r="H65" i="11" s="1"/>
  <c r="G66" i="11"/>
  <c r="H66" i="11" s="1"/>
  <c r="G63" i="11"/>
  <c r="H63" i="11" s="1"/>
  <c r="H75" i="11" l="1"/>
  <c r="H73" i="11"/>
  <c r="H74" i="11" l="1"/>
  <c r="G77" i="11"/>
</calcChain>
</file>

<file path=xl/sharedStrings.xml><?xml version="1.0" encoding="utf-8"?>
<sst xmlns="http://schemas.openxmlformats.org/spreadsheetml/2006/main" count="154" uniqueCount="117">
  <si>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</si>
  <si>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</si>
  <si>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</si>
  <si>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</si>
  <si>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</si>
  <si>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</si>
  <si>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</si>
  <si>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</si>
  <si>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</si>
  <si>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</si>
  <si>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</si>
  <si>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</si>
  <si>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</si>
  <si>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</si>
  <si>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</si>
  <si>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</si>
  <si>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</si>
  <si>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</si>
  <si>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</si>
  <si>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</si>
  <si>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</si>
  <si>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</si>
  <si>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</si>
  <si>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</si>
  <si>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</si>
  <si>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</si>
  <si>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</si>
  <si>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</si>
  <si>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</si>
  <si>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</si>
  <si>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</si>
  <si>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</si>
  <si>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</si>
  <si>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</si>
  <si>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</si>
  <si>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</si>
  <si>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</si>
  <si>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</si>
  <si>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</si>
  <si>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</si>
  <si>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</si>
  <si>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</si>
  <si>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</si>
  <si>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</si>
  <si>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</si>
  <si>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</si>
  <si>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</si>
  <si>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</si>
  <si>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</si>
  <si>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</si>
  <si>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</si>
  <si>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</si>
  <si>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</si>
  <si>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</si>
  <si>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</si>
  <si>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</si>
  <si>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</si>
  <si>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</si>
  <si>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</si>
  <si>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</si>
  <si>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</si>
  <si>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</si>
  <si>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</si>
  <si>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</si>
  <si>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</si>
  <si>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</si>
  <si>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</si>
  <si>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</si>
  <si>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</si>
  <si>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</si>
  <si>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</si>
  <si>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</si>
  <si>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</si>
  <si>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</si>
  <si>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</si>
  <si>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</si>
  <si>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</si>
  <si>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</si>
  <si>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</si>
  <si>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</si>
  <si>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</si>
  <si>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</si>
  <si>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</si>
  <si>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</si>
  <si>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</si>
  <si>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</si>
  <si>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</si>
  <si>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</si>
  <si>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</si>
  <si>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</si>
  <si>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</si>
  <si>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</si>
  <si>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</si>
  <si>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</si>
  <si>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</si>
  <si>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</si>
  <si>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</si>
  <si>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</si>
  <si>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</si>
  <si>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</si>
  <si>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</si>
  <si>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</si>
  <si>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</si>
  <si>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</si>
  <si>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</si>
  <si>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</si>
  <si>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 xml:space="preserve">  </t>
  </si>
  <si>
    <t xml:space="preserve">                                 </t>
  </si>
  <si>
    <t>Oxytetracycline</t>
  </si>
  <si>
    <t>DUELCIN</t>
  </si>
  <si>
    <t>Oxytetracycline Hydrochloride</t>
  </si>
  <si>
    <t>Each 1 mL contains: Oxytetracycline Hydrochloride BP 50mg</t>
  </si>
  <si>
    <t>O5-2</t>
  </si>
  <si>
    <t>KIPKORIR/ Lorna</t>
  </si>
  <si>
    <t>Kipkorir/Lorna</t>
  </si>
  <si>
    <t>NDQD201602775</t>
  </si>
  <si>
    <t>OXYTETRACYCLINE INJECTIO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</si>
</sst>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dd\-mmm\-yyyy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1" fillId="2" borderId="0"/>
    <xf numFmtId="0" fontId="26" fillId="2" borderId="0"/>
  </cellStyleXfs>
  <cellXfs count="21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2" fontId="22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1" fillId="2" borderId="0" xfId="1" applyFill="1"/>
    <xf numFmtId="0" fontId="24" fillId="2" borderId="0" xfId="1" applyFont="1" applyFill="1"/>
    <xf numFmtId="164" fontId="25" fillId="3" borderId="0" xfId="1" applyNumberFormat="1" applyFont="1" applyFill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173" fontId="22" fillId="5" borderId="0" xfId="1" applyNumberFormat="1" applyFont="1" applyFill="1" applyAlignment="1">
      <alignment horizontal="center"/>
    </xf>
    <xf numFmtId="173" fontId="24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173" fontId="23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 wrapText="1"/>
    </xf>
    <xf numFmtId="172" fontId="22" fillId="5" borderId="51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164" fontId="8" fillId="3" borderId="0" xfId="1" applyNumberFormat="1" applyFont="1" applyFill="1" applyAlignment="1" applyProtection="1">
      <alignment horizontal="center"/>
      <protection locked="0"/>
    </xf>
    <xf numFmtId="0" fontId="2" fillId="2" borderId="0" xfId="2" applyFont="1" applyFill="1"/>
    <xf numFmtId="0" fontId="26" fillId="2" borderId="0" xfId="2" applyFill="1"/>
    <xf numFmtId="0" fontId="9" fillId="2" borderId="0" xfId="2" applyFont="1" applyFill="1"/>
    <xf numFmtId="0" fontId="15" fillId="3" borderId="0" xfId="2" applyFont="1" applyFill="1" applyAlignment="1" applyProtection="1">
      <alignment horizontal="left"/>
      <protection locked="0"/>
    </xf>
    <xf numFmtId="0" fontId="15" fillId="2" borderId="0" xfId="2" applyFont="1" applyFill="1" applyProtection="1">
      <protection locked="0"/>
    </xf>
    <xf numFmtId="0" fontId="15" fillId="2" borderId="0" xfId="2" applyFont="1" applyFill="1"/>
    <xf numFmtId="174" fontId="15" fillId="3" borderId="0" xfId="2" applyNumberFormat="1" applyFont="1" applyFill="1" applyAlignment="1" applyProtection="1">
      <alignment horizontal="center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6" fillId="3" borderId="0" xfId="2" applyFont="1" applyFill="1" applyAlignment="1" applyProtection="1">
      <alignment horizontal="center"/>
      <protection locked="0"/>
    </xf>
    <xf numFmtId="0" fontId="15" fillId="3" borderId="0" xfId="2" applyFont="1" applyFill="1" applyAlignment="1" applyProtection="1">
      <alignment horizontal="center"/>
      <protection locked="0"/>
    </xf>
    <xf numFmtId="0" fontId="10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1" fillId="2" borderId="0" xfId="2" applyFont="1" applyFill="1"/>
    <xf numFmtId="0" fontId="12" fillId="2" borderId="0" xfId="2" applyFont="1" applyFill="1"/>
    <xf numFmtId="2" fontId="16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3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0" xfId="2" applyFont="1" applyFill="1"/>
    <xf numFmtId="0" fontId="8" fillId="2" borderId="12" xfId="2" applyFont="1" applyFill="1" applyBorder="1" applyAlignment="1">
      <alignment horizontal="right"/>
    </xf>
    <xf numFmtId="0" fontId="16" fillId="3" borderId="15" xfId="2" applyFont="1" applyFill="1" applyBorder="1" applyAlignment="1" applyProtection="1">
      <alignment horizontal="center"/>
      <protection locked="0"/>
    </xf>
    <xf numFmtId="0" fontId="9" fillId="2" borderId="32" xfId="2" applyFont="1" applyFill="1" applyBorder="1"/>
    <xf numFmtId="0" fontId="9" fillId="2" borderId="33" xfId="2" applyFont="1" applyFill="1" applyBorder="1"/>
    <xf numFmtId="0" fontId="8" fillId="2" borderId="13" xfId="2" applyFont="1" applyFill="1" applyBorder="1" applyAlignment="1">
      <alignment horizontal="right"/>
    </xf>
    <xf numFmtId="0" fontId="16" fillId="3" borderId="14" xfId="2" applyFont="1" applyFill="1" applyBorder="1" applyAlignment="1" applyProtection="1">
      <alignment horizontal="center"/>
      <protection locked="0"/>
    </xf>
    <xf numFmtId="0" fontId="9" fillId="2" borderId="15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16" fillId="3" borderId="42" xfId="2" applyFont="1" applyFill="1" applyBorder="1" applyAlignment="1" applyProtection="1">
      <alignment horizontal="center"/>
      <protection locked="0"/>
    </xf>
    <xf numFmtId="168" fontId="8" fillId="2" borderId="29" xfId="2" applyNumberFormat="1" applyFont="1" applyFill="1" applyBorder="1" applyAlignment="1">
      <alignment horizontal="center"/>
    </xf>
    <xf numFmtId="168" fontId="8" fillId="2" borderId="17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6" fillId="3" borderId="13" xfId="2" applyFont="1" applyFill="1" applyBorder="1" applyAlignment="1" applyProtection="1">
      <alignment horizontal="center"/>
      <protection locked="0"/>
    </xf>
    <xf numFmtId="168" fontId="8" fillId="2" borderId="34" xfId="2" applyNumberFormat="1" applyFont="1" applyFill="1" applyBorder="1" applyAlignment="1">
      <alignment horizontal="center"/>
    </xf>
    <xf numFmtId="168" fontId="8" fillId="2" borderId="30" xfId="2" applyNumberFormat="1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6" fillId="3" borderId="43" xfId="2" applyFont="1" applyFill="1" applyBorder="1" applyAlignment="1" applyProtection="1">
      <alignment horizontal="center"/>
      <protection locked="0"/>
    </xf>
    <xf numFmtId="168" fontId="8" fillId="2" borderId="35" xfId="2" applyNumberFormat="1" applyFont="1" applyFill="1" applyBorder="1" applyAlignment="1">
      <alignment horizontal="center"/>
    </xf>
    <xf numFmtId="168" fontId="8" fillId="2" borderId="31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1" fontId="9" fillId="6" borderId="38" xfId="2" applyNumberFormat="1" applyFont="1" applyFill="1" applyBorder="1" applyAlignment="1">
      <alignment horizontal="center"/>
    </xf>
    <xf numFmtId="168" fontId="9" fillId="6" borderId="28" xfId="2" applyNumberFormat="1" applyFont="1" applyFill="1" applyBorder="1" applyAlignment="1">
      <alignment horizontal="center"/>
    </xf>
    <xf numFmtId="1" fontId="9" fillId="6" borderId="20" xfId="2" applyNumberFormat="1" applyFont="1" applyFill="1" applyBorder="1" applyAlignment="1">
      <alignment horizontal="center"/>
    </xf>
    <xf numFmtId="168" fontId="9" fillId="6" borderId="21" xfId="2" applyNumberFormat="1" applyFont="1" applyFill="1" applyBorder="1" applyAlignment="1">
      <alignment horizontal="center"/>
    </xf>
    <xf numFmtId="0" fontId="8" fillId="2" borderId="39" xfId="2" applyFont="1" applyFill="1" applyBorder="1" applyAlignment="1">
      <alignment horizontal="right"/>
    </xf>
    <xf numFmtId="0" fontId="16" fillId="3" borderId="44" xfId="2" applyFont="1" applyFill="1" applyBorder="1" applyAlignment="1" applyProtection="1">
      <alignment horizontal="center"/>
      <protection locked="0"/>
    </xf>
    <xf numFmtId="0" fontId="16" fillId="3" borderId="41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8" fillId="2" borderId="16" xfId="2" applyFont="1" applyFill="1" applyBorder="1" applyAlignment="1">
      <alignment horizontal="right"/>
    </xf>
    <xf numFmtId="2" fontId="8" fillId="6" borderId="40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6" borderId="2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40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6" borderId="23" xfId="2" applyNumberFormat="1" applyFont="1" applyFill="1" applyBorder="1" applyAlignment="1">
      <alignment horizontal="center"/>
    </xf>
    <xf numFmtId="0" fontId="16" fillId="3" borderId="40" xfId="2" applyFont="1" applyFill="1" applyBorder="1" applyAlignment="1" applyProtection="1">
      <alignment horizontal="center"/>
      <protection locked="0"/>
    </xf>
    <xf numFmtId="0" fontId="8" fillId="2" borderId="38" xfId="2" applyFont="1" applyFill="1" applyBorder="1" applyAlignment="1">
      <alignment horizontal="right"/>
    </xf>
    <xf numFmtId="2" fontId="8" fillId="6" borderId="17" xfId="2" applyNumberFormat="1" applyFont="1" applyFill="1" applyBorder="1" applyAlignment="1">
      <alignment horizontal="center"/>
    </xf>
    <xf numFmtId="168" fontId="9" fillId="2" borderId="0" xfId="2" applyNumberFormat="1" applyFont="1" applyFill="1" applyAlignment="1">
      <alignment horizontal="center"/>
    </xf>
    <xf numFmtId="0" fontId="8" fillId="2" borderId="41" xfId="2" applyFont="1" applyFill="1" applyBorder="1" applyAlignment="1">
      <alignment horizontal="right"/>
    </xf>
    <xf numFmtId="168" fontId="9" fillId="7" borderId="41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22" xfId="2" applyFont="1" applyFill="1" applyBorder="1" applyAlignment="1">
      <alignment horizontal="right"/>
    </xf>
    <xf numFmtId="10" fontId="8" fillId="6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right"/>
    </xf>
    <xf numFmtId="0" fontId="8" fillId="7" borderId="2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9" fontId="16" fillId="3" borderId="0" xfId="2" applyNumberFormat="1" applyFont="1" applyFill="1" applyAlignment="1" applyProtection="1">
      <alignment horizontal="center"/>
      <protection locked="0"/>
    </xf>
    <xf numFmtId="171" fontId="16" fillId="3" borderId="0" xfId="2" applyNumberFormat="1" applyFont="1" applyFill="1" applyAlignment="1" applyProtection="1">
      <alignment horizontal="center"/>
      <protection locked="0"/>
    </xf>
    <xf numFmtId="172" fontId="9" fillId="2" borderId="0" xfId="2" applyNumberFormat="1" applyFont="1" applyFill="1" applyAlignment="1" applyProtection="1">
      <alignment horizontal="center"/>
      <protection locked="0"/>
    </xf>
    <xf numFmtId="169" fontId="9" fillId="2" borderId="0" xfId="2" applyNumberFormat="1" applyFont="1" applyFill="1" applyAlignment="1">
      <alignment horizontal="center"/>
    </xf>
    <xf numFmtId="170" fontId="9" fillId="2" borderId="0" xfId="2" applyNumberFormat="1" applyFont="1" applyFill="1" applyAlignment="1">
      <alignment horizontal="center"/>
    </xf>
    <xf numFmtId="1" fontId="9" fillId="2" borderId="0" xfId="2" applyNumberFormat="1" applyFont="1" applyFill="1" applyBorder="1" applyAlignment="1">
      <alignment horizontal="center"/>
    </xf>
    <xf numFmtId="2" fontId="9" fillId="2" borderId="25" xfId="2" applyNumberFormat="1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16" fillId="3" borderId="12" xfId="2" applyFont="1" applyFill="1" applyBorder="1" applyAlignment="1" applyProtection="1">
      <alignment horizontal="center"/>
      <protection locked="0"/>
    </xf>
    <xf numFmtId="2" fontId="8" fillId="2" borderId="25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2" fontId="8" fillId="2" borderId="26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/>
    </xf>
    <xf numFmtId="0" fontId="16" fillId="3" borderId="36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center"/>
    </xf>
    <xf numFmtId="0" fontId="8" fillId="2" borderId="26" xfId="2" applyFont="1" applyFill="1" applyBorder="1" applyAlignment="1">
      <alignment horizontal="center"/>
    </xf>
    <xf numFmtId="0" fontId="8" fillId="2" borderId="27" xfId="2" applyFont="1" applyFill="1" applyBorder="1" applyAlignment="1">
      <alignment horizontal="center"/>
    </xf>
    <xf numFmtId="2" fontId="8" fillId="2" borderId="27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right"/>
    </xf>
    <xf numFmtId="164" fontId="15" fillId="2" borderId="37" xfId="2" applyNumberFormat="1" applyFont="1" applyFill="1" applyBorder="1" applyAlignment="1">
      <alignment horizontal="center"/>
    </xf>
    <xf numFmtId="0" fontId="8" fillId="2" borderId="24" xfId="2" applyFont="1" applyFill="1" applyBorder="1" applyAlignment="1">
      <alignment horizontal="right"/>
    </xf>
    <xf numFmtId="10" fontId="16" fillId="7" borderId="19" xfId="2" applyNumberFormat="1" applyFont="1" applyFill="1" applyBorder="1" applyAlignment="1">
      <alignment horizontal="center"/>
    </xf>
    <xf numFmtId="10" fontId="16" fillId="6" borderId="45" xfId="2" applyNumberFormat="1" applyFont="1" applyFill="1" applyBorder="1" applyAlignment="1">
      <alignment horizontal="center"/>
    </xf>
    <xf numFmtId="0" fontId="16" fillId="7" borderId="46" xfId="2" applyFont="1" applyFill="1" applyBorder="1" applyAlignment="1">
      <alignment horizontal="center"/>
    </xf>
    <xf numFmtId="165" fontId="16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0" fontId="8" fillId="2" borderId="7" xfId="2" applyFont="1" applyFill="1" applyBorder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8" fillId="2" borderId="11" xfId="2" applyFont="1" applyFill="1" applyBorder="1"/>
    <xf numFmtId="2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17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horizontal="center" vertical="center"/>
    </xf>
    <xf numFmtId="0" fontId="14" fillId="2" borderId="48" xfId="2" applyFont="1" applyFill="1" applyBorder="1" applyAlignment="1">
      <alignment horizontal="center"/>
    </xf>
    <xf numFmtId="0" fontId="14" fillId="2" borderId="49" xfId="2" applyFont="1" applyFill="1" applyBorder="1" applyAlignment="1">
      <alignment horizontal="center"/>
    </xf>
    <xf numFmtId="0" fontId="14" fillId="2" borderId="5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6" fillId="3" borderId="0" xfId="2" applyFont="1" applyFill="1" applyAlignment="1" applyProtection="1">
      <alignment horizontal="left"/>
      <protection locked="0"/>
    </xf>
    <xf numFmtId="0" fontId="15" fillId="3" borderId="0" xfId="2" applyFont="1" applyFill="1" applyAlignment="1" applyProtection="1">
      <alignment horizontal="left"/>
      <protection locked="0"/>
    </xf>
    <xf numFmtId="0" fontId="14" fillId="2" borderId="48" xfId="2" applyFont="1" applyFill="1" applyBorder="1" applyAlignment="1">
      <alignment horizontal="justify" vertical="center" wrapText="1"/>
    </xf>
    <xf numFmtId="0" fontId="14" fillId="2" borderId="49" xfId="2" applyFont="1" applyFill="1" applyBorder="1" applyAlignment="1">
      <alignment horizontal="justify" vertical="center" wrapText="1"/>
    </xf>
    <xf numFmtId="0" fontId="14" fillId="2" borderId="50" xfId="2" applyFont="1" applyFill="1" applyBorder="1" applyAlignment="1">
      <alignment horizontal="justify" vertical="center" wrapText="1"/>
    </xf>
    <xf numFmtId="0" fontId="14" fillId="2" borderId="48" xfId="2" applyFont="1" applyFill="1" applyBorder="1" applyAlignment="1">
      <alignment horizontal="left" vertical="center" wrapText="1"/>
    </xf>
    <xf numFmtId="0" fontId="14" fillId="2" borderId="49" xfId="2" applyFont="1" applyFill="1" applyBorder="1" applyAlignment="1">
      <alignment horizontal="left" vertical="center" wrapText="1"/>
    </xf>
    <xf numFmtId="0" fontId="14" fillId="2" borderId="50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6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164" fontId="16" fillId="3" borderId="25" xfId="2" applyNumberFormat="1" applyFont="1" applyFill="1" applyBorder="1" applyAlignment="1" applyProtection="1">
      <alignment horizontal="center" vertical="center"/>
      <protection locked="0"/>
    </xf>
    <xf numFmtId="164" fontId="16" fillId="3" borderId="26" xfId="2" applyNumberFormat="1" applyFont="1" applyFill="1" applyBorder="1" applyAlignment="1" applyProtection="1">
      <alignment horizontal="center" vertical="center"/>
      <protection locked="0"/>
    </xf>
    <xf numFmtId="164" fontId="16" fillId="3" borderId="27" xfId="2" applyNumberFormat="1" applyFont="1" applyFill="1" applyBorder="1" applyAlignment="1" applyProtection="1">
      <alignment horizontal="center" vertical="center"/>
      <protection locked="0"/>
    </xf>
    <xf numFmtId="0" fontId="9" fillId="2" borderId="36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utua\SARAH%20K\july\Copy%20of%20NDQD201607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Cefuroxime tablets"/>
      <sheetName val="Sheet1"/>
      <sheetName val="Cefuroxime tablets (2)"/>
    </sheetNames>
    <sheetDataSet>
      <sheetData sheetId="0">
        <row r="52">
          <cell r="B52">
            <v>1.7830473293630255E-2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3" zoomScale="90" zoomScaleNormal="100" zoomScaleSheetLayoutView="90" workbookViewId="0">
      <selection activeCell="D31" sqref="D31"/>
    </sheetView>
  </sheetViews>
  <sheetFormatPr defaultColWidth="9.140625"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5" width="25.7109375" style="38" customWidth="1"/>
    <col min="6" max="6" width="23.140625" style="38" customWidth="1"/>
    <col min="7" max="7" width="28.42578125" style="38" customWidth="1"/>
    <col min="8" max="8" width="21.5703125" style="38" customWidth="1"/>
    <col min="9" max="9" width="9.140625" style="38" customWidth="1"/>
    <col min="10" max="16384" width="9.140625" style="40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183" t="s">
        <v>0</v>
      </c>
      <c r="B15" s="183"/>
      <c r="C15" s="183"/>
      <c r="D15" s="183"/>
      <c r="E15" s="183"/>
    </row>
    <row r="16" spans="1:6" ht="16.5" customHeight="1" x14ac:dyDescent="0.3">
      <c r="A16" s="3" t="s">
        <v>1</v>
      </c>
      <c r="B16" s="4" t="s">
        <v>2</v>
      </c>
    </row>
    <row r="17" spans="1:5" ht="16.5" customHeight="1" x14ac:dyDescent="0.3">
      <c r="A17" s="5" t="s">
        <v>3</v>
      </c>
      <c r="B17" s="5" t="s">
        <v>115</v>
      </c>
      <c r="D17" s="6"/>
      <c r="E17" s="41"/>
    </row>
    <row r="18" spans="1:5" ht="16.5" customHeight="1" x14ac:dyDescent="0.3">
      <c r="A18" s="43" t="s">
        <v>4</v>
      </c>
      <c r="B18" s="43" t="s">
        <v>108</v>
      </c>
      <c r="C18" s="41"/>
      <c r="D18" s="41"/>
      <c r="E18" s="41"/>
    </row>
    <row r="19" spans="1:5" ht="16.5" customHeight="1" x14ac:dyDescent="0.3">
      <c r="A19" s="43" t="s">
        <v>5</v>
      </c>
      <c r="B19" s="7">
        <v>98.6</v>
      </c>
      <c r="C19" s="41"/>
      <c r="D19" s="41"/>
      <c r="E19" s="41"/>
    </row>
    <row r="20" spans="1:5" ht="16.5" customHeight="1" x14ac:dyDescent="0.3">
      <c r="A20" s="5" t="s">
        <v>6</v>
      </c>
      <c r="B20" s="7">
        <f>'Oxytetracycline Hydrochloride'!D43</f>
        <v>21.52</v>
      </c>
      <c r="C20" s="41"/>
      <c r="D20" s="41"/>
      <c r="E20" s="41"/>
    </row>
    <row r="21" spans="1:5" ht="16.5" customHeight="1" x14ac:dyDescent="0.3">
      <c r="A21" s="5" t="s">
        <v>7</v>
      </c>
      <c r="B21" s="8">
        <f>'Oxytetracycline Hydrochloride'!D46</f>
        <v>0.21218719999999996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80369874</v>
      </c>
      <c r="C24" s="12">
        <v>2406.16</v>
      </c>
      <c r="D24" s="13">
        <v>0.98</v>
      </c>
      <c r="E24" s="13">
        <v>6.57</v>
      </c>
    </row>
    <row r="25" spans="1:5" ht="16.5" customHeight="1" x14ac:dyDescent="0.3">
      <c r="A25" s="11">
        <v>2</v>
      </c>
      <c r="B25" s="12">
        <v>80469531</v>
      </c>
      <c r="C25" s="12">
        <v>2413.5700000000002</v>
      </c>
      <c r="D25" s="13">
        <v>0.98</v>
      </c>
      <c r="E25" s="13">
        <v>6.59</v>
      </c>
    </row>
    <row r="26" spans="1:5" ht="16.5" customHeight="1" x14ac:dyDescent="0.3">
      <c r="A26" s="11">
        <v>3</v>
      </c>
      <c r="B26" s="12">
        <v>80606017</v>
      </c>
      <c r="C26" s="12">
        <v>2406.54</v>
      </c>
      <c r="D26" s="13">
        <v>0.98</v>
      </c>
      <c r="E26" s="13">
        <v>6.57</v>
      </c>
    </row>
    <row r="27" spans="1:5" ht="16.5" customHeight="1" x14ac:dyDescent="0.3">
      <c r="A27" s="11">
        <v>4</v>
      </c>
      <c r="B27" s="12">
        <v>80876321</v>
      </c>
      <c r="C27" s="12">
        <v>2409.71</v>
      </c>
      <c r="D27" s="13">
        <v>0.98</v>
      </c>
      <c r="E27" s="13">
        <v>6.57</v>
      </c>
    </row>
    <row r="28" spans="1:5" ht="16.5" customHeight="1" x14ac:dyDescent="0.3">
      <c r="A28" s="11">
        <v>5</v>
      </c>
      <c r="B28" s="12">
        <v>80898522</v>
      </c>
      <c r="C28" s="12">
        <v>2411.64</v>
      </c>
      <c r="D28" s="13">
        <v>0.98</v>
      </c>
      <c r="E28" s="13">
        <v>6.58</v>
      </c>
    </row>
    <row r="29" spans="1:5" ht="16.5" customHeight="1" x14ac:dyDescent="0.3">
      <c r="A29" s="11">
        <v>6</v>
      </c>
      <c r="B29" s="15">
        <v>80880712</v>
      </c>
      <c r="C29" s="15">
        <v>2425.3200000000002</v>
      </c>
      <c r="D29" s="16">
        <v>0.99</v>
      </c>
      <c r="E29" s="16">
        <v>6.57</v>
      </c>
    </row>
    <row r="30" spans="1:5" ht="16.5" customHeight="1" x14ac:dyDescent="0.3">
      <c r="A30" s="17" t="s">
        <v>13</v>
      </c>
      <c r="B30" s="18">
        <f>AVERAGE(B24:B29)</f>
        <v>80683496.166666672</v>
      </c>
      <c r="C30" s="19">
        <f>AVERAGE(C24:C29)</f>
        <v>2412.1566666666663</v>
      </c>
      <c r="D30" s="20">
        <f>AVERAGE(D24:D29)</f>
        <v>0.9816666666666668</v>
      </c>
      <c r="E30" s="20">
        <f>AVERAGE(E24:E29)</f>
        <v>6.5750000000000002</v>
      </c>
    </row>
    <row r="31" spans="1:5" ht="16.5" customHeight="1" x14ac:dyDescent="0.3">
      <c r="A31" s="21" t="s">
        <v>14</v>
      </c>
      <c r="B31" s="22">
        <f>[1]SST!$B$52</f>
        <v>1.7830473293630255E-2</v>
      </c>
      <c r="C31" s="23"/>
      <c r="D31" s="23"/>
      <c r="E31" s="24"/>
    </row>
    <row r="32" spans="1:5" s="38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38" customFormat="1" ht="15.75" customHeight="1" x14ac:dyDescent="0.25">
      <c r="A33" s="41"/>
      <c r="B33" s="41"/>
      <c r="C33" s="41"/>
      <c r="D33" s="41"/>
      <c r="E33" s="41"/>
    </row>
    <row r="34" spans="1:5" s="38" customFormat="1" ht="16.5" customHeight="1" x14ac:dyDescent="0.3">
      <c r="A34" s="43" t="s">
        <v>16</v>
      </c>
      <c r="B34" s="29" t="s">
        <v>17</v>
      </c>
      <c r="C34" s="44"/>
      <c r="D34" s="44"/>
      <c r="E34" s="44"/>
    </row>
    <row r="35" spans="1:5" ht="16.5" customHeight="1" x14ac:dyDescent="0.3">
      <c r="A35" s="43"/>
      <c r="B35" s="29" t="s">
        <v>18</v>
      </c>
      <c r="C35" s="44"/>
      <c r="D35" s="44"/>
      <c r="E35" s="44"/>
    </row>
    <row r="36" spans="1:5" ht="16.5" customHeight="1" x14ac:dyDescent="0.3">
      <c r="A36" s="43"/>
      <c r="B36" s="29" t="s">
        <v>19</v>
      </c>
      <c r="C36" s="44"/>
      <c r="D36" s="44"/>
      <c r="E36" s="44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3" t="s">
        <v>1</v>
      </c>
      <c r="B38" s="4" t="s">
        <v>20</v>
      </c>
    </row>
    <row r="39" spans="1:5" ht="16.5" customHeight="1" x14ac:dyDescent="0.3">
      <c r="A39" s="43" t="s">
        <v>4</v>
      </c>
      <c r="B39" s="5"/>
      <c r="C39" s="41"/>
      <c r="D39" s="41"/>
      <c r="E39" s="41"/>
    </row>
    <row r="40" spans="1:5" ht="16.5" customHeight="1" x14ac:dyDescent="0.3">
      <c r="A40" s="43" t="s">
        <v>5</v>
      </c>
      <c r="B40" s="7"/>
      <c r="C40" s="41"/>
      <c r="D40" s="41"/>
      <c r="E40" s="41"/>
    </row>
    <row r="41" spans="1:5" ht="16.5" customHeight="1" x14ac:dyDescent="0.3">
      <c r="A41" s="5" t="s">
        <v>6</v>
      </c>
      <c r="B41" s="7"/>
      <c r="C41" s="41"/>
      <c r="D41" s="41"/>
      <c r="E41" s="41"/>
    </row>
    <row r="42" spans="1:5" ht="16.5" customHeight="1" x14ac:dyDescent="0.3">
      <c r="A42" s="5" t="s">
        <v>7</v>
      </c>
      <c r="B42" s="8"/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/>
      <c r="C45" s="12"/>
      <c r="D45" s="13"/>
      <c r="E45" s="14"/>
    </row>
    <row r="46" spans="1:5" ht="16.5" customHeight="1" x14ac:dyDescent="0.3">
      <c r="A46" s="11">
        <v>2</v>
      </c>
      <c r="B46" s="12"/>
      <c r="C46" s="12"/>
      <c r="D46" s="13"/>
      <c r="E46" s="13"/>
    </row>
    <row r="47" spans="1:5" ht="16.5" customHeight="1" x14ac:dyDescent="0.3">
      <c r="A47" s="11">
        <v>3</v>
      </c>
      <c r="B47" s="12"/>
      <c r="C47" s="12"/>
      <c r="D47" s="13"/>
      <c r="E47" s="13"/>
    </row>
    <row r="48" spans="1:5" ht="16.5" customHeight="1" x14ac:dyDescent="0.3">
      <c r="A48" s="11">
        <v>4</v>
      </c>
      <c r="B48" s="12"/>
      <c r="C48" s="12"/>
      <c r="D48" s="13"/>
      <c r="E48" s="13"/>
    </row>
    <row r="49" spans="1:7" ht="16.5" customHeight="1" x14ac:dyDescent="0.3">
      <c r="A49" s="11">
        <v>5</v>
      </c>
      <c r="B49" s="12"/>
      <c r="C49" s="12"/>
      <c r="D49" s="13"/>
      <c r="E49" s="13"/>
    </row>
    <row r="50" spans="1:7" ht="16.5" customHeight="1" x14ac:dyDescent="0.3">
      <c r="A50" s="11">
        <v>6</v>
      </c>
      <c r="B50" s="15"/>
      <c r="C50" s="15"/>
      <c r="D50" s="16"/>
      <c r="E50" s="16"/>
    </row>
    <row r="51" spans="1:7" ht="16.5" customHeight="1" x14ac:dyDescent="0.3">
      <c r="A51" s="17" t="s">
        <v>13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</row>
    <row r="52" spans="1:7" ht="16.5" customHeight="1" x14ac:dyDescent="0.3">
      <c r="A52" s="21" t="s">
        <v>14</v>
      </c>
      <c r="B52" s="22" t="e">
        <f>(STDEV(B45:B50)/B51)</f>
        <v>#DIV/0!</v>
      </c>
      <c r="C52" s="23"/>
      <c r="D52" s="23"/>
      <c r="E52" s="24"/>
    </row>
    <row r="53" spans="1:7" s="38" customFormat="1" ht="16.5" customHeight="1" x14ac:dyDescent="0.3">
      <c r="A53" s="25" t="s">
        <v>15</v>
      </c>
      <c r="B53" s="26">
        <f>COUNT(B45:B50)</f>
        <v>0</v>
      </c>
      <c r="C53" s="27"/>
      <c r="D53" s="42"/>
      <c r="E53" s="28"/>
    </row>
    <row r="54" spans="1:7" s="38" customFormat="1" ht="15.75" customHeight="1" x14ac:dyDescent="0.25">
      <c r="A54" s="41"/>
      <c r="B54" s="41"/>
      <c r="C54" s="41"/>
      <c r="D54" s="41"/>
      <c r="E54" s="41"/>
    </row>
    <row r="55" spans="1:7" s="38" customFormat="1" ht="16.5" customHeight="1" x14ac:dyDescent="0.3">
      <c r="A55" s="43" t="s">
        <v>16</v>
      </c>
      <c r="B55" s="29" t="s">
        <v>17</v>
      </c>
      <c r="C55" s="44"/>
      <c r="D55" s="44"/>
      <c r="E55" s="44"/>
    </row>
    <row r="56" spans="1:7" ht="16.5" customHeight="1" x14ac:dyDescent="0.3">
      <c r="A56" s="43"/>
      <c r="B56" s="29" t="s">
        <v>18</v>
      </c>
      <c r="C56" s="44"/>
      <c r="D56" s="44"/>
      <c r="E56" s="44"/>
    </row>
    <row r="57" spans="1:7" ht="16.5" customHeight="1" x14ac:dyDescent="0.3">
      <c r="A57" s="43"/>
      <c r="B57" s="29" t="s">
        <v>19</v>
      </c>
      <c r="C57" s="44"/>
      <c r="D57" s="44"/>
      <c r="E57" s="44"/>
    </row>
    <row r="58" spans="1:7" ht="14.25" customHeight="1" thickBot="1" x14ac:dyDescent="0.3">
      <c r="A58" s="36"/>
      <c r="B58" s="37"/>
      <c r="D58" s="39"/>
      <c r="F58" s="40"/>
      <c r="G58" s="40"/>
    </row>
    <row r="59" spans="1:7" ht="15" customHeight="1" x14ac:dyDescent="0.3">
      <c r="B59" s="184" t="s">
        <v>21</v>
      </c>
      <c r="C59" s="184"/>
      <c r="E59" s="30" t="s">
        <v>22</v>
      </c>
      <c r="F59" s="31"/>
      <c r="G59" s="30" t="s">
        <v>23</v>
      </c>
    </row>
    <row r="60" spans="1:7" ht="15" customHeight="1" x14ac:dyDescent="0.3">
      <c r="A60" s="32" t="s">
        <v>24</v>
      </c>
      <c r="B60" s="33" t="s">
        <v>114</v>
      </c>
      <c r="C60" s="33"/>
      <c r="E60" s="33"/>
      <c r="G60" s="33"/>
    </row>
    <row r="61" spans="1:7" ht="15" customHeight="1" x14ac:dyDescent="0.3">
      <c r="A61" s="32" t="s">
        <v>25</v>
      </c>
      <c r="B61" s="34"/>
      <c r="C61" s="34"/>
      <c r="E61" s="34"/>
      <c r="G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activeCell="C11" sqref="C11"/>
    </sheetView>
  </sheetViews>
  <sheetFormatPr defaultRowHeight="15" x14ac:dyDescent="0.3"/>
  <cols>
    <col min="1" max="1" width="28.42578125" style="50" customWidth="1"/>
    <col min="2" max="2" width="32" style="50" customWidth="1"/>
    <col min="3" max="3" width="34.28515625" style="50" customWidth="1"/>
    <col min="4" max="4" width="13.28515625" style="50" customWidth="1"/>
    <col min="5" max="5" width="25.5703125" style="50" customWidth="1"/>
    <col min="6" max="6" width="21.5703125" style="50" customWidth="1"/>
    <col min="7" max="7" width="23" style="50" customWidth="1"/>
    <col min="8" max="8" width="9.140625" style="50" customWidth="1"/>
    <col min="9" max="9" width="30.140625" style="50" customWidth="1"/>
    <col min="10" max="10" width="21.5703125" style="50" customWidth="1"/>
    <col min="11" max="11" width="23" style="50" customWidth="1"/>
    <col min="12" max="256" width="9.140625" style="50" customWidth="1"/>
    <col min="257" max="257" width="24" style="50" customWidth="1"/>
    <col min="258" max="258" width="21.5703125" style="50" customWidth="1"/>
    <col min="259" max="259" width="23" style="50" customWidth="1"/>
    <col min="260" max="512" width="9.140625" style="50" customWidth="1"/>
    <col min="513" max="513" width="24" style="50" customWidth="1"/>
    <col min="514" max="514" width="21.5703125" style="50" customWidth="1"/>
    <col min="515" max="515" width="23" style="50" customWidth="1"/>
    <col min="516" max="768" width="9.140625" style="50" customWidth="1"/>
    <col min="769" max="769" width="24" style="50" customWidth="1"/>
    <col min="770" max="770" width="21.5703125" style="50" customWidth="1"/>
    <col min="771" max="771" width="23" style="50" customWidth="1"/>
    <col min="772" max="1024" width="9.140625" style="50" customWidth="1"/>
    <col min="1025" max="1025" width="24" style="50" customWidth="1"/>
    <col min="1026" max="1026" width="21.5703125" style="50" customWidth="1"/>
    <col min="1027" max="1027" width="23" style="50" customWidth="1"/>
    <col min="1028" max="1280" width="9.140625" style="50" customWidth="1"/>
    <col min="1281" max="1281" width="24" style="50" customWidth="1"/>
    <col min="1282" max="1282" width="21.5703125" style="50" customWidth="1"/>
    <col min="1283" max="1283" width="23" style="50" customWidth="1"/>
    <col min="1284" max="1536" width="9.140625" style="50" customWidth="1"/>
    <col min="1537" max="1537" width="24" style="50" customWidth="1"/>
    <col min="1538" max="1538" width="21.5703125" style="50" customWidth="1"/>
    <col min="1539" max="1539" width="23" style="50" customWidth="1"/>
    <col min="1540" max="1792" width="9.140625" style="50" customWidth="1"/>
    <col min="1793" max="1793" width="24" style="50" customWidth="1"/>
    <col min="1794" max="1794" width="21.5703125" style="50" customWidth="1"/>
    <col min="1795" max="1795" width="23" style="50" customWidth="1"/>
    <col min="1796" max="2048" width="9.140625" style="50" customWidth="1"/>
    <col min="2049" max="2049" width="24" style="50" customWidth="1"/>
    <col min="2050" max="2050" width="21.5703125" style="50" customWidth="1"/>
    <col min="2051" max="2051" width="23" style="50" customWidth="1"/>
    <col min="2052" max="2304" width="9.140625" style="50" customWidth="1"/>
    <col min="2305" max="2305" width="24" style="50" customWidth="1"/>
    <col min="2306" max="2306" width="21.5703125" style="50" customWidth="1"/>
    <col min="2307" max="2307" width="23" style="50" customWidth="1"/>
    <col min="2308" max="2560" width="9.140625" style="50" customWidth="1"/>
    <col min="2561" max="2561" width="24" style="50" customWidth="1"/>
    <col min="2562" max="2562" width="21.5703125" style="50" customWidth="1"/>
    <col min="2563" max="2563" width="23" style="50" customWidth="1"/>
    <col min="2564" max="2816" width="9.140625" style="50" customWidth="1"/>
    <col min="2817" max="2817" width="24" style="50" customWidth="1"/>
    <col min="2818" max="2818" width="21.5703125" style="50" customWidth="1"/>
    <col min="2819" max="2819" width="23" style="50" customWidth="1"/>
    <col min="2820" max="3072" width="9.140625" style="50" customWidth="1"/>
    <col min="3073" max="3073" width="24" style="50" customWidth="1"/>
    <col min="3074" max="3074" width="21.5703125" style="50" customWidth="1"/>
    <col min="3075" max="3075" width="23" style="50" customWidth="1"/>
    <col min="3076" max="3328" width="9.140625" style="50" customWidth="1"/>
    <col min="3329" max="3329" width="24" style="50" customWidth="1"/>
    <col min="3330" max="3330" width="21.5703125" style="50" customWidth="1"/>
    <col min="3331" max="3331" width="23" style="50" customWidth="1"/>
    <col min="3332" max="3584" width="9.140625" style="50" customWidth="1"/>
    <col min="3585" max="3585" width="24" style="50" customWidth="1"/>
    <col min="3586" max="3586" width="21.5703125" style="50" customWidth="1"/>
    <col min="3587" max="3587" width="23" style="50" customWidth="1"/>
    <col min="3588" max="3840" width="9.140625" style="50" customWidth="1"/>
    <col min="3841" max="3841" width="24" style="50" customWidth="1"/>
    <col min="3842" max="3842" width="21.5703125" style="50" customWidth="1"/>
    <col min="3843" max="3843" width="23" style="50" customWidth="1"/>
    <col min="3844" max="4096" width="9.140625" style="50" customWidth="1"/>
    <col min="4097" max="4097" width="24" style="50" customWidth="1"/>
    <col min="4098" max="4098" width="21.5703125" style="50" customWidth="1"/>
    <col min="4099" max="4099" width="23" style="50" customWidth="1"/>
    <col min="4100" max="4352" width="9.140625" style="50" customWidth="1"/>
    <col min="4353" max="4353" width="24" style="50" customWidth="1"/>
    <col min="4354" max="4354" width="21.5703125" style="50" customWidth="1"/>
    <col min="4355" max="4355" width="23" style="50" customWidth="1"/>
    <col min="4356" max="4608" width="9.140625" style="50" customWidth="1"/>
    <col min="4609" max="4609" width="24" style="50" customWidth="1"/>
    <col min="4610" max="4610" width="21.5703125" style="50" customWidth="1"/>
    <col min="4611" max="4611" width="23" style="50" customWidth="1"/>
    <col min="4612" max="4864" width="9.140625" style="50" customWidth="1"/>
    <col min="4865" max="4865" width="24" style="50" customWidth="1"/>
    <col min="4866" max="4866" width="21.5703125" style="50" customWidth="1"/>
    <col min="4867" max="4867" width="23" style="50" customWidth="1"/>
    <col min="4868" max="5120" width="9.140625" style="50" customWidth="1"/>
    <col min="5121" max="5121" width="24" style="50" customWidth="1"/>
    <col min="5122" max="5122" width="21.5703125" style="50" customWidth="1"/>
    <col min="5123" max="5123" width="23" style="50" customWidth="1"/>
    <col min="5124" max="5376" width="9.140625" style="50" customWidth="1"/>
    <col min="5377" max="5377" width="24" style="50" customWidth="1"/>
    <col min="5378" max="5378" width="21.5703125" style="50" customWidth="1"/>
    <col min="5379" max="5379" width="23" style="50" customWidth="1"/>
    <col min="5380" max="5632" width="9.140625" style="50" customWidth="1"/>
    <col min="5633" max="5633" width="24" style="50" customWidth="1"/>
    <col min="5634" max="5634" width="21.5703125" style="50" customWidth="1"/>
    <col min="5635" max="5635" width="23" style="50" customWidth="1"/>
    <col min="5636" max="5888" width="9.140625" style="50" customWidth="1"/>
    <col min="5889" max="5889" width="24" style="50" customWidth="1"/>
    <col min="5890" max="5890" width="21.5703125" style="50" customWidth="1"/>
    <col min="5891" max="5891" width="23" style="50" customWidth="1"/>
    <col min="5892" max="6144" width="9.140625" style="50" customWidth="1"/>
    <col min="6145" max="6145" width="24" style="50" customWidth="1"/>
    <col min="6146" max="6146" width="21.5703125" style="50" customWidth="1"/>
    <col min="6147" max="6147" width="23" style="50" customWidth="1"/>
    <col min="6148" max="6400" width="9.140625" style="50" customWidth="1"/>
    <col min="6401" max="6401" width="24" style="50" customWidth="1"/>
    <col min="6402" max="6402" width="21.5703125" style="50" customWidth="1"/>
    <col min="6403" max="6403" width="23" style="50" customWidth="1"/>
    <col min="6404" max="6656" width="9.140625" style="50" customWidth="1"/>
    <col min="6657" max="6657" width="24" style="50" customWidth="1"/>
    <col min="6658" max="6658" width="21.5703125" style="50" customWidth="1"/>
    <col min="6659" max="6659" width="23" style="50" customWidth="1"/>
    <col min="6660" max="6912" width="9.140625" style="50" customWidth="1"/>
    <col min="6913" max="6913" width="24" style="50" customWidth="1"/>
    <col min="6914" max="6914" width="21.5703125" style="50" customWidth="1"/>
    <col min="6915" max="6915" width="23" style="50" customWidth="1"/>
    <col min="6916" max="7168" width="9.140625" style="50" customWidth="1"/>
    <col min="7169" max="7169" width="24" style="50" customWidth="1"/>
    <col min="7170" max="7170" width="21.5703125" style="50" customWidth="1"/>
    <col min="7171" max="7171" width="23" style="50" customWidth="1"/>
    <col min="7172" max="7424" width="9.140625" style="50" customWidth="1"/>
    <col min="7425" max="7425" width="24" style="50" customWidth="1"/>
    <col min="7426" max="7426" width="21.5703125" style="50" customWidth="1"/>
    <col min="7427" max="7427" width="23" style="50" customWidth="1"/>
    <col min="7428" max="7680" width="9.140625" style="50" customWidth="1"/>
    <col min="7681" max="7681" width="24" style="50" customWidth="1"/>
    <col min="7682" max="7682" width="21.5703125" style="50" customWidth="1"/>
    <col min="7683" max="7683" width="23" style="50" customWidth="1"/>
    <col min="7684" max="7936" width="9.140625" style="50" customWidth="1"/>
    <col min="7937" max="7937" width="24" style="50" customWidth="1"/>
    <col min="7938" max="7938" width="21.5703125" style="50" customWidth="1"/>
    <col min="7939" max="7939" width="23" style="50" customWidth="1"/>
    <col min="7940" max="8192" width="9.140625" style="50" customWidth="1"/>
    <col min="8193" max="8193" width="24" style="50" customWidth="1"/>
    <col min="8194" max="8194" width="21.5703125" style="50" customWidth="1"/>
    <col min="8195" max="8195" width="23" style="50" customWidth="1"/>
    <col min="8196" max="8448" width="9.140625" style="50" customWidth="1"/>
    <col min="8449" max="8449" width="24" style="50" customWidth="1"/>
    <col min="8450" max="8450" width="21.5703125" style="50" customWidth="1"/>
    <col min="8451" max="8451" width="23" style="50" customWidth="1"/>
    <col min="8452" max="8704" width="9.140625" style="50" customWidth="1"/>
    <col min="8705" max="8705" width="24" style="50" customWidth="1"/>
    <col min="8706" max="8706" width="21.5703125" style="50" customWidth="1"/>
    <col min="8707" max="8707" width="23" style="50" customWidth="1"/>
    <col min="8708" max="8960" width="9.140625" style="50" customWidth="1"/>
    <col min="8961" max="8961" width="24" style="50" customWidth="1"/>
    <col min="8962" max="8962" width="21.5703125" style="50" customWidth="1"/>
    <col min="8963" max="8963" width="23" style="50" customWidth="1"/>
    <col min="8964" max="9216" width="9.140625" style="50" customWidth="1"/>
    <col min="9217" max="9217" width="24" style="50" customWidth="1"/>
    <col min="9218" max="9218" width="21.5703125" style="50" customWidth="1"/>
    <col min="9219" max="9219" width="23" style="50" customWidth="1"/>
    <col min="9220" max="9472" width="9.140625" style="50" customWidth="1"/>
    <col min="9473" max="9473" width="24" style="50" customWidth="1"/>
    <col min="9474" max="9474" width="21.5703125" style="50" customWidth="1"/>
    <col min="9475" max="9475" width="23" style="50" customWidth="1"/>
    <col min="9476" max="9728" width="9.140625" style="50" customWidth="1"/>
    <col min="9729" max="9729" width="24" style="50" customWidth="1"/>
    <col min="9730" max="9730" width="21.5703125" style="50" customWidth="1"/>
    <col min="9731" max="9731" width="23" style="50" customWidth="1"/>
    <col min="9732" max="9984" width="9.140625" style="50" customWidth="1"/>
    <col min="9985" max="9985" width="24" style="50" customWidth="1"/>
    <col min="9986" max="9986" width="21.5703125" style="50" customWidth="1"/>
    <col min="9987" max="9987" width="23" style="50" customWidth="1"/>
    <col min="9988" max="10240" width="9.140625" style="50" customWidth="1"/>
    <col min="10241" max="10241" width="24" style="50" customWidth="1"/>
    <col min="10242" max="10242" width="21.5703125" style="50" customWidth="1"/>
    <col min="10243" max="10243" width="23" style="50" customWidth="1"/>
    <col min="10244" max="10496" width="9.140625" style="50" customWidth="1"/>
    <col min="10497" max="10497" width="24" style="50" customWidth="1"/>
    <col min="10498" max="10498" width="21.5703125" style="50" customWidth="1"/>
    <col min="10499" max="10499" width="23" style="50" customWidth="1"/>
    <col min="10500" max="10752" width="9.140625" style="50" customWidth="1"/>
    <col min="10753" max="10753" width="24" style="50" customWidth="1"/>
    <col min="10754" max="10754" width="21.5703125" style="50" customWidth="1"/>
    <col min="10755" max="10755" width="23" style="50" customWidth="1"/>
    <col min="10756" max="11008" width="9.140625" style="50" customWidth="1"/>
    <col min="11009" max="11009" width="24" style="50" customWidth="1"/>
    <col min="11010" max="11010" width="21.5703125" style="50" customWidth="1"/>
    <col min="11011" max="11011" width="23" style="50" customWidth="1"/>
    <col min="11012" max="11264" width="9.140625" style="50" customWidth="1"/>
    <col min="11265" max="11265" width="24" style="50" customWidth="1"/>
    <col min="11266" max="11266" width="21.5703125" style="50" customWidth="1"/>
    <col min="11267" max="11267" width="23" style="50" customWidth="1"/>
    <col min="11268" max="11520" width="9.140625" style="50" customWidth="1"/>
    <col min="11521" max="11521" width="24" style="50" customWidth="1"/>
    <col min="11522" max="11522" width="21.5703125" style="50" customWidth="1"/>
    <col min="11523" max="11523" width="23" style="50" customWidth="1"/>
    <col min="11524" max="11776" width="9.140625" style="50" customWidth="1"/>
    <col min="11777" max="11777" width="24" style="50" customWidth="1"/>
    <col min="11778" max="11778" width="21.5703125" style="50" customWidth="1"/>
    <col min="11779" max="11779" width="23" style="50" customWidth="1"/>
    <col min="11780" max="12032" width="9.140625" style="50" customWidth="1"/>
    <col min="12033" max="12033" width="24" style="50" customWidth="1"/>
    <col min="12034" max="12034" width="21.5703125" style="50" customWidth="1"/>
    <col min="12035" max="12035" width="23" style="50" customWidth="1"/>
    <col min="12036" max="12288" width="9.140625" style="50" customWidth="1"/>
    <col min="12289" max="12289" width="24" style="50" customWidth="1"/>
    <col min="12290" max="12290" width="21.5703125" style="50" customWidth="1"/>
    <col min="12291" max="12291" width="23" style="50" customWidth="1"/>
    <col min="12292" max="12544" width="9.140625" style="50" customWidth="1"/>
    <col min="12545" max="12545" width="24" style="50" customWidth="1"/>
    <col min="12546" max="12546" width="21.5703125" style="50" customWidth="1"/>
    <col min="12547" max="12547" width="23" style="50" customWidth="1"/>
    <col min="12548" max="12800" width="9.140625" style="50" customWidth="1"/>
    <col min="12801" max="12801" width="24" style="50" customWidth="1"/>
    <col min="12802" max="12802" width="21.5703125" style="50" customWidth="1"/>
    <col min="12803" max="12803" width="23" style="50" customWidth="1"/>
    <col min="12804" max="13056" width="9.140625" style="50" customWidth="1"/>
    <col min="13057" max="13057" width="24" style="50" customWidth="1"/>
    <col min="13058" max="13058" width="21.5703125" style="50" customWidth="1"/>
    <col min="13059" max="13059" width="23" style="50" customWidth="1"/>
    <col min="13060" max="13312" width="9.140625" style="50" customWidth="1"/>
    <col min="13313" max="13313" width="24" style="50" customWidth="1"/>
    <col min="13314" max="13314" width="21.5703125" style="50" customWidth="1"/>
    <col min="13315" max="13315" width="23" style="50" customWidth="1"/>
    <col min="13316" max="13568" width="9.140625" style="50" customWidth="1"/>
    <col min="13569" max="13569" width="24" style="50" customWidth="1"/>
    <col min="13570" max="13570" width="21.5703125" style="50" customWidth="1"/>
    <col min="13571" max="13571" width="23" style="50" customWidth="1"/>
    <col min="13572" max="13824" width="9.140625" style="50" customWidth="1"/>
    <col min="13825" max="13825" width="24" style="50" customWidth="1"/>
    <col min="13826" max="13826" width="21.5703125" style="50" customWidth="1"/>
    <col min="13827" max="13827" width="23" style="50" customWidth="1"/>
    <col min="13828" max="14080" width="9.140625" style="50" customWidth="1"/>
    <col min="14081" max="14081" width="24" style="50" customWidth="1"/>
    <col min="14082" max="14082" width="21.5703125" style="50" customWidth="1"/>
    <col min="14083" max="14083" width="23" style="50" customWidth="1"/>
    <col min="14084" max="14336" width="9.140625" style="50" customWidth="1"/>
    <col min="14337" max="14337" width="24" style="50" customWidth="1"/>
    <col min="14338" max="14338" width="21.5703125" style="50" customWidth="1"/>
    <col min="14339" max="14339" width="23" style="50" customWidth="1"/>
    <col min="14340" max="14592" width="9.140625" style="50" customWidth="1"/>
    <col min="14593" max="14593" width="24" style="50" customWidth="1"/>
    <col min="14594" max="14594" width="21.5703125" style="50" customWidth="1"/>
    <col min="14595" max="14595" width="23" style="50" customWidth="1"/>
    <col min="14596" max="14848" width="9.140625" style="50" customWidth="1"/>
    <col min="14849" max="14849" width="24" style="50" customWidth="1"/>
    <col min="14850" max="14850" width="21.5703125" style="50" customWidth="1"/>
    <col min="14851" max="14851" width="23" style="50" customWidth="1"/>
    <col min="14852" max="15104" width="9.140625" style="50" customWidth="1"/>
    <col min="15105" max="15105" width="24" style="50" customWidth="1"/>
    <col min="15106" max="15106" width="21.5703125" style="50" customWidth="1"/>
    <col min="15107" max="15107" width="23" style="50" customWidth="1"/>
    <col min="15108" max="15360" width="9.140625" style="50" customWidth="1"/>
    <col min="15361" max="15361" width="24" style="50" customWidth="1"/>
    <col min="15362" max="15362" width="21.5703125" style="50" customWidth="1"/>
    <col min="15363" max="15363" width="23" style="50" customWidth="1"/>
    <col min="15364" max="15616" width="9.140625" style="50" customWidth="1"/>
    <col min="15617" max="15617" width="24" style="50" customWidth="1"/>
    <col min="15618" max="15618" width="21.5703125" style="50" customWidth="1"/>
    <col min="15619" max="15619" width="23" style="50" customWidth="1"/>
    <col min="15620" max="15872" width="9.140625" style="50" customWidth="1"/>
    <col min="15873" max="15873" width="24" style="50" customWidth="1"/>
    <col min="15874" max="15874" width="21.5703125" style="50" customWidth="1"/>
    <col min="15875" max="15875" width="23" style="50" customWidth="1"/>
    <col min="15876" max="16128" width="9.140625" style="50" customWidth="1"/>
    <col min="16129" max="16129" width="24" style="50" customWidth="1"/>
    <col min="16130" max="16130" width="21.5703125" style="50" customWidth="1"/>
    <col min="16131" max="16131" width="23" style="50" customWidth="1"/>
    <col min="16132" max="16132" width="9.140625" style="50" customWidth="1"/>
    <col min="16133" max="16384" width="9.140625" style="49"/>
  </cols>
  <sheetData>
    <row r="1" spans="1:14" ht="18.75" customHeight="1" x14ac:dyDescent="0.3">
      <c r="A1" s="45" t="s">
        <v>100</v>
      </c>
      <c r="B1" s="45" t="s">
        <v>101</v>
      </c>
      <c r="C1" s="45" t="s">
        <v>102</v>
      </c>
      <c r="D1" s="46"/>
      <c r="E1" s="47"/>
      <c r="F1" s="47"/>
      <c r="G1" s="47"/>
      <c r="H1" s="48"/>
      <c r="I1" s="47"/>
      <c r="J1" s="47"/>
      <c r="K1" s="47"/>
      <c r="L1" s="49"/>
      <c r="M1" s="49"/>
    </row>
    <row r="2" spans="1:14" ht="18.75" customHeight="1" x14ac:dyDescent="0.3">
      <c r="A2" s="51">
        <v>15.57625</v>
      </c>
      <c r="B2" s="51">
        <v>27.395669999999999</v>
      </c>
      <c r="C2" s="51">
        <v>28.24015</v>
      </c>
      <c r="D2" s="46"/>
      <c r="E2" s="52"/>
      <c r="F2" s="52"/>
      <c r="G2" s="52"/>
      <c r="H2" s="48"/>
      <c r="I2" s="52"/>
      <c r="J2" s="52"/>
      <c r="K2" s="52"/>
      <c r="L2" s="49"/>
      <c r="M2" s="49"/>
    </row>
    <row r="3" spans="1:14" ht="18.75" customHeight="1" x14ac:dyDescent="0.3">
      <c r="A3" s="53"/>
      <c r="B3" s="68">
        <v>27.391079999999999</v>
      </c>
      <c r="C3" s="51">
        <v>28.242570000000001</v>
      </c>
      <c r="D3" s="46"/>
      <c r="E3" s="52"/>
      <c r="F3" s="52"/>
      <c r="G3" s="52"/>
      <c r="H3" s="48"/>
      <c r="I3" s="52"/>
      <c r="J3" s="52"/>
      <c r="K3" s="52"/>
      <c r="L3" s="49"/>
      <c r="M3" s="49"/>
    </row>
    <row r="4" spans="1:14" ht="18.75" customHeight="1" x14ac:dyDescent="0.3">
      <c r="A4" s="53"/>
      <c r="B4" s="51">
        <v>27.390630000000002</v>
      </c>
      <c r="C4" s="68">
        <v>28.241599999999998</v>
      </c>
      <c r="D4" s="46"/>
      <c r="E4" s="52"/>
      <c r="F4" s="52"/>
      <c r="G4" s="52"/>
      <c r="H4" s="48"/>
      <c r="I4" s="52"/>
      <c r="J4" s="52"/>
      <c r="K4" s="52"/>
      <c r="L4" s="49"/>
      <c r="M4" s="49"/>
    </row>
    <row r="5" spans="1:14" ht="18.75" customHeight="1" x14ac:dyDescent="0.3">
      <c r="A5" s="53"/>
      <c r="B5" s="53"/>
      <c r="C5" s="53"/>
      <c r="D5" s="46"/>
      <c r="E5" s="52"/>
      <c r="F5" s="52"/>
      <c r="G5" s="52"/>
      <c r="H5" s="48"/>
      <c r="I5" s="52"/>
      <c r="J5" s="52"/>
      <c r="K5" s="52"/>
      <c r="L5" s="49"/>
      <c r="M5" s="49"/>
    </row>
    <row r="6" spans="1:14" ht="18.75" customHeight="1" x14ac:dyDescent="0.3">
      <c r="A6" s="53"/>
      <c r="B6" s="53"/>
      <c r="C6" s="53"/>
      <c r="D6" s="46"/>
      <c r="E6" s="52"/>
      <c r="F6" s="52"/>
      <c r="G6" s="52"/>
      <c r="H6" s="48"/>
      <c r="I6" s="52"/>
      <c r="J6" s="52"/>
      <c r="K6" s="52"/>
      <c r="L6" s="49"/>
      <c r="M6" s="49"/>
    </row>
    <row r="7" spans="1:14" ht="18.75" customHeight="1" x14ac:dyDescent="0.3">
      <c r="A7" s="54">
        <f>AVERAGE(A2:A6)</f>
        <v>15.57625</v>
      </c>
      <c r="B7" s="54">
        <f>AVERAGE(B2:B6)</f>
        <v>27.39246</v>
      </c>
      <c r="C7" s="54">
        <f>AVERAGE(C2:C6)</f>
        <v>28.241440000000001</v>
      </c>
      <c r="D7" s="46"/>
      <c r="E7" s="55"/>
      <c r="F7" s="55"/>
      <c r="G7" s="55"/>
      <c r="H7" s="48"/>
      <c r="I7" s="55"/>
      <c r="J7" s="55"/>
      <c r="K7" s="55"/>
      <c r="L7" s="49"/>
      <c r="M7" s="49"/>
    </row>
    <row r="8" spans="1:14" ht="18.75" customHeight="1" x14ac:dyDescent="0.3">
      <c r="A8" s="56"/>
      <c r="B8" s="56"/>
      <c r="C8" s="56"/>
      <c r="D8" s="46"/>
      <c r="E8" s="48"/>
      <c r="F8" s="48"/>
      <c r="G8" s="48"/>
      <c r="H8" s="48"/>
      <c r="I8" s="48"/>
      <c r="J8" s="48"/>
      <c r="K8" s="48"/>
      <c r="L8" s="49"/>
      <c r="M8" s="49"/>
    </row>
    <row r="9" spans="1:14" ht="18.75" customHeight="1" x14ac:dyDescent="0.3">
      <c r="A9" s="56" t="s">
        <v>103</v>
      </c>
      <c r="B9" s="57">
        <f>B7-A7</f>
        <v>11.81621</v>
      </c>
      <c r="C9" s="56"/>
      <c r="D9" s="46"/>
      <c r="E9" s="48"/>
      <c r="F9" s="58"/>
      <c r="G9" s="48"/>
      <c r="H9" s="48"/>
      <c r="I9" s="48"/>
      <c r="J9" s="58"/>
      <c r="K9" s="48"/>
      <c r="L9" s="49"/>
      <c r="M9" s="49"/>
    </row>
    <row r="10" spans="1:14" ht="18.75" customHeight="1" x14ac:dyDescent="0.3">
      <c r="A10" s="56"/>
      <c r="B10" s="57"/>
      <c r="C10" s="56"/>
      <c r="D10" s="46"/>
      <c r="E10" s="48"/>
      <c r="F10" s="58"/>
      <c r="G10" s="48"/>
      <c r="H10" s="48"/>
      <c r="I10" s="48"/>
      <c r="J10" s="58"/>
      <c r="K10" s="48"/>
      <c r="L10" s="49"/>
      <c r="M10" s="49"/>
    </row>
    <row r="11" spans="1:14" ht="18.75" customHeight="1" x14ac:dyDescent="0.3">
      <c r="A11" s="56" t="s">
        <v>104</v>
      </c>
      <c r="B11" s="57">
        <f>C7-A7</f>
        <v>12.665190000000001</v>
      </c>
      <c r="C11" s="56"/>
      <c r="D11" s="46"/>
      <c r="E11" s="48"/>
      <c r="F11" s="58"/>
      <c r="G11" s="48"/>
      <c r="H11" s="48"/>
      <c r="I11" s="48"/>
      <c r="J11" s="58"/>
      <c r="K11" s="48"/>
      <c r="L11" s="49"/>
      <c r="M11" s="49"/>
      <c r="N11" s="49"/>
    </row>
    <row r="12" spans="1:14" ht="19.5" customHeight="1" thickBot="1" x14ac:dyDescent="0.35">
      <c r="A12" s="56"/>
      <c r="B12" s="57"/>
      <c r="C12" s="56"/>
      <c r="D12" s="46"/>
      <c r="E12" s="48"/>
      <c r="F12" s="58"/>
      <c r="G12" s="48"/>
      <c r="H12" s="48"/>
      <c r="I12" s="48"/>
      <c r="J12" s="58"/>
      <c r="K12" s="48"/>
      <c r="L12" s="49"/>
      <c r="M12" s="49"/>
      <c r="N12" s="49"/>
    </row>
    <row r="13" spans="1:14" ht="38.25" customHeight="1" thickBot="1" x14ac:dyDescent="0.35">
      <c r="A13" s="59" t="s">
        <v>105</v>
      </c>
      <c r="B13" s="60">
        <f>B11/B9</f>
        <v>1.0718487569195199</v>
      </c>
      <c r="C13" s="56"/>
      <c r="D13" s="46"/>
      <c r="E13" s="61"/>
      <c r="F13" s="62"/>
      <c r="G13" s="48"/>
      <c r="H13" s="48"/>
      <c r="I13" s="61"/>
      <c r="J13" s="62"/>
      <c r="K13" s="48"/>
      <c r="L13" s="49"/>
      <c r="M13" s="49"/>
      <c r="N13" s="49"/>
    </row>
    <row r="14" spans="1:14" ht="13.5" customHeight="1" x14ac:dyDescent="0.3">
      <c r="A14" s="48"/>
      <c r="B14" s="48"/>
      <c r="C14" s="182" t="s">
        <v>115</v>
      </c>
      <c r="D14" s="46"/>
      <c r="E14" s="49"/>
      <c r="F14" s="48"/>
      <c r="G14" s="48"/>
      <c r="H14" s="48"/>
      <c r="I14" s="46"/>
      <c r="J14" s="49"/>
      <c r="K14" s="49"/>
      <c r="L14" s="49"/>
      <c r="M14" s="49"/>
    </row>
    <row r="15" spans="1:14" ht="13.5" customHeight="1" x14ac:dyDescent="0.3">
      <c r="A15" s="48"/>
      <c r="B15" s="58"/>
      <c r="C15" s="182" t="s">
        <v>116</v>
      </c>
      <c r="D15" s="46"/>
      <c r="F15" s="48"/>
      <c r="G15" s="48"/>
      <c r="H15" s="48"/>
      <c r="I15" s="46"/>
    </row>
    <row r="16" spans="1:14" ht="13.5" customHeight="1" x14ac:dyDescent="0.3">
      <c r="A16" s="48"/>
      <c r="B16" s="48"/>
      <c r="C16" s="48"/>
      <c r="D16" s="46"/>
      <c r="F16" s="48"/>
      <c r="G16" s="48"/>
      <c r="H16" s="48"/>
      <c r="I16" s="46"/>
    </row>
    <row r="17" spans="1:9" ht="13.5" customHeight="1" x14ac:dyDescent="0.3">
      <c r="A17" s="48"/>
      <c r="B17" s="48"/>
      <c r="C17" s="48"/>
      <c r="D17" s="46"/>
      <c r="F17" s="48"/>
      <c r="G17" s="48"/>
      <c r="H17" s="48"/>
      <c r="I17" s="46"/>
    </row>
    <row r="18" spans="1:9" ht="13.5" customHeight="1" x14ac:dyDescent="0.3">
      <c r="A18" s="48"/>
      <c r="B18" s="48"/>
      <c r="C18" s="48"/>
      <c r="D18" s="46"/>
      <c r="F18" s="48"/>
      <c r="G18" s="48"/>
      <c r="H18" s="48"/>
      <c r="I18" s="46"/>
    </row>
    <row r="19" spans="1:9" ht="13.5" customHeight="1" x14ac:dyDescent="0.3">
      <c r="A19" s="48"/>
      <c r="B19" s="48"/>
      <c r="C19" s="48"/>
      <c r="D19" s="46"/>
      <c r="F19" s="48"/>
      <c r="G19" s="48"/>
      <c r="H19" s="48"/>
      <c r="I19" s="46"/>
    </row>
    <row r="20" spans="1:9" ht="13.5" customHeight="1" x14ac:dyDescent="0.3">
      <c r="A20" s="48"/>
      <c r="B20" s="48"/>
      <c r="C20" s="48"/>
      <c r="D20" s="46"/>
      <c r="F20" s="48"/>
      <c r="G20" s="48"/>
      <c r="H20" s="48"/>
      <c r="I20" s="46"/>
    </row>
    <row r="22" spans="1:9" ht="13.5" customHeight="1" x14ac:dyDescent="0.3">
      <c r="A22" s="63"/>
      <c r="B22" s="63"/>
      <c r="C22" s="63"/>
      <c r="F22" s="63"/>
      <c r="G22" s="63"/>
      <c r="H22" s="63"/>
    </row>
    <row r="23" spans="1:9" ht="13.5" customHeight="1" x14ac:dyDescent="0.3">
      <c r="A23" s="64"/>
      <c r="B23" s="64"/>
      <c r="C23" s="64"/>
      <c r="F23" s="64"/>
      <c r="G23" s="64"/>
      <c r="H23" s="64"/>
    </row>
    <row r="24" spans="1:9" x14ac:dyDescent="0.3">
      <c r="B24" s="65"/>
      <c r="C24" s="65"/>
      <c r="G24" s="65"/>
      <c r="H24" s="65"/>
    </row>
    <row r="25" spans="1:9" x14ac:dyDescent="0.3">
      <c r="A25" s="66"/>
      <c r="F25" s="66"/>
    </row>
    <row r="26" spans="1:9" x14ac:dyDescent="0.3">
      <c r="C26" s="67"/>
    </row>
    <row r="27" spans="1:9" x14ac:dyDescent="0.3">
      <c r="C27" s="67"/>
    </row>
    <row r="32" spans="1:9" ht="13.5" customHeight="1" x14ac:dyDescent="0.3">
      <c r="C32" s="48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" zoomScale="70" zoomScaleNormal="75" zoomScaleSheetLayoutView="70" workbookViewId="0">
      <selection activeCell="F71" sqref="F71"/>
    </sheetView>
  </sheetViews>
  <sheetFormatPr defaultRowHeight="13.5" x14ac:dyDescent="0.25"/>
  <cols>
    <col min="1" max="1" width="55.42578125" style="69" customWidth="1"/>
    <col min="2" max="2" width="33.7109375" style="69" customWidth="1"/>
    <col min="3" max="3" width="42.28515625" style="69" customWidth="1"/>
    <col min="4" max="4" width="30.5703125" style="69" customWidth="1"/>
    <col min="5" max="5" width="35.42578125" style="69" customWidth="1"/>
    <col min="6" max="6" width="30.7109375" style="69" customWidth="1"/>
    <col min="7" max="7" width="35.42578125" style="69" customWidth="1"/>
    <col min="8" max="9" width="30.28515625" style="69" customWidth="1"/>
    <col min="10" max="10" width="30.42578125" style="69" customWidth="1"/>
    <col min="11" max="11" width="21.28515625" style="69" customWidth="1"/>
    <col min="12" max="12" width="9.140625" style="69" customWidth="1"/>
    <col min="13" max="16384" width="9.140625" style="70"/>
  </cols>
  <sheetData>
    <row r="1" spans="1:8" x14ac:dyDescent="0.25">
      <c r="A1" s="187" t="s">
        <v>26</v>
      </c>
      <c r="B1" s="187"/>
      <c r="C1" s="187"/>
      <c r="D1" s="187"/>
      <c r="E1" s="187"/>
      <c r="F1" s="187"/>
      <c r="G1" s="187"/>
      <c r="H1" s="187"/>
    </row>
    <row r="2" spans="1:8" x14ac:dyDescent="0.25">
      <c r="A2" s="187"/>
      <c r="B2" s="187"/>
      <c r="C2" s="187"/>
      <c r="D2" s="187"/>
      <c r="E2" s="187"/>
      <c r="F2" s="187"/>
      <c r="G2" s="187"/>
      <c r="H2" s="187"/>
    </row>
    <row r="3" spans="1:8" x14ac:dyDescent="0.25">
      <c r="A3" s="187"/>
      <c r="B3" s="187"/>
      <c r="C3" s="187"/>
      <c r="D3" s="187"/>
      <c r="E3" s="187"/>
      <c r="F3" s="187"/>
      <c r="G3" s="187"/>
      <c r="H3" s="187"/>
    </row>
    <row r="4" spans="1:8" x14ac:dyDescent="0.25">
      <c r="A4" s="187"/>
      <c r="B4" s="187"/>
      <c r="C4" s="187"/>
      <c r="D4" s="187"/>
      <c r="E4" s="187"/>
      <c r="F4" s="187"/>
      <c r="G4" s="187"/>
      <c r="H4" s="187"/>
    </row>
    <row r="5" spans="1:8" x14ac:dyDescent="0.25">
      <c r="A5" s="187"/>
      <c r="B5" s="187"/>
      <c r="C5" s="187"/>
      <c r="D5" s="187"/>
      <c r="E5" s="187"/>
      <c r="F5" s="187"/>
      <c r="G5" s="187"/>
      <c r="H5" s="187"/>
    </row>
    <row r="6" spans="1:8" x14ac:dyDescent="0.25">
      <c r="A6" s="187"/>
      <c r="B6" s="187"/>
      <c r="C6" s="187"/>
      <c r="D6" s="187"/>
      <c r="E6" s="187"/>
      <c r="F6" s="187"/>
      <c r="G6" s="187"/>
      <c r="H6" s="187"/>
    </row>
    <row r="7" spans="1:8" x14ac:dyDescent="0.25">
      <c r="A7" s="187"/>
      <c r="B7" s="187"/>
      <c r="C7" s="187"/>
      <c r="D7" s="187"/>
      <c r="E7" s="187"/>
      <c r="F7" s="187"/>
      <c r="G7" s="187"/>
      <c r="H7" s="187"/>
    </row>
    <row r="8" spans="1:8" x14ac:dyDescent="0.25">
      <c r="A8" s="188" t="s">
        <v>27</v>
      </c>
      <c r="B8" s="188"/>
      <c r="C8" s="188"/>
      <c r="D8" s="188"/>
      <c r="E8" s="188"/>
      <c r="F8" s="188"/>
      <c r="G8" s="188"/>
      <c r="H8" s="188"/>
    </row>
    <row r="9" spans="1:8" x14ac:dyDescent="0.25">
      <c r="A9" s="188"/>
      <c r="B9" s="188"/>
      <c r="C9" s="188"/>
      <c r="D9" s="188"/>
      <c r="E9" s="188"/>
      <c r="F9" s="188"/>
      <c r="G9" s="188"/>
      <c r="H9" s="188"/>
    </row>
    <row r="10" spans="1:8" x14ac:dyDescent="0.25">
      <c r="A10" s="188"/>
      <c r="B10" s="188"/>
      <c r="C10" s="188"/>
      <c r="D10" s="188"/>
      <c r="E10" s="188"/>
      <c r="F10" s="188"/>
      <c r="G10" s="188"/>
      <c r="H10" s="188"/>
    </row>
    <row r="11" spans="1:8" x14ac:dyDescent="0.25">
      <c r="A11" s="188"/>
      <c r="B11" s="188"/>
      <c r="C11" s="188"/>
      <c r="D11" s="188"/>
      <c r="E11" s="188"/>
      <c r="F11" s="188"/>
      <c r="G11" s="188"/>
      <c r="H11" s="188"/>
    </row>
    <row r="12" spans="1:8" x14ac:dyDescent="0.25">
      <c r="A12" s="188"/>
      <c r="B12" s="188"/>
      <c r="C12" s="188"/>
      <c r="D12" s="188"/>
      <c r="E12" s="188"/>
      <c r="F12" s="188"/>
      <c r="G12" s="188"/>
      <c r="H12" s="188"/>
    </row>
    <row r="13" spans="1:8" x14ac:dyDescent="0.25">
      <c r="A13" s="188"/>
      <c r="B13" s="188"/>
      <c r="C13" s="188"/>
      <c r="D13" s="188"/>
      <c r="E13" s="188"/>
      <c r="F13" s="188"/>
      <c r="G13" s="188"/>
      <c r="H13" s="188"/>
    </row>
    <row r="14" spans="1:8" x14ac:dyDescent="0.25">
      <c r="A14" s="188"/>
      <c r="B14" s="188"/>
      <c r="C14" s="188"/>
      <c r="D14" s="188"/>
      <c r="E14" s="188"/>
      <c r="F14" s="188"/>
      <c r="G14" s="188"/>
      <c r="H14" s="188"/>
    </row>
    <row r="15" spans="1:8" ht="19.5" customHeight="1" thickBot="1" x14ac:dyDescent="0.3"/>
    <row r="16" spans="1:8" ht="19.5" customHeight="1" thickBot="1" x14ac:dyDescent="0.35">
      <c r="A16" s="189" t="s">
        <v>28</v>
      </c>
      <c r="B16" s="190"/>
      <c r="C16" s="190"/>
      <c r="D16" s="190"/>
      <c r="E16" s="190"/>
      <c r="F16" s="190"/>
      <c r="G16" s="190"/>
      <c r="H16" s="191"/>
    </row>
    <row r="17" spans="1:14" ht="20.25" customHeight="1" x14ac:dyDescent="0.25">
      <c r="A17" s="192" t="s">
        <v>29</v>
      </c>
      <c r="B17" s="192"/>
      <c r="C17" s="192"/>
      <c r="D17" s="192"/>
      <c r="E17" s="192"/>
      <c r="F17" s="192"/>
      <c r="G17" s="192"/>
      <c r="H17" s="192"/>
    </row>
    <row r="18" spans="1:14" ht="26.25" customHeight="1" x14ac:dyDescent="0.4">
      <c r="A18" s="71" t="s">
        <v>30</v>
      </c>
      <c r="B18" s="193" t="s">
        <v>109</v>
      </c>
      <c r="C18" s="193"/>
    </row>
    <row r="19" spans="1:14" ht="26.25" customHeight="1" x14ac:dyDescent="0.4">
      <c r="A19" s="71" t="s">
        <v>31</v>
      </c>
      <c r="B19" s="72" t="s">
        <v>115</v>
      </c>
      <c r="C19" s="73">
        <v>25</v>
      </c>
    </row>
    <row r="20" spans="1:14" ht="26.25" customHeight="1" x14ac:dyDescent="0.4">
      <c r="A20" s="71" t="s">
        <v>32</v>
      </c>
      <c r="B20" s="72" t="s">
        <v>110</v>
      </c>
      <c r="C20" s="74"/>
    </row>
    <row r="21" spans="1:14" ht="26.25" customHeight="1" x14ac:dyDescent="0.4">
      <c r="A21" s="71" t="s">
        <v>33</v>
      </c>
      <c r="B21" s="194" t="s">
        <v>111</v>
      </c>
      <c r="C21" s="194"/>
      <c r="D21" s="194"/>
      <c r="E21" s="194"/>
      <c r="F21" s="194"/>
      <c r="G21" s="194"/>
      <c r="H21" s="194"/>
      <c r="I21" s="194"/>
    </row>
    <row r="22" spans="1:14" ht="26.25" customHeight="1" x14ac:dyDescent="0.4">
      <c r="A22" s="71" t="s">
        <v>34</v>
      </c>
      <c r="B22" s="75">
        <v>42597</v>
      </c>
      <c r="C22" s="74"/>
      <c r="D22" s="74"/>
      <c r="E22" s="74"/>
      <c r="F22" s="74"/>
      <c r="G22" s="74"/>
      <c r="H22" s="74"/>
      <c r="I22" s="74"/>
    </row>
    <row r="23" spans="1:14" ht="26.25" customHeight="1" x14ac:dyDescent="0.4">
      <c r="A23" s="71" t="s">
        <v>35</v>
      </c>
      <c r="B23" s="75">
        <v>42598</v>
      </c>
      <c r="C23" s="74"/>
      <c r="D23" s="74"/>
      <c r="E23" s="74"/>
      <c r="F23" s="74"/>
      <c r="G23" s="74"/>
      <c r="H23" s="74"/>
      <c r="I23" s="74"/>
    </row>
    <row r="24" spans="1:14" ht="18.75" x14ac:dyDescent="0.3">
      <c r="A24" s="71"/>
      <c r="B24" s="76"/>
    </row>
    <row r="25" spans="1:14" ht="18.75" x14ac:dyDescent="0.3">
      <c r="A25" s="77" t="s">
        <v>1</v>
      </c>
      <c r="B25" s="76"/>
    </row>
    <row r="26" spans="1:14" ht="26.25" customHeight="1" x14ac:dyDescent="0.4">
      <c r="A26" s="78" t="s">
        <v>4</v>
      </c>
      <c r="B26" s="193" t="s">
        <v>110</v>
      </c>
      <c r="C26" s="193"/>
    </row>
    <row r="27" spans="1:14" ht="26.25" customHeight="1" x14ac:dyDescent="0.4">
      <c r="A27" s="79" t="s">
        <v>36</v>
      </c>
      <c r="B27" s="194" t="s">
        <v>112</v>
      </c>
      <c r="C27" s="194"/>
    </row>
    <row r="28" spans="1:14" ht="27" customHeight="1" thickBot="1" x14ac:dyDescent="0.45">
      <c r="A28" s="79" t="s">
        <v>5</v>
      </c>
      <c r="B28" s="80">
        <v>98.6</v>
      </c>
    </row>
    <row r="29" spans="1:14" s="83" customFormat="1" ht="27" customHeight="1" thickBot="1" x14ac:dyDescent="0.45">
      <c r="A29" s="79" t="s">
        <v>37</v>
      </c>
      <c r="B29" s="81">
        <v>0</v>
      </c>
      <c r="C29" s="195" t="s">
        <v>38</v>
      </c>
      <c r="D29" s="196"/>
      <c r="E29" s="196"/>
      <c r="F29" s="196"/>
      <c r="G29" s="196"/>
      <c r="H29" s="197"/>
      <c r="I29" s="82"/>
      <c r="J29" s="82"/>
      <c r="K29" s="82"/>
      <c r="L29" s="82"/>
    </row>
    <row r="30" spans="1:14" s="83" customFormat="1" ht="19.5" customHeight="1" thickBot="1" x14ac:dyDescent="0.35">
      <c r="A30" s="79" t="s">
        <v>39</v>
      </c>
      <c r="B30" s="84">
        <f>B28-B29</f>
        <v>98.6</v>
      </c>
      <c r="C30" s="85"/>
      <c r="D30" s="85"/>
      <c r="E30" s="85"/>
      <c r="F30" s="85"/>
      <c r="G30" s="85"/>
      <c r="H30" s="86"/>
      <c r="I30" s="82"/>
      <c r="J30" s="82"/>
      <c r="K30" s="82"/>
      <c r="L30" s="82"/>
    </row>
    <row r="31" spans="1:14" s="83" customFormat="1" ht="27" customHeight="1" thickBot="1" x14ac:dyDescent="0.45">
      <c r="A31" s="79" t="s">
        <v>40</v>
      </c>
      <c r="B31" s="87">
        <v>1</v>
      </c>
      <c r="C31" s="198" t="s">
        <v>41</v>
      </c>
      <c r="D31" s="199"/>
      <c r="E31" s="199"/>
      <c r="F31" s="199"/>
      <c r="G31" s="199"/>
      <c r="H31" s="200"/>
      <c r="I31" s="82"/>
      <c r="J31" s="82"/>
      <c r="K31" s="82"/>
      <c r="L31" s="82"/>
    </row>
    <row r="32" spans="1:14" s="83" customFormat="1" ht="27" customHeight="1" thickBot="1" x14ac:dyDescent="0.45">
      <c r="A32" s="79" t="s">
        <v>42</v>
      </c>
      <c r="B32" s="87">
        <v>1</v>
      </c>
      <c r="C32" s="198" t="s">
        <v>43</v>
      </c>
      <c r="D32" s="199"/>
      <c r="E32" s="199"/>
      <c r="F32" s="199"/>
      <c r="G32" s="199"/>
      <c r="H32" s="200"/>
      <c r="I32" s="82"/>
      <c r="J32" s="82"/>
      <c r="K32" s="82"/>
      <c r="L32" s="88"/>
      <c r="M32" s="88"/>
      <c r="N32" s="89"/>
    </row>
    <row r="33" spans="1:14" s="83" customFormat="1" ht="17.25" customHeight="1" x14ac:dyDescent="0.3">
      <c r="A33" s="79"/>
      <c r="B33" s="90"/>
      <c r="C33" s="91"/>
      <c r="D33" s="91"/>
      <c r="E33" s="91"/>
      <c r="F33" s="91"/>
      <c r="G33" s="91"/>
      <c r="H33" s="91"/>
      <c r="I33" s="82"/>
      <c r="J33" s="82"/>
      <c r="K33" s="82"/>
      <c r="L33" s="88"/>
      <c r="M33" s="88"/>
      <c r="N33" s="89"/>
    </row>
    <row r="34" spans="1:14" s="83" customFormat="1" ht="18.75" x14ac:dyDescent="0.3">
      <c r="A34" s="79" t="s">
        <v>44</v>
      </c>
      <c r="B34" s="92">
        <f>B31/B32</f>
        <v>1</v>
      </c>
      <c r="C34" s="93" t="s">
        <v>45</v>
      </c>
      <c r="D34" s="93"/>
      <c r="E34" s="93"/>
      <c r="F34" s="93"/>
      <c r="G34" s="93"/>
      <c r="H34" s="93"/>
      <c r="I34" s="82"/>
      <c r="J34" s="82"/>
      <c r="K34" s="82"/>
      <c r="L34" s="88"/>
      <c r="M34" s="88"/>
      <c r="N34" s="89"/>
    </row>
    <row r="35" spans="1:14" s="83" customFormat="1" ht="19.5" customHeight="1" thickBot="1" x14ac:dyDescent="0.35">
      <c r="A35" s="79"/>
      <c r="B35" s="84"/>
      <c r="H35" s="93"/>
      <c r="I35" s="82"/>
      <c r="J35" s="82"/>
      <c r="K35" s="82"/>
      <c r="L35" s="88"/>
      <c r="M35" s="88"/>
      <c r="N35" s="89"/>
    </row>
    <row r="36" spans="1:14" s="83" customFormat="1" ht="27" customHeight="1" thickBot="1" x14ac:dyDescent="0.45">
      <c r="A36" s="94" t="s">
        <v>46</v>
      </c>
      <c r="B36" s="95">
        <v>100</v>
      </c>
      <c r="C36" s="93"/>
      <c r="D36" s="185" t="s">
        <v>47</v>
      </c>
      <c r="E36" s="186"/>
      <c r="F36" s="96" t="s">
        <v>48</v>
      </c>
      <c r="G36" s="97"/>
      <c r="J36" s="82"/>
      <c r="K36" s="82"/>
      <c r="L36" s="88"/>
      <c r="M36" s="88"/>
      <c r="N36" s="89"/>
    </row>
    <row r="37" spans="1:14" s="83" customFormat="1" ht="26.25" customHeight="1" x14ac:dyDescent="0.4">
      <c r="A37" s="98" t="s">
        <v>49</v>
      </c>
      <c r="B37" s="99">
        <v>1</v>
      </c>
      <c r="C37" s="100" t="s">
        <v>50</v>
      </c>
      <c r="D37" s="101" t="s">
        <v>51</v>
      </c>
      <c r="E37" s="102" t="s">
        <v>52</v>
      </c>
      <c r="F37" s="101" t="s">
        <v>51</v>
      </c>
      <c r="G37" s="103" t="s">
        <v>52</v>
      </c>
      <c r="J37" s="82"/>
      <c r="K37" s="82"/>
      <c r="L37" s="88"/>
      <c r="M37" s="88"/>
      <c r="N37" s="89"/>
    </row>
    <row r="38" spans="1:14" s="83" customFormat="1" ht="26.25" customHeight="1" x14ac:dyDescent="0.4">
      <c r="A38" s="98" t="s">
        <v>53</v>
      </c>
      <c r="B38" s="99">
        <v>1</v>
      </c>
      <c r="C38" s="104">
        <v>1</v>
      </c>
      <c r="D38" s="105">
        <v>80349226</v>
      </c>
      <c r="E38" s="106">
        <f>IF(ISBLANK(D38),"-",$D$48/$D$45*D38)</f>
        <v>75734281.803991958</v>
      </c>
      <c r="F38" s="105">
        <v>78154544</v>
      </c>
      <c r="G38" s="107">
        <f>IF(ISBLANK(F38),"-",$D$48/$F$45*F38)</f>
        <v>74531493.56625098</v>
      </c>
      <c r="J38" s="82"/>
      <c r="K38" s="82"/>
      <c r="L38" s="88"/>
      <c r="M38" s="88"/>
      <c r="N38" s="89"/>
    </row>
    <row r="39" spans="1:14" s="83" customFormat="1" ht="26.25" customHeight="1" x14ac:dyDescent="0.4">
      <c r="A39" s="98" t="s">
        <v>54</v>
      </c>
      <c r="B39" s="99">
        <v>1</v>
      </c>
      <c r="C39" s="108">
        <v>2</v>
      </c>
      <c r="D39" s="109">
        <v>80838743</v>
      </c>
      <c r="E39" s="110">
        <f>IF(ISBLANK(D39),"-",$D$48/$D$45*D39)</f>
        <v>76195682.868712172</v>
      </c>
      <c r="F39" s="109">
        <v>78056854</v>
      </c>
      <c r="G39" s="111" t="s">
        <v>106</v>
      </c>
      <c r="J39" s="82"/>
      <c r="K39" s="82"/>
      <c r="L39" s="88"/>
      <c r="M39" s="88"/>
      <c r="N39" s="89"/>
    </row>
    <row r="40" spans="1:14" ht="26.25" customHeight="1" x14ac:dyDescent="0.4">
      <c r="A40" s="98" t="s">
        <v>55</v>
      </c>
      <c r="B40" s="99">
        <v>1</v>
      </c>
      <c r="C40" s="108">
        <v>3</v>
      </c>
      <c r="D40" s="109">
        <v>80737751</v>
      </c>
      <c r="E40" s="110">
        <f>IF(ISBLANK(D40),"-",$D$48/$D$45*D40)</f>
        <v>76100491.452830344</v>
      </c>
      <c r="F40" s="109">
        <v>78003843</v>
      </c>
      <c r="G40" s="111">
        <f>IF(ISBLANK(F40),"-",$D$48/$F$45*F40)</f>
        <v>74387778.690095767</v>
      </c>
      <c r="L40" s="88"/>
      <c r="M40" s="88"/>
      <c r="N40" s="93"/>
    </row>
    <row r="41" spans="1:14" ht="26.25" customHeight="1" x14ac:dyDescent="0.4">
      <c r="A41" s="98" t="s">
        <v>56</v>
      </c>
      <c r="B41" s="99">
        <v>1</v>
      </c>
      <c r="C41" s="112">
        <v>4</v>
      </c>
      <c r="D41" s="113"/>
      <c r="E41" s="114" t="str">
        <f>IF(ISBLANK(D41),"-",$D$48/$D$45*D41)</f>
        <v>-</v>
      </c>
      <c r="F41" s="113"/>
      <c r="G41" s="115" t="str">
        <f>IF(ISBLANK(F41),"-",$D$48/$F$45*F41)</f>
        <v>-</v>
      </c>
      <c r="L41" s="88"/>
      <c r="M41" s="88"/>
      <c r="N41" s="93"/>
    </row>
    <row r="42" spans="1:14" ht="27" customHeight="1" thickBot="1" x14ac:dyDescent="0.45">
      <c r="A42" s="98" t="s">
        <v>57</v>
      </c>
      <c r="B42" s="99">
        <v>1</v>
      </c>
      <c r="C42" s="116" t="s">
        <v>58</v>
      </c>
      <c r="D42" s="117">
        <f>AVERAGE(D38:D41)</f>
        <v>80641906.666666672</v>
      </c>
      <c r="E42" s="118">
        <f>AVERAGE(E38:E41)</f>
        <v>76010152.04184483</v>
      </c>
      <c r="F42" s="119">
        <f>AVERAGE(F38:F41)</f>
        <v>78071747</v>
      </c>
      <c r="G42" s="120">
        <f>AVERAGE(G38:G41)</f>
        <v>74459636.128173381</v>
      </c>
    </row>
    <row r="43" spans="1:14" ht="26.25" customHeight="1" x14ac:dyDescent="0.4">
      <c r="A43" s="98" t="s">
        <v>59</v>
      </c>
      <c r="B43" s="80">
        <v>1</v>
      </c>
      <c r="C43" s="121" t="s">
        <v>60</v>
      </c>
      <c r="D43" s="122">
        <v>21.52</v>
      </c>
      <c r="E43" s="93"/>
      <c r="F43" s="123">
        <v>21.27</v>
      </c>
      <c r="G43" s="124"/>
    </row>
    <row r="44" spans="1:14" ht="26.25" customHeight="1" x14ac:dyDescent="0.4">
      <c r="A44" s="98" t="s">
        <v>61</v>
      </c>
      <c r="B44" s="80">
        <v>1</v>
      </c>
      <c r="C44" s="125" t="s">
        <v>62</v>
      </c>
      <c r="D44" s="126">
        <f>D43*$B$34</f>
        <v>21.52</v>
      </c>
      <c r="E44" s="127"/>
      <c r="F44" s="128">
        <f>F43*$B$34</f>
        <v>21.27</v>
      </c>
      <c r="G44" s="129"/>
    </row>
    <row r="45" spans="1:14" ht="19.5" customHeight="1" thickBot="1" x14ac:dyDescent="0.35">
      <c r="A45" s="98" t="s">
        <v>63</v>
      </c>
      <c r="B45" s="127">
        <f>(B44/B43)*(B42/B41)*(B40/B39)*(B38/B37)*B36</f>
        <v>100</v>
      </c>
      <c r="C45" s="125" t="s">
        <v>64</v>
      </c>
      <c r="D45" s="130">
        <f>D44*$B$30/100</f>
        <v>21.218719999999998</v>
      </c>
      <c r="E45" s="129"/>
      <c r="F45" s="131">
        <f>F44*$B$30/100</f>
        <v>20.972219999999997</v>
      </c>
      <c r="G45" s="129"/>
    </row>
    <row r="46" spans="1:14" ht="19.5" customHeight="1" thickBot="1" x14ac:dyDescent="0.35">
      <c r="A46" s="202" t="s">
        <v>65</v>
      </c>
      <c r="B46" s="203"/>
      <c r="C46" s="125" t="s">
        <v>66</v>
      </c>
      <c r="D46" s="126">
        <f>D45/$B$45</f>
        <v>0.21218719999999996</v>
      </c>
      <c r="E46" s="129"/>
      <c r="F46" s="132">
        <f>F45/$B$45</f>
        <v>0.20972219999999997</v>
      </c>
      <c r="G46" s="129"/>
    </row>
    <row r="47" spans="1:14" ht="27" customHeight="1" thickBot="1" x14ac:dyDescent="0.45">
      <c r="A47" s="204"/>
      <c r="B47" s="205"/>
      <c r="C47" s="125" t="s">
        <v>67</v>
      </c>
      <c r="D47" s="133">
        <v>0.2</v>
      </c>
      <c r="E47" s="124"/>
      <c r="F47" s="124"/>
      <c r="G47" s="124"/>
    </row>
    <row r="48" spans="1:14" ht="18.75" x14ac:dyDescent="0.3">
      <c r="C48" s="125" t="s">
        <v>68</v>
      </c>
      <c r="D48" s="130">
        <f>D47*$B$45</f>
        <v>20</v>
      </c>
      <c r="E48" s="129"/>
      <c r="F48" s="129"/>
      <c r="G48" s="129"/>
    </row>
    <row r="49" spans="1:12" ht="19.5" customHeight="1" thickBot="1" x14ac:dyDescent="0.35">
      <c r="C49" s="134" t="s">
        <v>69</v>
      </c>
      <c r="D49" s="135">
        <f>D48/B34</f>
        <v>20</v>
      </c>
      <c r="E49" s="136"/>
      <c r="F49" s="136"/>
      <c r="G49" s="136"/>
    </row>
    <row r="50" spans="1:12" ht="18.75" x14ac:dyDescent="0.3">
      <c r="C50" s="137" t="s">
        <v>70</v>
      </c>
      <c r="D50" s="138">
        <f>AVERAGE(E38:E41,G38:G41)</f>
        <v>75389945.676376253</v>
      </c>
      <c r="E50" s="139"/>
      <c r="F50" s="139"/>
      <c r="G50" s="139"/>
    </row>
    <row r="51" spans="1:12" ht="18.75" x14ac:dyDescent="0.3">
      <c r="C51" s="140" t="s">
        <v>71</v>
      </c>
      <c r="D51" s="141">
        <f>STDEV(E38:E41,G38:G41)/D50</f>
        <v>1.151392582826356E-2</v>
      </c>
      <c r="E51" s="127"/>
      <c r="F51" s="127"/>
      <c r="G51" s="127"/>
    </row>
    <row r="52" spans="1:12" ht="19.5" customHeight="1" thickBot="1" x14ac:dyDescent="0.35">
      <c r="C52" s="142" t="s">
        <v>15</v>
      </c>
      <c r="D52" s="143">
        <f>COUNT(E38:E41,G38:G41)</f>
        <v>5</v>
      </c>
      <c r="E52" s="127"/>
      <c r="F52" s="127"/>
      <c r="G52" s="127"/>
    </row>
    <row r="54" spans="1:12" ht="18.75" x14ac:dyDescent="0.3">
      <c r="A54" s="77" t="s">
        <v>1</v>
      </c>
      <c r="B54" s="144" t="s">
        <v>72</v>
      </c>
    </row>
    <row r="55" spans="1:12" ht="18.75" x14ac:dyDescent="0.3">
      <c r="A55" s="93" t="s">
        <v>73</v>
      </c>
      <c r="B55" s="145" t="str">
        <f>B21</f>
        <v>Each 1 mL contains: Oxytetracycline Hydrochloride BP 50mg</v>
      </c>
    </row>
    <row r="56" spans="1:12" ht="26.25" customHeight="1" x14ac:dyDescent="0.4">
      <c r="A56" s="79" t="s">
        <v>74</v>
      </c>
      <c r="B56" s="146">
        <v>1</v>
      </c>
      <c r="C56" s="127" t="s">
        <v>75</v>
      </c>
      <c r="D56" s="147">
        <v>50</v>
      </c>
      <c r="E56" s="127" t="str">
        <f>B20</f>
        <v>Oxytetracycline Hydrochloride</v>
      </c>
    </row>
    <row r="57" spans="1:12" ht="18.75" x14ac:dyDescent="0.3">
      <c r="A57" s="145" t="s">
        <v>76</v>
      </c>
      <c r="B57" s="148">
        <f>'Relative density'!B13</f>
        <v>1.0718487569195199</v>
      </c>
    </row>
    <row r="58" spans="1:12" s="151" customFormat="1" ht="18.75" x14ac:dyDescent="0.3">
      <c r="A58" s="79" t="s">
        <v>77</v>
      </c>
      <c r="B58" s="149">
        <f>B56</f>
        <v>1</v>
      </c>
      <c r="C58" s="127" t="s">
        <v>78</v>
      </c>
      <c r="D58" s="150">
        <f>B57*B56</f>
        <v>1.0718487569195199</v>
      </c>
    </row>
    <row r="59" spans="1:12" ht="19.5" customHeight="1" thickBot="1" x14ac:dyDescent="0.3"/>
    <row r="60" spans="1:12" s="83" customFormat="1" ht="27" customHeight="1" thickBot="1" x14ac:dyDescent="0.45">
      <c r="A60" s="94" t="s">
        <v>79</v>
      </c>
      <c r="B60" s="95">
        <v>100</v>
      </c>
      <c r="C60" s="93"/>
      <c r="D60" s="152" t="s">
        <v>80</v>
      </c>
      <c r="E60" s="153" t="s">
        <v>81</v>
      </c>
      <c r="F60" s="153" t="s">
        <v>51</v>
      </c>
      <c r="G60" s="153" t="s">
        <v>82</v>
      </c>
      <c r="H60" s="100" t="s">
        <v>83</v>
      </c>
      <c r="L60" s="82"/>
    </row>
    <row r="61" spans="1:12" s="83" customFormat="1" ht="24" customHeight="1" x14ac:dyDescent="0.4">
      <c r="A61" s="98" t="s">
        <v>84</v>
      </c>
      <c r="B61" s="99">
        <v>5</v>
      </c>
      <c r="C61" s="206" t="s">
        <v>85</v>
      </c>
      <c r="D61" s="209">
        <v>2.1272700000000002</v>
      </c>
      <c r="E61" s="154">
        <v>1</v>
      </c>
      <c r="F61" s="155">
        <v>72351153</v>
      </c>
      <c r="G61" s="156">
        <f>IF(ISBLANK(F61),"-",(F61/$D$50*$D$47*$B$69)*$D$58/$D$61)</f>
        <v>48.355170536461735</v>
      </c>
      <c r="H61" s="157">
        <f t="shared" ref="H61:H72" si="0">IF(ISBLANK(F61),"-",G61/$D$56)</f>
        <v>0.96710341072923467</v>
      </c>
      <c r="L61" s="82"/>
    </row>
    <row r="62" spans="1:12" s="83" customFormat="1" ht="26.25" customHeight="1" x14ac:dyDescent="0.4">
      <c r="A62" s="98" t="s">
        <v>86</v>
      </c>
      <c r="B62" s="99">
        <v>25</v>
      </c>
      <c r="C62" s="207"/>
      <c r="D62" s="210"/>
      <c r="E62" s="158">
        <v>2</v>
      </c>
      <c r="F62" s="109">
        <v>72234288</v>
      </c>
      <c r="G62" s="159">
        <f>IF(ISBLANK(F62),"-",(F62/$D$50*$D$47*$B$69)*$D$58/$D$61)</f>
        <v>48.277064980842688</v>
      </c>
      <c r="H62" s="160">
        <f t="shared" si="0"/>
        <v>0.96554129961685375</v>
      </c>
      <c r="L62" s="82"/>
    </row>
    <row r="63" spans="1:12" s="83" customFormat="1" ht="24.75" customHeight="1" x14ac:dyDescent="0.4">
      <c r="A63" s="98" t="s">
        <v>87</v>
      </c>
      <c r="B63" s="99">
        <v>1</v>
      </c>
      <c r="C63" s="207"/>
      <c r="D63" s="210"/>
      <c r="E63" s="158">
        <v>3</v>
      </c>
      <c r="F63" s="109">
        <v>72168955</v>
      </c>
      <c r="G63" s="159">
        <f>IF(ISBLANK(F63),"-",(F63/$D$50*$D$47*$B$69)*$D$58/$D$61)</f>
        <v>48.233400322773477</v>
      </c>
      <c r="H63" s="160">
        <f t="shared" si="0"/>
        <v>0.96466800645546957</v>
      </c>
      <c r="L63" s="82"/>
    </row>
    <row r="64" spans="1:12" ht="27" customHeight="1" thickBot="1" x14ac:dyDescent="0.45">
      <c r="A64" s="98" t="s">
        <v>88</v>
      </c>
      <c r="B64" s="99">
        <v>1</v>
      </c>
      <c r="C64" s="208"/>
      <c r="D64" s="211"/>
      <c r="E64" s="161">
        <v>4</v>
      </c>
      <c r="F64" s="162"/>
      <c r="G64" s="159" t="str">
        <f>IF(ISBLANK(F64),"-",(F64/$D$50*$D$47*$B$69)*$D$58/$D$61)</f>
        <v>-</v>
      </c>
      <c r="H64" s="160" t="str">
        <f t="shared" si="0"/>
        <v>-</v>
      </c>
    </row>
    <row r="65" spans="1:11" ht="24.75" customHeight="1" x14ac:dyDescent="0.4">
      <c r="A65" s="98" t="s">
        <v>89</v>
      </c>
      <c r="B65" s="99">
        <v>1</v>
      </c>
      <c r="C65" s="206" t="s">
        <v>90</v>
      </c>
      <c r="D65" s="209">
        <v>2.1412100000000001</v>
      </c>
      <c r="E65" s="163">
        <v>1</v>
      </c>
      <c r="F65" s="109">
        <v>72704339</v>
      </c>
      <c r="G65" s="156">
        <f>IF(ISBLANK(F65),"-",(F65/$D$50*$D$47*$B$69)*$D$58/$D$65)</f>
        <v>48.274873632414284</v>
      </c>
      <c r="H65" s="157">
        <f t="shared" si="0"/>
        <v>0.96549747264828567</v>
      </c>
    </row>
    <row r="66" spans="1:11" ht="23.25" customHeight="1" x14ac:dyDescent="0.4">
      <c r="A66" s="98" t="s">
        <v>91</v>
      </c>
      <c r="B66" s="99">
        <v>1</v>
      </c>
      <c r="C66" s="207"/>
      <c r="D66" s="210"/>
      <c r="E66" s="164">
        <v>2</v>
      </c>
      <c r="F66" s="109">
        <v>72954389</v>
      </c>
      <c r="G66" s="159">
        <f>IF(ISBLANK(F66),"-",(F66/$D$50*$D$47*$B$69)*$D$58/$D$65)</f>
        <v>48.440904055327351</v>
      </c>
      <c r="H66" s="160">
        <f t="shared" si="0"/>
        <v>0.96881808110654699</v>
      </c>
    </row>
    <row r="67" spans="1:11" ht="24.75" customHeight="1" x14ac:dyDescent="0.4">
      <c r="A67" s="98" t="s">
        <v>92</v>
      </c>
      <c r="B67" s="99">
        <v>1</v>
      </c>
      <c r="C67" s="207"/>
      <c r="D67" s="210"/>
      <c r="E67" s="164">
        <v>3</v>
      </c>
      <c r="F67" s="109">
        <v>72920458</v>
      </c>
      <c r="G67" s="159">
        <f>IF(ISBLANK(F67),"-",(F67/$D$50*$D$47*$B$69)*$D$58/$D$65)</f>
        <v>48.418374248169336</v>
      </c>
      <c r="H67" s="160">
        <f t="shared" si="0"/>
        <v>0.96836748496338676</v>
      </c>
    </row>
    <row r="68" spans="1:11" ht="27" customHeight="1" thickBot="1" x14ac:dyDescent="0.45">
      <c r="A68" s="98" t="s">
        <v>93</v>
      </c>
      <c r="B68" s="99">
        <v>1</v>
      </c>
      <c r="C68" s="208"/>
      <c r="D68" s="211"/>
      <c r="E68" s="165">
        <v>4</v>
      </c>
      <c r="F68" s="162"/>
      <c r="G68" s="166" t="str">
        <f>IF(ISBLANK(F68),"-",(F68/$D$50*$D$47*$B$69)*$D$58/$D$65)</f>
        <v>-</v>
      </c>
      <c r="H68" s="167" t="str">
        <f t="shared" si="0"/>
        <v>-</v>
      </c>
    </row>
    <row r="69" spans="1:11" ht="23.25" customHeight="1" x14ac:dyDescent="0.4">
      <c r="A69" s="98" t="s">
        <v>94</v>
      </c>
      <c r="B69" s="108">
        <f>(B68/B67)*(B66/B65)*(B64/B63)*(B62/B61)*B60</f>
        <v>500</v>
      </c>
      <c r="C69" s="206" t="s">
        <v>95</v>
      </c>
      <c r="D69" s="209">
        <v>2.2363400000000002</v>
      </c>
      <c r="E69" s="163">
        <v>1</v>
      </c>
      <c r="F69" s="155">
        <v>75635392</v>
      </c>
      <c r="G69" s="156">
        <f>IF(ISBLANK(F69),"-",(F69/$D$50*$D$47*$B$69)*$D$58/$D$69)</f>
        <v>48.084744030207517</v>
      </c>
      <c r="H69" s="160">
        <f t="shared" si="0"/>
        <v>0.96169488060415032</v>
      </c>
      <c r="I69" s="69" t="s">
        <v>107</v>
      </c>
    </row>
    <row r="70" spans="1:11" ht="22.5" customHeight="1" thickBot="1" x14ac:dyDescent="0.45">
      <c r="A70" s="168" t="s">
        <v>96</v>
      </c>
      <c r="B70" s="169">
        <f>(D47*B69)/D56*D58</f>
        <v>2.1436975138390397</v>
      </c>
      <c r="C70" s="207"/>
      <c r="D70" s="210"/>
      <c r="E70" s="164">
        <v>2</v>
      </c>
      <c r="F70" s="109">
        <v>75696800</v>
      </c>
      <c r="G70" s="159">
        <f>IF(ISBLANK(F70),"-",(F70/$D$50*$D$47*$B$69)*$D$58/$D$69)</f>
        <v>48.123783795631184</v>
      </c>
      <c r="H70" s="160">
        <f t="shared" si="0"/>
        <v>0.96247567591262362</v>
      </c>
    </row>
    <row r="71" spans="1:11" ht="23.25" customHeight="1" x14ac:dyDescent="0.4">
      <c r="A71" s="202" t="s">
        <v>65</v>
      </c>
      <c r="B71" s="213"/>
      <c r="C71" s="207"/>
      <c r="D71" s="210"/>
      <c r="E71" s="164">
        <v>3</v>
      </c>
      <c r="F71" s="109">
        <v>76003993</v>
      </c>
      <c r="G71" s="159">
        <f>IF(ISBLANK(F71),"-",(F71/$D$50*$D$47*$B$69)*$D$58/$D$69)</f>
        <v>48.319079891576209</v>
      </c>
      <c r="H71" s="160">
        <f t="shared" si="0"/>
        <v>0.96638159783152422</v>
      </c>
    </row>
    <row r="72" spans="1:11" ht="23.25" customHeight="1" thickBot="1" x14ac:dyDescent="0.45">
      <c r="A72" s="204"/>
      <c r="B72" s="214"/>
      <c r="C72" s="212"/>
      <c r="D72" s="211"/>
      <c r="E72" s="165">
        <v>4</v>
      </c>
      <c r="F72" s="162"/>
      <c r="G72" s="166" t="str">
        <f>IF(ISBLANK(F72),"-",(F72/$D$50*$D$47*$B$69)*$D$58/$D$69)</f>
        <v>-</v>
      </c>
      <c r="H72" s="167" t="str">
        <f t="shared" si="0"/>
        <v>-</v>
      </c>
    </row>
    <row r="73" spans="1:11" ht="26.25" customHeight="1" x14ac:dyDescent="0.4">
      <c r="A73" s="127"/>
      <c r="B73" s="127"/>
      <c r="C73" s="127"/>
      <c r="D73" s="127"/>
      <c r="E73" s="127"/>
      <c r="F73" s="127"/>
      <c r="G73" s="170" t="s">
        <v>58</v>
      </c>
      <c r="H73" s="171">
        <f>AVERAGE(H61:H72)</f>
        <v>0.96561643442978629</v>
      </c>
    </row>
    <row r="74" spans="1:11" ht="26.25" customHeight="1" x14ac:dyDescent="0.4">
      <c r="C74" s="127"/>
      <c r="D74" s="127"/>
      <c r="E74" s="127"/>
      <c r="F74" s="127"/>
      <c r="G74" s="140" t="s">
        <v>71</v>
      </c>
      <c r="H74" s="172">
        <f>STDEV(H61:H72)/H73</f>
        <v>2.5042032930297779E-3</v>
      </c>
    </row>
    <row r="75" spans="1:11" ht="27" customHeight="1" thickBot="1" x14ac:dyDescent="0.45">
      <c r="A75" s="127"/>
      <c r="B75" s="127"/>
      <c r="C75" s="127"/>
      <c r="D75" s="129"/>
      <c r="E75" s="129"/>
      <c r="F75" s="127"/>
      <c r="G75" s="142" t="s">
        <v>15</v>
      </c>
      <c r="H75" s="173">
        <f>COUNT(H61:H72)</f>
        <v>9</v>
      </c>
    </row>
    <row r="76" spans="1:11" ht="18.75" x14ac:dyDescent="0.3">
      <c r="A76" s="127"/>
      <c r="B76" s="127"/>
      <c r="C76" s="127"/>
      <c r="D76" s="129"/>
      <c r="E76" s="129"/>
      <c r="F76" s="129"/>
      <c r="G76" s="129"/>
      <c r="H76" s="127"/>
      <c r="I76" s="93"/>
      <c r="J76" s="79"/>
      <c r="K76" s="84"/>
    </row>
    <row r="77" spans="1:11" ht="26.25" customHeight="1" x14ac:dyDescent="0.4">
      <c r="A77" s="78" t="s">
        <v>97</v>
      </c>
      <c r="B77" s="79" t="s">
        <v>98</v>
      </c>
      <c r="C77" s="201" t="str">
        <f>B20</f>
        <v>Oxytetracycline Hydrochloride</v>
      </c>
      <c r="D77" s="201"/>
      <c r="E77" s="93" t="s">
        <v>99</v>
      </c>
      <c r="F77" s="93"/>
      <c r="G77" s="174">
        <f>H73</f>
        <v>0.96561643442978629</v>
      </c>
      <c r="H77" s="127"/>
      <c r="I77" s="93"/>
      <c r="J77" s="79"/>
      <c r="K77" s="84"/>
    </row>
    <row r="78" spans="1:11" ht="19.5" customHeight="1" thickBot="1" x14ac:dyDescent="0.35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21</v>
      </c>
      <c r="E79" s="127" t="s">
        <v>22</v>
      </c>
      <c r="F79" s="127"/>
      <c r="G79" s="127" t="s">
        <v>23</v>
      </c>
    </row>
    <row r="80" spans="1:11" ht="83.1" customHeight="1" x14ac:dyDescent="0.3">
      <c r="A80" s="79" t="s">
        <v>24</v>
      </c>
      <c r="B80" s="178" t="s">
        <v>113</v>
      </c>
      <c r="C80" s="178"/>
      <c r="D80" s="127"/>
      <c r="E80" s="179"/>
      <c r="F80" s="93"/>
      <c r="G80" s="179"/>
      <c r="H80" s="179"/>
      <c r="I80" s="93"/>
    </row>
    <row r="81" spans="1:9" ht="83.1" customHeight="1" x14ac:dyDescent="0.3">
      <c r="A81" s="79" t="s">
        <v>25</v>
      </c>
      <c r="B81" s="180"/>
      <c r="C81" s="180"/>
      <c r="D81" s="84"/>
      <c r="E81" s="181"/>
      <c r="F81" s="93"/>
      <c r="G81" s="181"/>
      <c r="H81" s="181"/>
      <c r="I81" s="93"/>
    </row>
    <row r="82" spans="1:9" ht="18.75" x14ac:dyDescent="0.3">
      <c r="A82" s="127"/>
      <c r="B82" s="127"/>
      <c r="C82" s="129"/>
      <c r="D82" s="129"/>
      <c r="E82" s="129"/>
      <c r="F82" s="129"/>
      <c r="G82" s="127"/>
      <c r="H82" s="127"/>
      <c r="I82" s="93"/>
    </row>
    <row r="83" spans="1:9" ht="18.75" x14ac:dyDescent="0.3">
      <c r="A83" s="127"/>
      <c r="B83" s="127"/>
      <c r="C83" s="127"/>
      <c r="D83" s="129"/>
      <c r="E83" s="129"/>
      <c r="F83" s="129"/>
      <c r="G83" s="129"/>
      <c r="H83" s="127"/>
      <c r="I83" s="93"/>
    </row>
    <row r="84" spans="1:9" ht="18.75" x14ac:dyDescent="0.3">
      <c r="A84" s="127"/>
      <c r="B84" s="127"/>
      <c r="C84" s="127"/>
      <c r="D84" s="129"/>
      <c r="E84" s="129"/>
      <c r="F84" s="129"/>
      <c r="G84" s="129"/>
      <c r="H84" s="127"/>
      <c r="I84" s="93"/>
    </row>
    <row r="85" spans="1:9" ht="18.75" x14ac:dyDescent="0.3">
      <c r="A85" s="127"/>
      <c r="B85" s="127"/>
      <c r="C85" s="127"/>
      <c r="D85" s="129"/>
      <c r="E85" s="129"/>
      <c r="F85" s="129"/>
      <c r="G85" s="129"/>
      <c r="H85" s="127"/>
      <c r="I85" s="93"/>
    </row>
    <row r="86" spans="1:9" ht="18.75" x14ac:dyDescent="0.3">
      <c r="A86" s="127"/>
      <c r="B86" s="127"/>
      <c r="C86" s="127"/>
      <c r="D86" s="129"/>
      <c r="E86" s="129"/>
      <c r="F86" s="129"/>
      <c r="G86" s="129"/>
      <c r="H86" s="127"/>
      <c r="I86" s="93"/>
    </row>
    <row r="87" spans="1:9" ht="18.75" x14ac:dyDescent="0.3">
      <c r="A87" s="127"/>
      <c r="B87" s="127"/>
      <c r="C87" s="127"/>
      <c r="D87" s="129"/>
      <c r="E87" s="129"/>
      <c r="F87" s="129"/>
      <c r="G87" s="129"/>
      <c r="H87" s="127"/>
      <c r="I87" s="93"/>
    </row>
    <row r="88" spans="1:9" ht="18.75" x14ac:dyDescent="0.3">
      <c r="A88" s="127"/>
      <c r="B88" s="127"/>
      <c r="C88" s="127"/>
      <c r="D88" s="129"/>
      <c r="E88" s="129"/>
      <c r="F88" s="129"/>
      <c r="G88" s="129"/>
      <c r="H88" s="127"/>
      <c r="I88" s="93"/>
    </row>
    <row r="89" spans="1:9" ht="18.75" x14ac:dyDescent="0.3">
      <c r="A89" s="127"/>
      <c r="B89" s="127"/>
      <c r="C89" s="127"/>
      <c r="D89" s="129"/>
      <c r="E89" s="129"/>
      <c r="F89" s="129"/>
      <c r="G89" s="129"/>
      <c r="H89" s="127"/>
      <c r="I89" s="93"/>
    </row>
    <row r="90" spans="1:9" ht="18.75" x14ac:dyDescent="0.3">
      <c r="A90" s="127"/>
      <c r="B90" s="127"/>
      <c r="C90" s="127"/>
      <c r="D90" s="129"/>
      <c r="E90" s="129"/>
      <c r="F90" s="129"/>
      <c r="G90" s="129"/>
      <c r="H90" s="127"/>
      <c r="I90" s="93"/>
    </row>
    <row r="250" spans="1:1" x14ac:dyDescent="0.25">
      <c r="A250" s="69">
        <v>0</v>
      </c>
    </row>
  </sheetData>
  <sheetProtection formatColumns="0" formatRows="0" insertColumns="0" insertHyperlinks="0" deleteColumns="0" deleteRows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</vt:lpstr>
      <vt:lpstr>Relative density</vt:lpstr>
      <vt:lpstr>Oxytetracycline Hydrochloride</vt:lpstr>
      <vt:lpstr>'Oxytetracycline Hydrochloride'!Print_Area</vt:lpstr>
      <vt:lpstr>'Relative density'!Print_Area</vt:lpstr>
      <vt:lpstr>'SST 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2016-08-18T07:19:08Z</cp:lastPrinted>
  <dcterms:created xsi:type="dcterms:W3CDTF">2005-07-05T10:19:27Z</dcterms:created>
  <dcterms:modified xsi:type="dcterms:W3CDTF">2016-10-17T05:28:04Z</dcterms:modified>
</cp:coreProperties>
</file>