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IRBESARTAN" sheetId="3" r:id="rId3"/>
  </sheets>
  <definedNames>
    <definedName name="_xlnm.Print_Area" localSheetId="2">IRBESARTAN!$A$1:$I$130</definedName>
    <definedName name="_xlnm.Print_Area" localSheetId="0">SST!$A$15:$E$62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B57" i="3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E92" i="3" s="1"/>
  <c r="F97" i="3"/>
  <c r="F98" i="3" s="1"/>
  <c r="I39" i="3"/>
  <c r="D44" i="3"/>
  <c r="D45" i="3" s="1"/>
  <c r="D49" i="3"/>
  <c r="F45" i="3"/>
  <c r="F46" i="3"/>
  <c r="G38" i="3"/>
  <c r="D98" i="3"/>
  <c r="D99" i="3" s="1"/>
  <c r="B69" i="3"/>
  <c r="C50" i="2"/>
  <c r="G41" i="3"/>
  <c r="G40" i="3"/>
  <c r="D32" i="2"/>
  <c r="D36" i="2"/>
  <c r="D40" i="2"/>
  <c r="D49" i="2"/>
  <c r="G39" i="3"/>
  <c r="D102" i="3" l="1"/>
  <c r="F99" i="3"/>
  <c r="G91" i="3"/>
  <c r="G94" i="3"/>
  <c r="G92" i="3"/>
  <c r="G93" i="3"/>
  <c r="E91" i="3"/>
  <c r="E38" i="3"/>
  <c r="D46" i="3"/>
  <c r="E41" i="3"/>
  <c r="E39" i="3"/>
  <c r="E40" i="3"/>
  <c r="G42" i="3"/>
  <c r="E93" i="3"/>
  <c r="E94" i="3"/>
  <c r="G95" i="3" l="1"/>
  <c r="E95" i="3"/>
  <c r="D105" i="3"/>
  <c r="D103" i="3"/>
  <c r="E111" i="3" s="1"/>
  <c r="F111" i="3" s="1"/>
  <c r="D52" i="3"/>
  <c r="D50" i="3"/>
  <c r="D51" i="3" s="1"/>
  <c r="E42" i="3"/>
  <c r="E113" i="3" l="1"/>
  <c r="F113" i="3" s="1"/>
  <c r="E110" i="3"/>
  <c r="F110" i="3" s="1"/>
  <c r="D104" i="3"/>
  <c r="E108" i="3"/>
  <c r="F108" i="3" s="1"/>
  <c r="E109" i="3"/>
  <c r="F109" i="3" s="1"/>
  <c r="E112" i="3"/>
  <c r="F112" i="3" s="1"/>
  <c r="G67" i="3"/>
  <c r="H67" i="3" s="1"/>
  <c r="G68" i="3"/>
  <c r="H68" i="3" s="1"/>
  <c r="G62" i="3"/>
  <c r="H62" i="3" s="1"/>
  <c r="G65" i="3"/>
  <c r="H65" i="3" s="1"/>
  <c r="G64" i="3"/>
  <c r="H64" i="3" s="1"/>
  <c r="G71" i="3"/>
  <c r="H71" i="3" s="1"/>
  <c r="G66" i="3"/>
  <c r="H66" i="3" s="1"/>
  <c r="G61" i="3"/>
  <c r="H61" i="3" s="1"/>
  <c r="G70" i="3"/>
  <c r="H70" i="3" s="1"/>
  <c r="G60" i="3"/>
  <c r="H60" i="3" s="1"/>
  <c r="G69" i="3"/>
  <c r="H69" i="3" s="1"/>
  <c r="G63" i="3"/>
  <c r="H63" i="3" s="1"/>
  <c r="E117" i="3" l="1"/>
  <c r="E119" i="3"/>
  <c r="E120" i="3"/>
  <c r="E115" i="3"/>
  <c r="E116" i="3" s="1"/>
  <c r="G72" i="3"/>
  <c r="G73" i="3" s="1"/>
  <c r="G74" i="3"/>
  <c r="H74" i="3"/>
  <c r="H72" i="3"/>
  <c r="F125" i="3"/>
  <c r="F120" i="3"/>
  <c r="F117" i="3"/>
  <c r="D125" i="3"/>
  <c r="F115" i="3"/>
  <c r="F119" i="3"/>
  <c r="F116" i="3" l="1"/>
  <c r="G124" i="3"/>
  <c r="H73" i="3"/>
  <c r="G76" i="3"/>
</calcChain>
</file>

<file path=xl/sharedStrings.xml><?xml version="1.0" encoding="utf-8"?>
<sst xmlns="http://schemas.openxmlformats.org/spreadsheetml/2006/main" count="241" uniqueCount="138">
  <si>
    <t>HPLC System Suitability Report</t>
  </si>
  <si>
    <t>Analysis Data</t>
  </si>
  <si>
    <t>Assay</t>
  </si>
  <si>
    <t>Sample(s)</t>
  </si>
  <si>
    <t>Reference Substance:</t>
  </si>
  <si>
    <t>IROVEL 150</t>
  </si>
  <si>
    <t>% age Purity:</t>
  </si>
  <si>
    <t>NDQA201611207</t>
  </si>
  <si>
    <t>Weight (mg):</t>
  </si>
  <si>
    <t>Irbesartan  USP 150 mg</t>
  </si>
  <si>
    <t>Standard Conc (mg/mL):</t>
  </si>
  <si>
    <t>Each uncoated tablet contains Irbesartan USP 150 mg.</t>
  </si>
  <si>
    <t>2016-11-08 13:26:57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</si>
  <si>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</si>
  <si>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</si>
  <si>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</si>
  <si>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</si>
  <si>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</si>
  <si>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</si>
  <si>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</si>
  <si>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</si>
  <si>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</si>
  <si>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</si>
  <si>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</si>
  <si>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</si>
  <si>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</si>
  <si>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</si>
  <si>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</si>
  <si>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</si>
  <si>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</si>
  <si>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</si>
  <si>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</si>
  <si>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</si>
  <si>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</si>
  <si>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</si>
  <si>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</si>
  <si>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</si>
  <si>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</si>
  <si>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</si>
  <si>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</si>
  <si>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</si>
  <si>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</si>
  <si>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</si>
  <si>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</si>
  <si>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</si>
  <si>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</si>
  <si>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</si>
  <si>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</si>
  <si>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</si>
  <si>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</si>
  <si>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</si>
  <si>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</si>
  <si>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</si>
  <si>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</si>
  <si>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</si>
  <si>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</si>
  <si>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</si>
  <si>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</si>
  <si>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</si>
  <si>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</si>
  <si>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</si>
  <si>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</si>
  <si>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</si>
  <si>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</si>
  <si>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</si>
  <si>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</si>
  <si>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</si>
  <si>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</si>
  <si>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</si>
  <si>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</si>
  <si>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</si>
  <si>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</si>
  <si>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</si>
  <si>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</si>
  <si>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</si>
  <si>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</si>
  <si>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</si>
  <si>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</si>
  <si>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</si>
  <si>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</si>
  <si>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</si>
  <si>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</si>
  <si>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</si>
  <si>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</si>
  <si>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</si>
  <si>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</si>
  <si>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</si>
  <si>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</si>
  <si>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</si>
  <si>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</si>
  <si>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</si>
  <si>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</si>
  <si>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</si>
  <si>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</si>
  <si>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</si>
  <si>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</si>
  <si>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</si>
  <si>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</si>
  <si>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</si>
  <si>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</si>
  <si>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</si>
  <si>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</si>
  <si>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</si>
  <si>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</si>
  <si>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</si>
  <si>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</si>
  <si>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</si>
  <si>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</si>
  <si>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</si>
  <si>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</si>
  <si>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</si>
  <si>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</si>
  <si>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</si>
  <si>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</si>
  <si>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</si>
  <si>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</si>
  <si>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</si>
  <si>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</si>
  <si>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</si>
  <si>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</si>
  <si>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</si>
  <si>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</si>
  <si>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</si>
  <si>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</si>
  <si>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</si>
  <si>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</si>
  <si>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</si>
  <si>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</si>
  <si>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</si>
  <si>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</si>
  <si>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19/01/2017</t>
  </si>
  <si>
    <t>23/01/2017</t>
  </si>
  <si>
    <t>IRBESARTAN</t>
  </si>
  <si>
    <t>I6-1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</si>
  <si>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</si>
  <si>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 xml:space="preserve">Irbesartan </t>
  </si>
  <si>
    <t>RUTTO KENNEDY</t>
  </si>
  <si>
    <t>24/01/2017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</si>
</sst>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zoomScaleNormal="100" workbookViewId="0">
      <selection activeCell="C11" sqref="C1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15.83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15.83/100</f>
        <v>0.1583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95530145</v>
      </c>
      <c r="C24" s="18">
        <v>12239.2</v>
      </c>
      <c r="D24" s="19">
        <v>1</v>
      </c>
      <c r="E24" s="20">
        <v>10.56</v>
      </c>
    </row>
    <row r="25" spans="1:6" ht="16.5" customHeight="1" x14ac:dyDescent="0.3">
      <c r="A25" s="17">
        <v>2</v>
      </c>
      <c r="B25" s="18">
        <v>95306655</v>
      </c>
      <c r="C25" s="18">
        <v>12334.48</v>
      </c>
      <c r="D25" s="19">
        <v>1</v>
      </c>
      <c r="E25" s="19">
        <v>10.57</v>
      </c>
    </row>
    <row r="26" spans="1:6" ht="16.5" customHeight="1" x14ac:dyDescent="0.3">
      <c r="A26" s="17">
        <v>3</v>
      </c>
      <c r="B26" s="18">
        <v>96050395</v>
      </c>
      <c r="C26" s="18">
        <v>12287.05</v>
      </c>
      <c r="D26" s="19">
        <v>1</v>
      </c>
      <c r="E26" s="19">
        <v>10.58</v>
      </c>
    </row>
    <row r="27" spans="1:6" ht="16.5" customHeight="1" x14ac:dyDescent="0.3">
      <c r="A27" s="17">
        <v>4</v>
      </c>
      <c r="B27" s="18">
        <v>96563009</v>
      </c>
      <c r="C27" s="18">
        <v>12264.25</v>
      </c>
      <c r="D27" s="19">
        <v>1</v>
      </c>
      <c r="E27" s="19">
        <v>10.59</v>
      </c>
    </row>
    <row r="28" spans="1:6" ht="16.5" customHeight="1" x14ac:dyDescent="0.3">
      <c r="A28" s="17">
        <v>5</v>
      </c>
      <c r="B28" s="18">
        <v>95883969</v>
      </c>
      <c r="C28" s="18">
        <v>12346.21</v>
      </c>
      <c r="D28" s="19">
        <v>1</v>
      </c>
      <c r="E28" s="19">
        <v>10.59</v>
      </c>
    </row>
    <row r="29" spans="1:6" ht="16.5" customHeight="1" x14ac:dyDescent="0.3">
      <c r="A29" s="17">
        <v>6</v>
      </c>
      <c r="B29" s="21">
        <v>96270331</v>
      </c>
      <c r="C29" s="21">
        <v>12309.21</v>
      </c>
      <c r="D29" s="22">
        <v>1</v>
      </c>
      <c r="E29" s="22">
        <v>10.6</v>
      </c>
    </row>
    <row r="30" spans="1:6" ht="16.5" customHeight="1" x14ac:dyDescent="0.3">
      <c r="A30" s="23" t="s">
        <v>18</v>
      </c>
      <c r="B30" s="24">
        <f>AVERAGE(B24:B29)</f>
        <v>95934084</v>
      </c>
      <c r="C30" s="25">
        <f>AVERAGE(C24:C29)</f>
        <v>12296.733333333332</v>
      </c>
      <c r="D30" s="26">
        <f>AVERAGE(D24:D29)</f>
        <v>1</v>
      </c>
      <c r="E30" s="26">
        <f>AVERAGE(E24:E29)</f>
        <v>10.581666666666667</v>
      </c>
    </row>
    <row r="31" spans="1:6" ht="16.5" customHeight="1" x14ac:dyDescent="0.3">
      <c r="A31" s="27" t="s">
        <v>19</v>
      </c>
      <c r="B31" s="28">
        <f>(STDEV(B24:B29)/B30)</f>
        <v>4.8478790755555091E-3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134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134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25</v>
      </c>
      <c r="C59" s="28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136</v>
      </c>
      <c r="C60" s="48"/>
      <c r="E60" s="48" t="s">
        <v>137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30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31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32</v>
      </c>
      <c r="B14" s="294"/>
      <c r="C14" s="60" t="s">
        <v>5</v>
      </c>
    </row>
    <row r="15" spans="1:7" ht="16.5" customHeight="1" x14ac:dyDescent="0.3">
      <c r="A15" s="294" t="s">
        <v>33</v>
      </c>
      <c r="B15" s="294"/>
      <c r="C15" s="60" t="s">
        <v>7</v>
      </c>
    </row>
    <row r="16" spans="1:7" ht="16.5" customHeight="1" x14ac:dyDescent="0.3">
      <c r="A16" s="294" t="s">
        <v>34</v>
      </c>
      <c r="B16" s="294"/>
      <c r="C16" s="60" t="s">
        <v>9</v>
      </c>
    </row>
    <row r="17" spans="1:5" ht="16.5" customHeight="1" x14ac:dyDescent="0.3">
      <c r="A17" s="294" t="s">
        <v>35</v>
      </c>
      <c r="B17" s="294"/>
      <c r="C17" s="60" t="s">
        <v>11</v>
      </c>
    </row>
    <row r="18" spans="1:5" ht="16.5" customHeight="1" x14ac:dyDescent="0.3">
      <c r="A18" s="294" t="s">
        <v>36</v>
      </c>
      <c r="B18" s="294"/>
      <c r="C18" s="97" t="s">
        <v>12</v>
      </c>
    </row>
    <row r="19" spans="1:5" ht="16.5" customHeight="1" x14ac:dyDescent="0.3">
      <c r="A19" s="294" t="s">
        <v>37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38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398.44</v>
      </c>
      <c r="D24" s="87">
        <f t="shared" ref="D24:D43" si="0">(C24-$C$46)/$C$46</f>
        <v>-4.1601631573752159E-3</v>
      </c>
      <c r="E24" s="53"/>
    </row>
    <row r="25" spans="1:5" ht="15.75" customHeight="1" x14ac:dyDescent="0.3">
      <c r="C25" s="95">
        <v>402.41</v>
      </c>
      <c r="D25" s="88">
        <f t="shared" si="0"/>
        <v>5.7622446135946852E-3</v>
      </c>
      <c r="E25" s="53"/>
    </row>
    <row r="26" spans="1:5" ht="15.75" customHeight="1" x14ac:dyDescent="0.3">
      <c r="C26" s="95">
        <v>398.26</v>
      </c>
      <c r="D26" s="88">
        <f t="shared" si="0"/>
        <v>-4.6100456255804148E-3</v>
      </c>
      <c r="E26" s="53"/>
    </row>
    <row r="27" spans="1:5" ht="15.75" customHeight="1" x14ac:dyDescent="0.3">
      <c r="C27" s="95">
        <v>402.22</v>
      </c>
      <c r="D27" s="88">
        <f t="shared" si="0"/>
        <v>5.287368674933666E-3</v>
      </c>
      <c r="E27" s="53"/>
    </row>
    <row r="28" spans="1:5" ht="15.75" customHeight="1" x14ac:dyDescent="0.3">
      <c r="C28" s="95">
        <v>391.87</v>
      </c>
      <c r="D28" s="88">
        <f t="shared" si="0"/>
        <v>-2.058087324686432E-2</v>
      </c>
      <c r="E28" s="53"/>
    </row>
    <row r="29" spans="1:5" ht="15.75" customHeight="1" x14ac:dyDescent="0.3">
      <c r="C29" s="95">
        <v>399.73</v>
      </c>
      <c r="D29" s="88">
        <f t="shared" si="0"/>
        <v>-9.3600546857136526E-4</v>
      </c>
      <c r="E29" s="53"/>
    </row>
    <row r="30" spans="1:5" ht="15.75" customHeight="1" x14ac:dyDescent="0.3">
      <c r="C30" s="95">
        <v>401.32</v>
      </c>
      <c r="D30" s="88">
        <f t="shared" si="0"/>
        <v>3.0379563339076742E-3</v>
      </c>
      <c r="E30" s="53"/>
    </row>
    <row r="31" spans="1:5" ht="15.75" customHeight="1" x14ac:dyDescent="0.3">
      <c r="C31" s="95">
        <v>402.49</v>
      </c>
      <c r="D31" s="88">
        <f t="shared" si="0"/>
        <v>5.9621923772413933E-3</v>
      </c>
      <c r="E31" s="53"/>
    </row>
    <row r="32" spans="1:5" ht="15.75" customHeight="1" x14ac:dyDescent="0.3">
      <c r="C32" s="95">
        <v>398.25</v>
      </c>
      <c r="D32" s="88">
        <f t="shared" si="0"/>
        <v>-4.635039096036235E-3</v>
      </c>
      <c r="E32" s="53"/>
    </row>
    <row r="33" spans="1:7" ht="15.75" customHeight="1" x14ac:dyDescent="0.3">
      <c r="C33" s="95">
        <v>400.97</v>
      </c>
      <c r="D33" s="88">
        <f t="shared" si="0"/>
        <v>2.1631848679532404E-3</v>
      </c>
      <c r="E33" s="53"/>
    </row>
    <row r="34" spans="1:7" ht="15.75" customHeight="1" x14ac:dyDescent="0.3">
      <c r="C34" s="95">
        <v>400.55</v>
      </c>
      <c r="D34" s="88">
        <f t="shared" si="0"/>
        <v>1.1134591088077773E-3</v>
      </c>
      <c r="E34" s="53"/>
    </row>
    <row r="35" spans="1:7" ht="15.75" customHeight="1" x14ac:dyDescent="0.3">
      <c r="C35" s="95">
        <v>403.44</v>
      </c>
      <c r="D35" s="88">
        <f t="shared" si="0"/>
        <v>8.3365720705464892E-3</v>
      </c>
      <c r="E35" s="53"/>
    </row>
    <row r="36" spans="1:7" ht="15.75" customHeight="1" x14ac:dyDescent="0.3">
      <c r="C36" s="95">
        <v>397.89</v>
      </c>
      <c r="D36" s="88">
        <f t="shared" si="0"/>
        <v>-5.5348040324466321E-3</v>
      </c>
      <c r="E36" s="53"/>
    </row>
    <row r="37" spans="1:7" ht="15.75" customHeight="1" x14ac:dyDescent="0.3">
      <c r="C37" s="95">
        <v>399.23</v>
      </c>
      <c r="D37" s="88">
        <f t="shared" si="0"/>
        <v>-2.1856789913635355E-3</v>
      </c>
      <c r="E37" s="53"/>
    </row>
    <row r="38" spans="1:7" ht="15.75" customHeight="1" x14ac:dyDescent="0.3">
      <c r="C38" s="95">
        <v>402.78</v>
      </c>
      <c r="D38" s="88">
        <f t="shared" si="0"/>
        <v>6.6870030204607611E-3</v>
      </c>
      <c r="E38" s="53"/>
    </row>
    <row r="39" spans="1:7" ht="15.75" customHeight="1" x14ac:dyDescent="0.3">
      <c r="C39" s="95">
        <v>398.36</v>
      </c>
      <c r="D39" s="88">
        <f t="shared" si="0"/>
        <v>-4.360110921021924E-3</v>
      </c>
      <c r="E39" s="53"/>
    </row>
    <row r="40" spans="1:7" ht="15.75" customHeight="1" x14ac:dyDescent="0.3">
      <c r="C40" s="95">
        <v>404.51</v>
      </c>
      <c r="D40" s="88">
        <f t="shared" si="0"/>
        <v>1.1010873409321716E-2</v>
      </c>
      <c r="E40" s="53"/>
    </row>
    <row r="41" spans="1:7" ht="15.75" customHeight="1" x14ac:dyDescent="0.3">
      <c r="C41" s="95">
        <v>401.54</v>
      </c>
      <c r="D41" s="88">
        <f t="shared" si="0"/>
        <v>3.5878126839362975E-3</v>
      </c>
      <c r="E41" s="53"/>
    </row>
    <row r="42" spans="1:7" ht="15.75" customHeight="1" x14ac:dyDescent="0.3">
      <c r="C42" s="95">
        <v>401.79</v>
      </c>
      <c r="D42" s="88">
        <f t="shared" si="0"/>
        <v>4.2126494453323827E-3</v>
      </c>
      <c r="E42" s="53"/>
    </row>
    <row r="43" spans="1:7" ht="16.5" customHeight="1" x14ac:dyDescent="0.3">
      <c r="C43" s="96">
        <v>396.04</v>
      </c>
      <c r="D43" s="89">
        <f t="shared" si="0"/>
        <v>-1.0158596066777577E-2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8002.0900000000011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400.10450000000003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7">
        <f>C46</f>
        <v>400.10450000000003</v>
      </c>
      <c r="C49" s="93">
        <f>-IF(C46&lt;=80,10%,IF(C46&lt;250,7.5%,5%))</f>
        <v>-0.05</v>
      </c>
      <c r="D49" s="81">
        <f>IF(C46&lt;=80,C46*0.9,IF(C46&lt;250,C46*0.925,C46*0.95))</f>
        <v>380.09927500000003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420.10972500000003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44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45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30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46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32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36</v>
      </c>
      <c r="B22" s="105" t="s">
        <v>130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 t="s">
        <v>131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132</v>
      </c>
      <c r="C26" s="297"/>
    </row>
    <row r="27" spans="1:14" ht="26.25" customHeight="1" x14ac:dyDescent="0.4">
      <c r="A27" s="109" t="s">
        <v>47</v>
      </c>
      <c r="B27" s="303" t="s">
        <v>133</v>
      </c>
      <c r="C27" s="303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48</v>
      </c>
      <c r="B29" s="111">
        <v>0</v>
      </c>
      <c r="C29" s="304" t="s">
        <v>49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307" t="s">
        <v>52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307" t="s">
        <v>54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310" t="s">
        <v>58</v>
      </c>
      <c r="E36" s="311"/>
      <c r="F36" s="310" t="s">
        <v>59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93924320</v>
      </c>
      <c r="E38" s="133">
        <f>IF(ISBLANK(D38),"-",$D$48/$D$45*D38)</f>
        <v>89267473.931586295</v>
      </c>
      <c r="F38" s="132">
        <v>78001886</v>
      </c>
      <c r="G38" s="134">
        <f>IF(ISBLANK(F38),"-",$D$48/$F$45*F38)</f>
        <v>87578278.866450101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94273113</v>
      </c>
      <c r="E39" s="138">
        <f>IF(ISBLANK(D39),"-",$D$48/$D$45*D39)</f>
        <v>89598973.483938873</v>
      </c>
      <c r="F39" s="137">
        <v>77822893</v>
      </c>
      <c r="G39" s="139">
        <f>IF(ISBLANK(F39),"-",$D$48/$F$45*F39)</f>
        <v>87377310.663333282</v>
      </c>
      <c r="I39" s="314">
        <f>ABS((F43/D43*D42)-F42)/D42</f>
        <v>1.6876490305890085E-2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94090985</v>
      </c>
      <c r="E40" s="138">
        <f>IF(ISBLANK(D40),"-",$D$48/$D$45*D40)</f>
        <v>89425875.541976526</v>
      </c>
      <c r="F40" s="137">
        <v>78366635</v>
      </c>
      <c r="G40" s="139">
        <f>IF(ISBLANK(F40),"-",$D$48/$F$45*F40)</f>
        <v>87987808.574978665</v>
      </c>
      <c r="I40" s="314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94096139.333333328</v>
      </c>
      <c r="E42" s="148">
        <f>AVERAGE(E38:E41)</f>
        <v>89430774.319167241</v>
      </c>
      <c r="F42" s="147">
        <f>AVERAGE(F38:F41)</f>
        <v>78063804.666666672</v>
      </c>
      <c r="G42" s="149">
        <f>AVERAGE(G38:G41)</f>
        <v>87647799.368254006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15.83</v>
      </c>
      <c r="E43" s="140"/>
      <c r="F43" s="152">
        <v>13.4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15.83</v>
      </c>
      <c r="E44" s="155"/>
      <c r="F44" s="154">
        <f>F43*$B$34</f>
        <v>13.4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15.78251</v>
      </c>
      <c r="E45" s="158"/>
      <c r="F45" s="157">
        <f>F44*$B$30/100</f>
        <v>13.3598</v>
      </c>
      <c r="H45" s="150"/>
    </row>
    <row r="46" spans="1:14" ht="19.5" customHeight="1" x14ac:dyDescent="0.3">
      <c r="A46" s="315" t="s">
        <v>77</v>
      </c>
      <c r="B46" s="316"/>
      <c r="C46" s="153" t="s">
        <v>78</v>
      </c>
      <c r="D46" s="159">
        <f>D45/$B$45</f>
        <v>0.1578251</v>
      </c>
      <c r="E46" s="160"/>
      <c r="F46" s="161">
        <f>F45/$B$45</f>
        <v>0.13359799999999999</v>
      </c>
      <c r="H46" s="150"/>
    </row>
    <row r="47" spans="1:14" ht="27" customHeight="1" x14ac:dyDescent="0.4">
      <c r="A47" s="317"/>
      <c r="B47" s="318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88539286.843710631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1.1313701266931195E-2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uncoated tablet contains Irbesartan USP 150 mg.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Irbesartan  USP 150 mg</v>
      </c>
      <c r="H56" s="179"/>
    </row>
    <row r="57" spans="1:12" ht="18.75" x14ac:dyDescent="0.3">
      <c r="A57" s="176" t="s">
        <v>87</v>
      </c>
      <c r="B57" s="247">
        <f>Uniformity!C46</f>
        <v>400.10450000000003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10</v>
      </c>
      <c r="C60" s="319" t="s">
        <v>93</v>
      </c>
      <c r="D60" s="322">
        <v>398.07</v>
      </c>
      <c r="E60" s="182">
        <v>1</v>
      </c>
      <c r="F60" s="183">
        <v>89704351</v>
      </c>
      <c r="G60" s="248">
        <f>IF(ISBLANK(F60),"-",(F60/$D$50*$D$47*$B$68)*($B$57/$D$60))</f>
        <v>152.75053327978307</v>
      </c>
      <c r="H60" s="266">
        <f t="shared" ref="H60:H71" si="0">IF(ISBLANK(F60),"-",(G60/$B$56)*100)</f>
        <v>101.8336888531887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320"/>
      <c r="D61" s="323"/>
      <c r="E61" s="184">
        <v>2</v>
      </c>
      <c r="F61" s="137">
        <v>89570384</v>
      </c>
      <c r="G61" s="249">
        <f>IF(ISBLANK(F61),"-",(F61/$D$50*$D$47*$B$68)*($B$57/$D$60))</f>
        <v>152.52241133849739</v>
      </c>
      <c r="H61" s="267">
        <f t="shared" si="0"/>
        <v>101.68160755899827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20"/>
      <c r="D62" s="323"/>
      <c r="E62" s="184">
        <v>3</v>
      </c>
      <c r="F62" s="185">
        <v>89560193</v>
      </c>
      <c r="G62" s="249">
        <f>IF(ISBLANK(F62),"-",(F62/$D$50*$D$47*$B$68)*($B$57/$D$60))</f>
        <v>152.50505788052905</v>
      </c>
      <c r="H62" s="267">
        <f t="shared" si="0"/>
        <v>101.67003858701938</v>
      </c>
      <c r="L62" s="112"/>
    </row>
    <row r="63" spans="1:12" ht="27" customHeight="1" x14ac:dyDescent="0.4">
      <c r="A63" s="124" t="s">
        <v>96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19" t="s">
        <v>98</v>
      </c>
      <c r="D64" s="322">
        <v>399.91</v>
      </c>
      <c r="E64" s="182">
        <v>1</v>
      </c>
      <c r="F64" s="183">
        <v>91135764</v>
      </c>
      <c r="G64" s="248">
        <f>IF(ISBLANK(F64),"-",(F64/$D$50*$D$47*$B$68)*($B$57/$D$64))</f>
        <v>154.47394934284145</v>
      </c>
      <c r="H64" s="266">
        <f t="shared" si="0"/>
        <v>102.98263289522764</v>
      </c>
    </row>
    <row r="65" spans="1:8" ht="26.25" customHeight="1" x14ac:dyDescent="0.4">
      <c r="A65" s="124" t="s">
        <v>99</v>
      </c>
      <c r="B65" s="125">
        <v>1</v>
      </c>
      <c r="C65" s="320"/>
      <c r="D65" s="323"/>
      <c r="E65" s="184">
        <v>2</v>
      </c>
      <c r="F65" s="137">
        <v>92245049</v>
      </c>
      <c r="G65" s="249">
        <f>IF(ISBLANK(F65),"-",(F65/$D$50*$D$47*$B$68)*($B$57/$D$64))</f>
        <v>156.35417316909673</v>
      </c>
      <c r="H65" s="267">
        <f t="shared" si="0"/>
        <v>104.23611544606447</v>
      </c>
    </row>
    <row r="66" spans="1:8" ht="26.25" customHeight="1" x14ac:dyDescent="0.4">
      <c r="A66" s="124" t="s">
        <v>100</v>
      </c>
      <c r="B66" s="125">
        <v>1</v>
      </c>
      <c r="C66" s="320"/>
      <c r="D66" s="323"/>
      <c r="E66" s="184">
        <v>3</v>
      </c>
      <c r="F66" s="137">
        <v>92789515</v>
      </c>
      <c r="G66" s="249">
        <f>IF(ISBLANK(F66),"-",(F66/$D$50*$D$47*$B$68)*($B$57/$D$64))</f>
        <v>157.27703604544126</v>
      </c>
      <c r="H66" s="267">
        <f t="shared" si="0"/>
        <v>104.85135736362751</v>
      </c>
    </row>
    <row r="67" spans="1:8" ht="27" customHeight="1" x14ac:dyDescent="0.4">
      <c r="A67" s="124" t="s">
        <v>101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1000</v>
      </c>
      <c r="C68" s="319" t="s">
        <v>103</v>
      </c>
      <c r="D68" s="322">
        <v>400.79</v>
      </c>
      <c r="E68" s="182">
        <v>1</v>
      </c>
      <c r="F68" s="183">
        <v>91226401</v>
      </c>
      <c r="G68" s="248">
        <f>IF(ISBLANK(F68),"-",(F68/$D$50*$D$47*$B$68)*($B$57/$D$68))</f>
        <v>154.2880677547692</v>
      </c>
      <c r="H68" s="267">
        <f t="shared" si="0"/>
        <v>102.85871183651281</v>
      </c>
    </row>
    <row r="69" spans="1:8" ht="27" customHeight="1" x14ac:dyDescent="0.4">
      <c r="A69" s="172" t="s">
        <v>104</v>
      </c>
      <c r="B69" s="189">
        <f>(D47*B68)/B56*B57</f>
        <v>400.10450000000003</v>
      </c>
      <c r="C69" s="320"/>
      <c r="D69" s="323"/>
      <c r="E69" s="184">
        <v>2</v>
      </c>
      <c r="F69" s="137">
        <v>91453913</v>
      </c>
      <c r="G69" s="249">
        <f>IF(ISBLANK(F69),"-",(F69/$D$50*$D$47*$B$68)*($B$57/$D$68))</f>
        <v>154.67285095882244</v>
      </c>
      <c r="H69" s="267">
        <f t="shared" si="0"/>
        <v>103.1152339725483</v>
      </c>
    </row>
    <row r="70" spans="1:8" ht="26.25" customHeight="1" x14ac:dyDescent="0.4">
      <c r="A70" s="332" t="s">
        <v>77</v>
      </c>
      <c r="B70" s="333"/>
      <c r="C70" s="320"/>
      <c r="D70" s="323"/>
      <c r="E70" s="184">
        <v>3</v>
      </c>
      <c r="F70" s="137">
        <v>91871575</v>
      </c>
      <c r="G70" s="249">
        <f>IF(ISBLANK(F70),"-",(F70/$D$50*$D$47*$B$68)*($B$57/$D$68))</f>
        <v>155.37922830406691</v>
      </c>
      <c r="H70" s="267">
        <f t="shared" si="0"/>
        <v>103.58615220271128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154.46925645264972</v>
      </c>
      <c r="H72" s="269">
        <f>AVERAGE(H60:H71)</f>
        <v>102.97950430176648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1.0962783085529124E-2</v>
      </c>
      <c r="H73" s="253">
        <f>STDEV(H60:H71)/H72</f>
        <v>1.096278308552911E-2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327" t="str">
        <f>B26</f>
        <v>IRBESARTAN</v>
      </c>
      <c r="D76" s="327"/>
      <c r="E76" s="198" t="s">
        <v>107</v>
      </c>
      <c r="F76" s="198"/>
      <c r="G76" s="199">
        <f>H72</f>
        <v>102.97950430176648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IRBESARTAN</v>
      </c>
      <c r="C79" s="313"/>
    </row>
    <row r="80" spans="1:8" ht="26.25" customHeight="1" x14ac:dyDescent="0.4">
      <c r="A80" s="109" t="s">
        <v>47</v>
      </c>
      <c r="B80" s="313" t="str">
        <f>B27</f>
        <v>I6-1</v>
      </c>
      <c r="C80" s="313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48</v>
      </c>
      <c r="B82" s="111">
        <v>0</v>
      </c>
      <c r="C82" s="304" t="s">
        <v>49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307" t="s">
        <v>110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307" t="s">
        <v>111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2" t="s">
        <v>58</v>
      </c>
      <c r="E89" s="203"/>
      <c r="F89" s="310" t="s">
        <v>59</v>
      </c>
      <c r="G89" s="312"/>
    </row>
    <row r="90" spans="1:12" ht="27" customHeight="1" x14ac:dyDescent="0.4">
      <c r="A90" s="124" t="s">
        <v>60</v>
      </c>
      <c r="B90" s="125">
        <v>10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100</v>
      </c>
      <c r="C91" s="206">
        <v>1</v>
      </c>
      <c r="D91" s="132">
        <v>0.65600000000000003</v>
      </c>
      <c r="E91" s="133">
        <f>IF(ISBLANK(D91),"-",$D$101/$D$98*D91)</f>
        <v>0.62347497324570056</v>
      </c>
      <c r="F91" s="132">
        <v>0.55200000000000005</v>
      </c>
      <c r="G91" s="134">
        <f>IF(ISBLANK(F91),"-",$D$101/$F$98*F91)</f>
        <v>0.61976975703229098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>
        <v>0.65500000000000003</v>
      </c>
      <c r="E92" s="138">
        <f>IF(ISBLANK(D92),"-",$D$101/$D$98*D92)</f>
        <v>0.6225245540791674</v>
      </c>
      <c r="F92" s="137">
        <v>0.55000000000000004</v>
      </c>
      <c r="G92" s="139">
        <f>IF(ISBLANK(F92),"-",$D$101/$F$98*F92)</f>
        <v>0.61752421443434791</v>
      </c>
      <c r="I92" s="314">
        <f>ABS((F96/D96*D95)-F95)/D95</f>
        <v>4.6832154201975748E-3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>
        <v>0.65500000000000003</v>
      </c>
      <c r="E93" s="138">
        <f>IF(ISBLANK(D93),"-",$D$101/$D$98*D93)</f>
        <v>0.6225245540791674</v>
      </c>
      <c r="F93" s="137">
        <v>0.55300000000000005</v>
      </c>
      <c r="G93" s="139">
        <f>IF(ISBLANK(F93),"-",$D$101/$F$98*F93)</f>
        <v>0.62089252833126252</v>
      </c>
      <c r="I93" s="314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0.65533333333333332</v>
      </c>
      <c r="E95" s="148">
        <f>AVERAGE(E91:E94)</f>
        <v>0.62284136046801175</v>
      </c>
      <c r="F95" s="211">
        <f>AVERAGE(F91:F94)</f>
        <v>0.55166666666666675</v>
      </c>
      <c r="G95" s="212">
        <f>AVERAGE(G91:G94)</f>
        <v>0.61939549993263376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15.83</v>
      </c>
      <c r="E96" s="140"/>
      <c r="F96" s="152">
        <v>13.4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15.83</v>
      </c>
      <c r="E97" s="155"/>
      <c r="F97" s="154">
        <f>F96*$B$87</f>
        <v>13.4</v>
      </c>
    </row>
    <row r="98" spans="1:10" ht="19.5" customHeight="1" x14ac:dyDescent="0.3">
      <c r="A98" s="124" t="s">
        <v>75</v>
      </c>
      <c r="B98" s="217">
        <f>(B97/B96)*(B95/B94)*(B93/B92)*(B91/B90)*B89</f>
        <v>1000</v>
      </c>
      <c r="C98" s="215" t="s">
        <v>114</v>
      </c>
      <c r="D98" s="218">
        <f>D97*$B$83/100</f>
        <v>15.78251</v>
      </c>
      <c r="E98" s="158"/>
      <c r="F98" s="157">
        <f>F97*$B$83/100</f>
        <v>13.3598</v>
      </c>
    </row>
    <row r="99" spans="1:10" ht="19.5" customHeight="1" x14ac:dyDescent="0.3">
      <c r="A99" s="315" t="s">
        <v>77</v>
      </c>
      <c r="B99" s="329"/>
      <c r="C99" s="215" t="s">
        <v>115</v>
      </c>
      <c r="D99" s="219">
        <f>D98/$B$98</f>
        <v>1.578251E-2</v>
      </c>
      <c r="E99" s="158"/>
      <c r="F99" s="161">
        <f>F98/$B$98</f>
        <v>1.33598E-2</v>
      </c>
      <c r="G99" s="220"/>
      <c r="H99" s="150"/>
    </row>
    <row r="100" spans="1:10" ht="19.5" customHeight="1" x14ac:dyDescent="0.3">
      <c r="A100" s="317"/>
      <c r="B100" s="330"/>
      <c r="C100" s="215" t="s">
        <v>79</v>
      </c>
      <c r="D100" s="221">
        <f>$B$56/$B$116</f>
        <v>1.4999999999999999E-2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0.62111843020032287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3.5490162446012489E-3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1000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10</v>
      </c>
      <c r="C108" s="273">
        <v>1</v>
      </c>
      <c r="D108" s="282">
        <v>0.53700000000000003</v>
      </c>
      <c r="E108" s="250">
        <f t="shared" ref="E108:E113" si="1">IF(ISBLANK(D108),"-",D108/$D$103*$D$100*$B$116)</f>
        <v>129.68541277067089</v>
      </c>
      <c r="F108" s="274">
        <f t="shared" ref="F108:F113" si="2">IF(ISBLANK(D108), "-", (E108/$B$56)*100)</f>
        <v>86.456941847113939</v>
      </c>
    </row>
    <row r="109" spans="1:10" ht="26.25" customHeight="1" x14ac:dyDescent="0.4">
      <c r="A109" s="124" t="s">
        <v>94</v>
      </c>
      <c r="B109" s="125">
        <v>100</v>
      </c>
      <c r="C109" s="271">
        <v>2</v>
      </c>
      <c r="D109" s="283">
        <v>0.55000000000000004</v>
      </c>
      <c r="E109" s="251">
        <f t="shared" si="1"/>
        <v>132.82491065897389</v>
      </c>
      <c r="F109" s="275">
        <f t="shared" si="2"/>
        <v>88.549940439315932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83">
        <v>0.56200000000000006</v>
      </c>
      <c r="E110" s="251">
        <f t="shared" si="1"/>
        <v>135.72290870971517</v>
      </c>
      <c r="F110" s="275">
        <f t="shared" si="2"/>
        <v>90.481939139810123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83">
        <v>0.53900000000000003</v>
      </c>
      <c r="E111" s="251">
        <f t="shared" si="1"/>
        <v>130.16841244579442</v>
      </c>
      <c r="F111" s="275">
        <f t="shared" si="2"/>
        <v>86.778941630529616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83">
        <v>0.55300000000000005</v>
      </c>
      <c r="E112" s="251">
        <f t="shared" si="1"/>
        <v>133.54941017165922</v>
      </c>
      <c r="F112" s="275">
        <f t="shared" si="2"/>
        <v>89.032940114439469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84">
        <v>0.55800000000000005</v>
      </c>
      <c r="E113" s="252">
        <f t="shared" si="1"/>
        <v>134.75690935946807</v>
      </c>
      <c r="F113" s="276">
        <f t="shared" si="2"/>
        <v>89.837939572978712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132.78466068604695</v>
      </c>
      <c r="F115" s="278">
        <f>AVERAGE(F108:F113)</f>
        <v>88.523107124031299</v>
      </c>
    </row>
    <row r="116" spans="1:10" ht="27" customHeight="1" x14ac:dyDescent="0.4">
      <c r="A116" s="124" t="s">
        <v>102</v>
      </c>
      <c r="B116" s="156">
        <f>(B115/B114)*(B113/B112)*(B111/B110)*(B109/B108)*B107</f>
        <v>10000</v>
      </c>
      <c r="C116" s="234"/>
      <c r="D116" s="258" t="s">
        <v>83</v>
      </c>
      <c r="E116" s="256">
        <f>STDEV(E108:E113)/E115</f>
        <v>1.831118783208191E-2</v>
      </c>
      <c r="F116" s="235">
        <f>STDEV(F108:F113)/F115</f>
        <v>1.8311187832081893E-2</v>
      </c>
      <c r="I116" s="98"/>
    </row>
    <row r="117" spans="1:10" ht="27" customHeight="1" x14ac:dyDescent="0.4">
      <c r="A117" s="315" t="s">
        <v>77</v>
      </c>
      <c r="B117" s="3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122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129.68541277067089</v>
      </c>
      <c r="F119" s="279">
        <f>MIN(F108:F113)</f>
        <v>86.456941847113939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135.72290870971517</v>
      </c>
      <c r="F120" s="280">
        <f>MAX(F108:F113)</f>
        <v>90.481939139810123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327" t="str">
        <f>B26</f>
        <v>IRBESARTAN</v>
      </c>
      <c r="D124" s="327"/>
      <c r="E124" s="198" t="s">
        <v>126</v>
      </c>
      <c r="F124" s="198"/>
      <c r="G124" s="281">
        <f>F115</f>
        <v>88.523107124031299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1">
        <f>MIN(F108:F113)</f>
        <v>86.456941847113939</v>
      </c>
      <c r="E125" s="209" t="s">
        <v>129</v>
      </c>
      <c r="F125" s="281">
        <f>MAX(F108:F113)</f>
        <v>90.481939139810123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25</v>
      </c>
      <c r="C127" s="328"/>
      <c r="E127" s="204" t="s">
        <v>26</v>
      </c>
      <c r="F127" s="239"/>
      <c r="G127" s="328" t="s">
        <v>27</v>
      </c>
      <c r="H127" s="328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IRBESARTAN</vt:lpstr>
      <vt:lpstr>IRBESARTAN!Print_Area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2017-01-24T09:18:31Z</cp:lastPrinted>
  <dcterms:created xsi:type="dcterms:W3CDTF">2005-07-05T10:19:27Z</dcterms:created>
  <dcterms:modified xsi:type="dcterms:W3CDTF">2017-01-24T09:34:10Z</dcterms:modified>
</cp:coreProperties>
</file>