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 activeTab="2"/>
  </bookViews>
  <sheets>
    <sheet name="Uniformity" sheetId="2" r:id="rId1"/>
    <sheet name="Amlodipine" sheetId="3" r:id="rId2"/>
    <sheet name="Atenolol" sheetId="4" r:id="rId3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124" i="4" l="1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45" i="2"/>
  <c r="D33" i="2"/>
  <c r="D29" i="2"/>
  <c r="C19" i="2"/>
  <c r="D101" i="4" l="1"/>
  <c r="D102" i="4" s="1"/>
  <c r="F44" i="4"/>
  <c r="F45" i="4" s="1"/>
  <c r="I92" i="3"/>
  <c r="D101" i="3"/>
  <c r="F98" i="3"/>
  <c r="F99" i="3" s="1"/>
  <c r="I39" i="3"/>
  <c r="F45" i="3"/>
  <c r="F46" i="3" s="1"/>
  <c r="D44" i="3"/>
  <c r="D45" i="3" s="1"/>
  <c r="G39" i="3"/>
  <c r="D49" i="3"/>
  <c r="B57" i="4"/>
  <c r="D38" i="2"/>
  <c r="B57" i="3"/>
  <c r="B69" i="3" s="1"/>
  <c r="D49" i="2"/>
  <c r="D40" i="2"/>
  <c r="D36" i="2"/>
  <c r="D32" i="2"/>
  <c r="D28" i="2"/>
  <c r="D24" i="2"/>
  <c r="C49" i="2"/>
  <c r="D43" i="2"/>
  <c r="D39" i="2"/>
  <c r="D35" i="2"/>
  <c r="D31" i="2"/>
  <c r="D27" i="2"/>
  <c r="D50" i="2"/>
  <c r="B49" i="2"/>
  <c r="D42" i="2"/>
  <c r="D34" i="2"/>
  <c r="D30" i="2"/>
  <c r="D26" i="2"/>
  <c r="D102" i="3"/>
  <c r="G94" i="3"/>
  <c r="D37" i="2"/>
  <c r="C50" i="2"/>
  <c r="D98" i="3"/>
  <c r="D99" i="3" s="1"/>
  <c r="D25" i="2"/>
  <c r="D41" i="2"/>
  <c r="D49" i="4"/>
  <c r="B69" i="4"/>
  <c r="D45" i="4"/>
  <c r="F98" i="4"/>
  <c r="F99" i="4" s="1"/>
  <c r="D97" i="4"/>
  <c r="D98" i="4" s="1"/>
  <c r="D99" i="4" s="1"/>
  <c r="G91" i="4" l="1"/>
  <c r="G94" i="4"/>
  <c r="G92" i="4"/>
  <c r="G40" i="4"/>
  <c r="G39" i="4"/>
  <c r="F46" i="4"/>
  <c r="G38" i="4"/>
  <c r="G41" i="4"/>
  <c r="G91" i="3"/>
  <c r="G93" i="3"/>
  <c r="G92" i="3"/>
  <c r="E93" i="3"/>
  <c r="E91" i="3"/>
  <c r="D46" i="3"/>
  <c r="E38" i="3"/>
  <c r="E39" i="3"/>
  <c r="E41" i="3"/>
  <c r="G41" i="3"/>
  <c r="G38" i="3"/>
  <c r="G40" i="3"/>
  <c r="E94" i="3"/>
  <c r="E92" i="3"/>
  <c r="E40" i="3"/>
  <c r="E93" i="4"/>
  <c r="E94" i="4"/>
  <c r="D46" i="4"/>
  <c r="E39" i="4"/>
  <c r="E40" i="4"/>
  <c r="G93" i="4"/>
  <c r="E91" i="4"/>
  <c r="E38" i="4"/>
  <c r="E41" i="4"/>
  <c r="E92" i="4"/>
  <c r="G95" i="4" l="1"/>
  <c r="G42" i="4"/>
  <c r="G95" i="3"/>
  <c r="D103" i="3"/>
  <c r="E112" i="3" s="1"/>
  <c r="F112" i="3" s="1"/>
  <c r="D105" i="3"/>
  <c r="E95" i="3"/>
  <c r="G42" i="3"/>
  <c r="D50" i="3"/>
  <c r="G70" i="3" s="1"/>
  <c r="H70" i="3" s="1"/>
  <c r="E42" i="3"/>
  <c r="D52" i="3"/>
  <c r="D103" i="4"/>
  <c r="E95" i="4"/>
  <c r="D105" i="4"/>
  <c r="D52" i="4"/>
  <c r="E42" i="4"/>
  <c r="D50" i="4"/>
  <c r="D104" i="3"/>
  <c r="E109" i="3" l="1"/>
  <c r="F109" i="3" s="1"/>
  <c r="E108" i="3"/>
  <c r="F108" i="3" s="1"/>
  <c r="E110" i="3"/>
  <c r="F110" i="3" s="1"/>
  <c r="E113" i="3"/>
  <c r="F113" i="3" s="1"/>
  <c r="E111" i="3"/>
  <c r="F111" i="3" s="1"/>
  <c r="G64" i="3"/>
  <c r="H64" i="3" s="1"/>
  <c r="G61" i="3"/>
  <c r="H61" i="3" s="1"/>
  <c r="D51" i="3"/>
  <c r="G60" i="3"/>
  <c r="G71" i="3"/>
  <c r="H71" i="3" s="1"/>
  <c r="G63" i="3"/>
  <c r="H63" i="3" s="1"/>
  <c r="G65" i="3"/>
  <c r="H65" i="3" s="1"/>
  <c r="G62" i="3"/>
  <c r="H62" i="3" s="1"/>
  <c r="G66" i="3"/>
  <c r="H66" i="3" s="1"/>
  <c r="G67" i="3"/>
  <c r="H67" i="3" s="1"/>
  <c r="G69" i="3"/>
  <c r="H69" i="3" s="1"/>
  <c r="G68" i="3"/>
  <c r="H68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3"/>
  <c r="E117" i="3" l="1"/>
  <c r="E120" i="3"/>
  <c r="E119" i="3"/>
  <c r="E115" i="3"/>
  <c r="E116" i="3" s="1"/>
  <c r="G74" i="3"/>
  <c r="G72" i="3"/>
  <c r="G73" i="3" s="1"/>
  <c r="G74" i="4"/>
  <c r="G72" i="4"/>
  <c r="G73" i="4" s="1"/>
  <c r="H60" i="4"/>
  <c r="F119" i="3"/>
  <c r="D125" i="3"/>
  <c r="F115" i="3"/>
  <c r="F120" i="3"/>
  <c r="F125" i="3"/>
  <c r="F117" i="3"/>
  <c r="H74" i="3"/>
  <c r="H72" i="3"/>
  <c r="E120" i="4"/>
  <c r="E117" i="4"/>
  <c r="F108" i="4"/>
  <c r="E115" i="4"/>
  <c r="E116" i="4" s="1"/>
  <c r="E119" i="4"/>
  <c r="G76" i="3" l="1"/>
  <c r="H73" i="3"/>
  <c r="H74" i="4"/>
  <c r="H72" i="4"/>
  <c r="F125" i="4"/>
  <c r="F120" i="4"/>
  <c r="F117" i="4"/>
  <c r="D125" i="4"/>
  <c r="F115" i="4"/>
  <c r="F119" i="4"/>
  <c r="G124" i="3"/>
  <c r="F116" i="3"/>
  <c r="G76" i="4" l="1"/>
  <c r="H73" i="4"/>
  <c r="G124" i="4"/>
  <c r="F116" i="4"/>
</calcChain>
</file>

<file path=xl/sharedStrings.xml><?xml version="1.0" encoding="utf-8"?>
<sst xmlns="http://schemas.openxmlformats.org/spreadsheetml/2006/main" count="358" uniqueCount="118">
  <si>
    <t>Analysis Data</t>
  </si>
  <si>
    <t>Reference Substance:</t>
  </si>
  <si>
    <t>AMDOCAL PLUS 50</t>
  </si>
  <si>
    <t>% age Purity:</t>
  </si>
  <si>
    <t>NDQA201611209</t>
  </si>
  <si>
    <t>Amlodipine and Atenolol</t>
  </si>
  <si>
    <t>Each tablets contanins: Amlodipine BesilateBP equivalent to Amlodipine 5 mg and Atenolol BP 50 mg</t>
  </si>
  <si>
    <t>2016-11-09 07:17:56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</si>
  <si>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</si>
  <si>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</si>
  <si>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</si>
  <si>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</si>
  <si>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</si>
  <si>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</si>
  <si>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</si>
  <si>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</si>
  <si>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</si>
  <si>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</si>
  <si>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</si>
  <si>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</si>
  <si>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</si>
  <si>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</si>
  <si>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</si>
  <si>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</si>
  <si>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</si>
  <si>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</si>
  <si>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</si>
  <si>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</si>
  <si>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</si>
  <si>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</si>
  <si>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</si>
  <si>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</si>
  <si>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</si>
  <si>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</si>
  <si>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</si>
  <si>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</si>
  <si>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</si>
  <si>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</si>
  <si>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</si>
  <si>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</si>
  <si>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</si>
  <si>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</si>
  <si>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</si>
  <si>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</si>
  <si>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</si>
  <si>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</si>
  <si>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</si>
  <si>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</si>
  <si>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</si>
  <si>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</si>
  <si>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</si>
  <si>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</si>
  <si>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</si>
  <si>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</si>
  <si>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</si>
  <si>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</si>
  <si>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</si>
  <si>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</si>
  <si>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</si>
  <si>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</si>
  <si>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</si>
  <si>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</si>
  <si>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</si>
  <si>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</si>
  <si>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</si>
  <si>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</si>
  <si>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</si>
  <si>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</si>
  <si>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</si>
  <si>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</si>
  <si>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</si>
  <si>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</si>
  <si>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</si>
  <si>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</si>
  <si>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</si>
  <si>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</si>
  <si>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</si>
  <si>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</si>
  <si>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</si>
  <si>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</si>
  <si>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</si>
  <si>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</si>
  <si>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</si>
  <si>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</si>
  <si>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</si>
  <si>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</si>
  <si>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</si>
  <si>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</si>
  <si>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</si>
  <si>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</si>
  <si>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</si>
  <si>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</si>
  <si>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</si>
  <si>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</si>
  <si>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</si>
  <si>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</si>
  <si>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</si>
  <si>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</si>
  <si>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</si>
  <si>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</si>
  <si>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</si>
  <si>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</si>
  <si>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</si>
  <si>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</si>
  <si>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</si>
  <si>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</si>
  <si>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</si>
  <si>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</si>
  <si>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</si>
  <si>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</si>
  <si>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</si>
  <si>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</si>
  <si>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</si>
  <si>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</si>
  <si>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Amlodipine Besilate </t>
  </si>
  <si>
    <t>A31-1</t>
  </si>
  <si>
    <t>Atenolol</t>
  </si>
  <si>
    <t>A20-1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</si>
</sst>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168" fontId="13" fillId="3" borderId="0" xfId="0" applyNumberFormat="1" applyFont="1" applyFill="1" applyAlignment="1" applyProtection="1">
      <alignment horizontal="center"/>
      <protection locked="0"/>
    </xf>
    <xf numFmtId="171" fontId="12" fillId="3" borderId="7" xfId="0" applyNumberFormat="1" applyFont="1" applyFill="1" applyBorder="1" applyAlignment="1" applyProtection="1">
      <alignment horizontal="center"/>
      <protection locked="0"/>
    </xf>
    <xf numFmtId="171" fontId="12" fillId="3" borderId="8" xfId="0" applyNumberFormat="1" applyFont="1" applyFill="1" applyBorder="1" applyAlignment="1" applyProtection="1">
      <alignment horizontal="center"/>
      <protection locked="0"/>
    </xf>
    <xf numFmtId="171" fontId="12" fillId="3" borderId="9" xfId="0" applyNumberFormat="1" applyFont="1" applyFill="1" applyBorder="1" applyAlignment="1" applyProtection="1">
      <alignment horizontal="center"/>
      <protection locked="0"/>
    </xf>
    <xf numFmtId="171" fontId="12" fillId="3" borderId="17" xfId="0" applyNumberFormat="1" applyFont="1" applyFill="1" applyBorder="1" applyAlignment="1" applyProtection="1">
      <alignment horizontal="center"/>
      <protection locked="0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171" fontId="12" fillId="3" borderId="23" xfId="0" applyNumberFormat="1" applyFont="1" applyFill="1" applyBorder="1" applyAlignment="1" applyProtection="1">
      <alignment horizontal="center"/>
      <protection locked="0"/>
    </xf>
    <xf numFmtId="171" fontId="11" fillId="4" borderId="31" xfId="0" applyNumberFormat="1" applyFont="1" applyFill="1" applyBorder="1" applyAlignment="1">
      <alignment horizontal="center"/>
    </xf>
    <xf numFmtId="171" fontId="12" fillId="3" borderId="15" xfId="0" applyNumberFormat="1" applyFont="1" applyFill="1" applyBorder="1" applyAlignment="1" applyProtection="1">
      <alignment horizontal="center"/>
      <protection locked="0"/>
    </xf>
    <xf numFmtId="171" fontId="12" fillId="3" borderId="37" xfId="0" applyNumberFormat="1" applyFont="1" applyFill="1" applyBorder="1" applyAlignment="1" applyProtection="1">
      <alignment horizontal="center"/>
      <protection locked="0"/>
    </xf>
    <xf numFmtId="171" fontId="11" fillId="4" borderId="43" xfId="0" applyNumberFormat="1" applyFont="1" applyFill="1" applyBorder="1" applyAlignment="1">
      <alignment horizontal="center"/>
    </xf>
    <xf numFmtId="171" fontId="11" fillId="4" borderId="44" xfId="0" applyNumberFormat="1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B27" sqref="B2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98" t="s">
        <v>14</v>
      </c>
      <c r="B11" s="399"/>
      <c r="C11" s="399"/>
      <c r="D11" s="399"/>
      <c r="E11" s="399"/>
      <c r="F11" s="400"/>
      <c r="G11" s="43"/>
    </row>
    <row r="12" spans="1:7" ht="16.5" customHeight="1" x14ac:dyDescent="0.3">
      <c r="A12" s="397" t="s">
        <v>15</v>
      </c>
      <c r="B12" s="397"/>
      <c r="C12" s="397"/>
      <c r="D12" s="397"/>
      <c r="E12" s="397"/>
      <c r="F12" s="397"/>
      <c r="G12" s="42"/>
    </row>
    <row r="14" spans="1:7" ht="16.5" customHeight="1" x14ac:dyDescent="0.3">
      <c r="A14" s="402" t="s">
        <v>16</v>
      </c>
      <c r="B14" s="402"/>
      <c r="C14" s="12" t="s">
        <v>2</v>
      </c>
    </row>
    <row r="15" spans="1:7" ht="16.5" customHeight="1" x14ac:dyDescent="0.3">
      <c r="A15" s="402" t="s">
        <v>17</v>
      </c>
      <c r="B15" s="402"/>
      <c r="C15" s="12" t="s">
        <v>4</v>
      </c>
    </row>
    <row r="16" spans="1:7" ht="16.5" customHeight="1" x14ac:dyDescent="0.3">
      <c r="A16" s="402" t="s">
        <v>18</v>
      </c>
      <c r="B16" s="402"/>
      <c r="C16" s="12" t="s">
        <v>5</v>
      </c>
    </row>
    <row r="17" spans="1:5" ht="16.5" customHeight="1" x14ac:dyDescent="0.3">
      <c r="A17" s="402" t="s">
        <v>19</v>
      </c>
      <c r="B17" s="402"/>
      <c r="C17" s="12" t="s">
        <v>6</v>
      </c>
    </row>
    <row r="18" spans="1:5" ht="16.5" customHeight="1" x14ac:dyDescent="0.3">
      <c r="A18" s="402" t="s">
        <v>20</v>
      </c>
      <c r="B18" s="402"/>
      <c r="C18" s="49" t="s">
        <v>7</v>
      </c>
    </row>
    <row r="19" spans="1:5" ht="16.5" customHeight="1" x14ac:dyDescent="0.3">
      <c r="A19" s="402" t="s">
        <v>21</v>
      </c>
      <c r="B19" s="40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397" t="s">
        <v>0</v>
      </c>
      <c r="B21" s="397"/>
      <c r="C21" s="11" t="s">
        <v>22</v>
      </c>
      <c r="D21" s="18"/>
    </row>
    <row r="22" spans="1:5" ht="15.75" customHeight="1" x14ac:dyDescent="0.3">
      <c r="A22" s="401"/>
      <c r="B22" s="401"/>
      <c r="C22" s="9"/>
      <c r="D22" s="401"/>
      <c r="E22" s="401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203.49</v>
      </c>
      <c r="D24" s="39">
        <f t="shared" ref="D24:D43" si="0">(C24-$C$46)/$C$46</f>
        <v>1.9994887243672984E-2</v>
      </c>
      <c r="E24" s="5"/>
    </row>
    <row r="25" spans="1:5" ht="15.75" customHeight="1" x14ac:dyDescent="0.3">
      <c r="C25" s="47">
        <v>195.52</v>
      </c>
      <c r="D25" s="40">
        <f t="shared" si="0"/>
        <v>-1.9954787194049126E-2</v>
      </c>
      <c r="E25" s="5"/>
    </row>
    <row r="26" spans="1:5" ht="15.75" customHeight="1" x14ac:dyDescent="0.3">
      <c r="C26" s="47">
        <v>203.66</v>
      </c>
      <c r="D26" s="40">
        <f t="shared" si="0"/>
        <v>2.0847013298178917E-2</v>
      </c>
      <c r="E26" s="5"/>
    </row>
    <row r="27" spans="1:5" ht="15.75" customHeight="1" x14ac:dyDescent="0.3">
      <c r="C27" s="47">
        <v>197.23</v>
      </c>
      <c r="D27" s="40">
        <f t="shared" si="0"/>
        <v>-1.138340158695954E-2</v>
      </c>
      <c r="E27" s="5"/>
    </row>
    <row r="28" spans="1:5" ht="15.75" customHeight="1" x14ac:dyDescent="0.3">
      <c r="C28" s="47">
        <v>198.02</v>
      </c>
      <c r="D28" s="40">
        <f t="shared" si="0"/>
        <v>-7.4235216866080592E-3</v>
      </c>
      <c r="E28" s="5"/>
    </row>
    <row r="29" spans="1:5" ht="15.75" customHeight="1" x14ac:dyDescent="0.3">
      <c r="C29" s="47">
        <v>206.54</v>
      </c>
      <c r="D29" s="40">
        <f t="shared" si="0"/>
        <v>3.5283031162751E-2</v>
      </c>
      <c r="E29" s="5"/>
    </row>
    <row r="30" spans="1:5" ht="15.75" customHeight="1" x14ac:dyDescent="0.3">
      <c r="C30" s="47">
        <v>205.62</v>
      </c>
      <c r="D30" s="40">
        <f t="shared" si="0"/>
        <v>3.067152545601275E-2</v>
      </c>
      <c r="E30" s="5"/>
    </row>
    <row r="31" spans="1:5" ht="15.75" customHeight="1" x14ac:dyDescent="0.3">
      <c r="C31" s="47">
        <v>199.12</v>
      </c>
      <c r="D31" s="40">
        <f t="shared" si="0"/>
        <v>-1.9097648633340195E-3</v>
      </c>
      <c r="E31" s="5"/>
    </row>
    <row r="32" spans="1:5" ht="15.75" customHeight="1" x14ac:dyDescent="0.3">
      <c r="C32" s="47">
        <v>195.99</v>
      </c>
      <c r="D32" s="40">
        <f t="shared" si="0"/>
        <v>-1.759890927865021E-2</v>
      </c>
      <c r="E32" s="5"/>
    </row>
    <row r="33" spans="1:7" ht="15.75" customHeight="1" x14ac:dyDescent="0.3">
      <c r="C33" s="47">
        <v>196.44</v>
      </c>
      <c r="D33" s="40">
        <f t="shared" si="0"/>
        <v>-1.5343281487310876E-2</v>
      </c>
      <c r="E33" s="5"/>
    </row>
    <row r="34" spans="1:7" ht="15.75" customHeight="1" x14ac:dyDescent="0.3">
      <c r="C34" s="47">
        <v>201.43</v>
      </c>
      <c r="D34" s="40">
        <f t="shared" si="0"/>
        <v>9.6691244655415353E-3</v>
      </c>
      <c r="E34" s="5"/>
    </row>
    <row r="35" spans="1:7" ht="15.75" customHeight="1" x14ac:dyDescent="0.3">
      <c r="C35" s="47">
        <v>198.2</v>
      </c>
      <c r="D35" s="40">
        <f t="shared" si="0"/>
        <v>-6.5212705700724112E-3</v>
      </c>
      <c r="E35" s="5"/>
    </row>
    <row r="36" spans="1:7" ht="15.75" customHeight="1" x14ac:dyDescent="0.3">
      <c r="C36" s="47">
        <v>200.42</v>
      </c>
      <c r="D36" s="40">
        <f t="shared" si="0"/>
        <v>4.6064932005352487E-3</v>
      </c>
      <c r="E36" s="5"/>
    </row>
    <row r="37" spans="1:7" ht="15.75" customHeight="1" x14ac:dyDescent="0.3">
      <c r="C37" s="47">
        <v>198.32</v>
      </c>
      <c r="D37" s="40">
        <f t="shared" si="0"/>
        <v>-5.9197698257152176E-3</v>
      </c>
      <c r="E37" s="5"/>
    </row>
    <row r="38" spans="1:7" ht="15.75" customHeight="1" x14ac:dyDescent="0.3">
      <c r="C38" s="47">
        <v>200.7</v>
      </c>
      <c r="D38" s="40">
        <f t="shared" si="0"/>
        <v>6.0099949373686543E-3</v>
      </c>
      <c r="E38" s="5"/>
    </row>
    <row r="39" spans="1:7" ht="15.75" customHeight="1" x14ac:dyDescent="0.3">
      <c r="C39" s="47">
        <v>201.51</v>
      </c>
      <c r="D39" s="40">
        <f t="shared" si="0"/>
        <v>1.0070124961779571E-2</v>
      </c>
      <c r="E39" s="5"/>
    </row>
    <row r="40" spans="1:7" ht="15.75" customHeight="1" x14ac:dyDescent="0.3">
      <c r="C40" s="47">
        <v>201.11</v>
      </c>
      <c r="D40" s="40">
        <f t="shared" si="0"/>
        <v>8.0651224805891146E-3</v>
      </c>
      <c r="E40" s="5"/>
    </row>
    <row r="41" spans="1:7" ht="15.75" customHeight="1" x14ac:dyDescent="0.3">
      <c r="C41" s="47">
        <v>198.75</v>
      </c>
      <c r="D41" s="40">
        <f t="shared" si="0"/>
        <v>-3.7643921584353201E-3</v>
      </c>
      <c r="E41" s="5"/>
    </row>
    <row r="42" spans="1:7" ht="15.75" customHeight="1" x14ac:dyDescent="0.3">
      <c r="C42" s="47">
        <v>194.16</v>
      </c>
      <c r="D42" s="40">
        <f t="shared" si="0"/>
        <v>-2.6771795630097132E-2</v>
      </c>
      <c r="E42" s="5"/>
    </row>
    <row r="43" spans="1:7" ht="16.5" customHeight="1" x14ac:dyDescent="0.3">
      <c r="C43" s="48">
        <v>193.79</v>
      </c>
      <c r="D43" s="41">
        <f t="shared" si="0"/>
        <v>-2.8626422925198434E-2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3990.02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199.501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395">
        <f>C46</f>
        <v>199.501</v>
      </c>
      <c r="C49" s="45">
        <f>-IF(C46&lt;=80,10%,IF(C46&lt;250,7.5%,5%))</f>
        <v>-7.4999999999999997E-2</v>
      </c>
      <c r="D49" s="33">
        <f>IF(C46&lt;=80,C46*0.9,IF(C46&lt;250,C46*0.925,C46*0.95))</f>
        <v>184.53842500000002</v>
      </c>
    </row>
    <row r="50" spans="1:6" ht="17.25" customHeight="1" x14ac:dyDescent="0.3">
      <c r="B50" s="396"/>
      <c r="C50" s="46">
        <f>IF(C46&lt;=80, 10%, IF(C46&lt;250, 7.5%, 5%))</f>
        <v>7.4999999999999997E-2</v>
      </c>
      <c r="D50" s="33">
        <f>IF(C46&lt;=80, C46*1.1, IF(C46&lt;250, C46*1.075, C46*1.05))</f>
        <v>214.46357499999999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42" workbookViewId="0">
      <selection activeCell="H109" sqref="H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3" t="s">
        <v>28</v>
      </c>
      <c r="B1" s="433"/>
      <c r="C1" s="433"/>
      <c r="D1" s="433"/>
      <c r="E1" s="433"/>
      <c r="F1" s="433"/>
      <c r="G1" s="433"/>
      <c r="H1" s="433"/>
      <c r="I1" s="433"/>
    </row>
    <row r="2" spans="1:9" ht="18.7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</row>
    <row r="3" spans="1:9" ht="18.75" customHeight="1" x14ac:dyDescent="0.25">
      <c r="A3" s="433"/>
      <c r="B3" s="433"/>
      <c r="C3" s="433"/>
      <c r="D3" s="433"/>
      <c r="E3" s="433"/>
      <c r="F3" s="433"/>
      <c r="G3" s="433"/>
      <c r="H3" s="433"/>
      <c r="I3" s="433"/>
    </row>
    <row r="4" spans="1:9" ht="18.75" customHeight="1" x14ac:dyDescent="0.25">
      <c r="A4" s="433"/>
      <c r="B4" s="433"/>
      <c r="C4" s="433"/>
      <c r="D4" s="433"/>
      <c r="E4" s="433"/>
      <c r="F4" s="433"/>
      <c r="G4" s="433"/>
      <c r="H4" s="433"/>
      <c r="I4" s="433"/>
    </row>
    <row r="5" spans="1:9" ht="18.75" customHeight="1" x14ac:dyDescent="0.25">
      <c r="A5" s="433"/>
      <c r="B5" s="433"/>
      <c r="C5" s="433"/>
      <c r="D5" s="433"/>
      <c r="E5" s="433"/>
      <c r="F5" s="433"/>
      <c r="G5" s="433"/>
      <c r="H5" s="433"/>
      <c r="I5" s="433"/>
    </row>
    <row r="6" spans="1:9" ht="18.75" customHeight="1" x14ac:dyDescent="0.25">
      <c r="A6" s="433"/>
      <c r="B6" s="433"/>
      <c r="C6" s="433"/>
      <c r="D6" s="433"/>
      <c r="E6" s="433"/>
      <c r="F6" s="433"/>
      <c r="G6" s="433"/>
      <c r="H6" s="433"/>
      <c r="I6" s="433"/>
    </row>
    <row r="7" spans="1:9" ht="18.75" customHeight="1" x14ac:dyDescent="0.25">
      <c r="A7" s="433"/>
      <c r="B7" s="433"/>
      <c r="C7" s="433"/>
      <c r="D7" s="433"/>
      <c r="E7" s="433"/>
      <c r="F7" s="433"/>
      <c r="G7" s="433"/>
      <c r="H7" s="433"/>
      <c r="I7" s="433"/>
    </row>
    <row r="8" spans="1:9" x14ac:dyDescent="0.25">
      <c r="A8" s="434" t="s">
        <v>29</v>
      </c>
      <c r="B8" s="434"/>
      <c r="C8" s="434"/>
      <c r="D8" s="434"/>
      <c r="E8" s="434"/>
      <c r="F8" s="434"/>
      <c r="G8" s="434"/>
      <c r="H8" s="434"/>
      <c r="I8" s="434"/>
    </row>
    <row r="9" spans="1:9" x14ac:dyDescent="0.25">
      <c r="A9" s="434"/>
      <c r="B9" s="434"/>
      <c r="C9" s="434"/>
      <c r="D9" s="434"/>
      <c r="E9" s="434"/>
      <c r="F9" s="434"/>
      <c r="G9" s="434"/>
      <c r="H9" s="434"/>
      <c r="I9" s="434"/>
    </row>
    <row r="10" spans="1:9" x14ac:dyDescent="0.25">
      <c r="A10" s="434"/>
      <c r="B10" s="434"/>
      <c r="C10" s="434"/>
      <c r="D10" s="434"/>
      <c r="E10" s="434"/>
      <c r="F10" s="434"/>
      <c r="G10" s="434"/>
      <c r="H10" s="434"/>
      <c r="I10" s="434"/>
    </row>
    <row r="11" spans="1:9" x14ac:dyDescent="0.25">
      <c r="A11" s="434"/>
      <c r="B11" s="434"/>
      <c r="C11" s="434"/>
      <c r="D11" s="434"/>
      <c r="E11" s="434"/>
      <c r="F11" s="434"/>
      <c r="G11" s="434"/>
      <c r="H11" s="434"/>
      <c r="I11" s="434"/>
    </row>
    <row r="12" spans="1:9" x14ac:dyDescent="0.25">
      <c r="A12" s="434"/>
      <c r="B12" s="434"/>
      <c r="C12" s="434"/>
      <c r="D12" s="434"/>
      <c r="E12" s="434"/>
      <c r="F12" s="434"/>
      <c r="G12" s="434"/>
      <c r="H12" s="434"/>
      <c r="I12" s="434"/>
    </row>
    <row r="13" spans="1:9" x14ac:dyDescent="0.25">
      <c r="A13" s="434"/>
      <c r="B13" s="434"/>
      <c r="C13" s="434"/>
      <c r="D13" s="434"/>
      <c r="E13" s="434"/>
      <c r="F13" s="434"/>
      <c r="G13" s="434"/>
      <c r="H13" s="434"/>
      <c r="I13" s="434"/>
    </row>
    <row r="14" spans="1:9" x14ac:dyDescent="0.25">
      <c r="A14" s="434"/>
      <c r="B14" s="434"/>
      <c r="C14" s="434"/>
      <c r="D14" s="434"/>
      <c r="E14" s="434"/>
      <c r="F14" s="434"/>
      <c r="G14" s="434"/>
      <c r="H14" s="434"/>
      <c r="I14" s="434"/>
    </row>
    <row r="15" spans="1:9" ht="19.5" customHeight="1" x14ac:dyDescent="0.3">
      <c r="A15" s="50"/>
    </row>
    <row r="16" spans="1:9" ht="19.5" customHeight="1" x14ac:dyDescent="0.3">
      <c r="A16" s="406" t="s">
        <v>14</v>
      </c>
      <c r="B16" s="407"/>
      <c r="C16" s="407"/>
      <c r="D16" s="407"/>
      <c r="E16" s="407"/>
      <c r="F16" s="407"/>
      <c r="G16" s="407"/>
      <c r="H16" s="408"/>
    </row>
    <row r="17" spans="1:14" ht="20.25" customHeight="1" x14ac:dyDescent="0.25">
      <c r="A17" s="409" t="s">
        <v>30</v>
      </c>
      <c r="B17" s="409"/>
      <c r="C17" s="409"/>
      <c r="D17" s="409"/>
      <c r="E17" s="409"/>
      <c r="F17" s="409"/>
      <c r="G17" s="409"/>
      <c r="H17" s="409"/>
    </row>
    <row r="18" spans="1:14" ht="26.25" customHeight="1" x14ac:dyDescent="0.4">
      <c r="A18" s="52" t="s">
        <v>16</v>
      </c>
      <c r="B18" s="405" t="s">
        <v>2</v>
      </c>
      <c r="C18" s="405"/>
      <c r="D18" s="179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188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410" t="s">
        <v>5</v>
      </c>
      <c r="C20" s="410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410" t="s">
        <v>6</v>
      </c>
      <c r="C21" s="410"/>
      <c r="D21" s="410"/>
      <c r="E21" s="410"/>
      <c r="F21" s="410"/>
      <c r="G21" s="410"/>
      <c r="H21" s="410"/>
      <c r="I21" s="56"/>
    </row>
    <row r="22" spans="1:14" ht="26.25" customHeight="1" x14ac:dyDescent="0.4">
      <c r="A22" s="52" t="s">
        <v>20</v>
      </c>
      <c r="B22" s="57">
        <v>42740.304120370369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390">
        <v>42744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405" t="s">
        <v>114</v>
      </c>
      <c r="C26" s="405"/>
    </row>
    <row r="27" spans="1:14" ht="26.25" customHeight="1" x14ac:dyDescent="0.4">
      <c r="A27" s="61" t="s">
        <v>31</v>
      </c>
      <c r="B27" s="411" t="s">
        <v>115</v>
      </c>
      <c r="C27" s="411"/>
    </row>
    <row r="28" spans="1:14" ht="27" customHeight="1" x14ac:dyDescent="0.4">
      <c r="A28" s="61" t="s">
        <v>3</v>
      </c>
      <c r="B28" s="62">
        <v>98.375</v>
      </c>
    </row>
    <row r="29" spans="1:14" s="3" customFormat="1" ht="27" customHeight="1" x14ac:dyDescent="0.4">
      <c r="A29" s="61" t="s">
        <v>32</v>
      </c>
      <c r="B29" s="63"/>
      <c r="C29" s="412" t="s">
        <v>33</v>
      </c>
      <c r="D29" s="413"/>
      <c r="E29" s="413"/>
      <c r="F29" s="413"/>
      <c r="G29" s="414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98.375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408.87900000000002</v>
      </c>
      <c r="C31" s="415" t="s">
        <v>36</v>
      </c>
      <c r="D31" s="416"/>
      <c r="E31" s="416"/>
      <c r="F31" s="416"/>
      <c r="G31" s="416"/>
      <c r="H31" s="417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567.04999999999995</v>
      </c>
      <c r="C32" s="415" t="s">
        <v>38</v>
      </c>
      <c r="D32" s="416"/>
      <c r="E32" s="416"/>
      <c r="F32" s="416"/>
      <c r="G32" s="416"/>
      <c r="H32" s="41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0.72106339828939259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20</v>
      </c>
      <c r="C36" s="51"/>
      <c r="D36" s="418" t="s">
        <v>42</v>
      </c>
      <c r="E36" s="419"/>
      <c r="F36" s="418" t="s">
        <v>43</v>
      </c>
      <c r="G36" s="42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2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100</v>
      </c>
      <c r="C38" s="83">
        <v>1</v>
      </c>
      <c r="D38" s="444">
        <v>0.52300000000000002</v>
      </c>
      <c r="E38" s="249">
        <f>IF(ISBLANK(D38),"-",$D$48/$D$45*D38)</f>
        <v>0.50293229284055729</v>
      </c>
      <c r="F38" s="444">
        <v>0.499</v>
      </c>
      <c r="G38" s="250">
        <f>IF(ISBLANK(F38),"-",$D$48/$F$45*F38)</f>
        <v>0.50994183736705145</v>
      </c>
      <c r="I38" s="84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1</v>
      </c>
      <c r="C39" s="85">
        <v>2</v>
      </c>
      <c r="D39" s="394">
        <v>0.52300000000000002</v>
      </c>
      <c r="E39" s="253">
        <f>IF(ISBLANK(D39),"-",$D$48/$D$45*D39)</f>
        <v>0.50293229284055729</v>
      </c>
      <c r="F39" s="394">
        <v>0.5</v>
      </c>
      <c r="G39" s="254">
        <f>IF(ISBLANK(F39),"-",$D$48/$F$45*F39)</f>
        <v>0.51096376489684514</v>
      </c>
      <c r="I39" s="422">
        <f>ABS((F43/D43*D42)-F42)/D42</f>
        <v>1.5636745830665006E-2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1</v>
      </c>
      <c r="C40" s="85">
        <v>3</v>
      </c>
      <c r="D40" s="394">
        <v>0.52200000000000002</v>
      </c>
      <c r="E40" s="253">
        <f>IF(ISBLANK(D40),"-",$D$48/$D$45*D40)</f>
        <v>0.50197066321753514</v>
      </c>
      <c r="F40" s="394">
        <v>0.501</v>
      </c>
      <c r="G40" s="254">
        <f>IF(ISBLANK(F40),"-",$D$48/$F$45*F40)</f>
        <v>0.51198569242663883</v>
      </c>
      <c r="I40" s="422"/>
      <c r="L40" s="69"/>
      <c r="M40" s="69"/>
      <c r="N40" s="86"/>
    </row>
    <row r="41" spans="1:14" ht="27" customHeight="1" x14ac:dyDescent="0.4">
      <c r="A41" s="76" t="s">
        <v>52</v>
      </c>
      <c r="B41" s="77">
        <v>1</v>
      </c>
      <c r="C41" s="87">
        <v>4</v>
      </c>
      <c r="D41" s="318"/>
      <c r="E41" s="257" t="str">
        <f>IF(ISBLANK(D41),"-",$D$48/$D$45*D41)</f>
        <v>-</v>
      </c>
      <c r="F41" s="318"/>
      <c r="G41" s="258" t="str">
        <f>IF(ISBLANK(F41),"-",$D$48/$F$45*F41)</f>
        <v>-</v>
      </c>
      <c r="I41" s="88"/>
      <c r="L41" s="69"/>
      <c r="M41" s="69"/>
      <c r="N41" s="86"/>
    </row>
    <row r="42" spans="1:14" ht="27" customHeight="1" x14ac:dyDescent="0.4">
      <c r="A42" s="76" t="s">
        <v>53</v>
      </c>
      <c r="B42" s="77">
        <v>1</v>
      </c>
      <c r="C42" s="89" t="s">
        <v>54</v>
      </c>
      <c r="D42" s="445">
        <f>AVERAGE(D38:D41)</f>
        <v>0.52266666666666672</v>
      </c>
      <c r="E42" s="261">
        <f>AVERAGE(E38:E41)</f>
        <v>0.50261174963288324</v>
      </c>
      <c r="F42" s="445">
        <f>AVERAGE(F38:F41)</f>
        <v>0.5</v>
      </c>
      <c r="G42" s="262">
        <f>AVERAGE(G38:G41)</f>
        <v>0.51096376489684514</v>
      </c>
      <c r="H42" s="90"/>
    </row>
    <row r="43" spans="1:14" ht="26.25" customHeight="1" x14ac:dyDescent="0.4">
      <c r="A43" s="76" t="s">
        <v>55</v>
      </c>
      <c r="B43" s="77">
        <v>1</v>
      </c>
      <c r="C43" s="91" t="s">
        <v>56</v>
      </c>
      <c r="D43" s="92">
        <v>29.32</v>
      </c>
      <c r="E43" s="86"/>
      <c r="F43" s="92">
        <v>27.59</v>
      </c>
      <c r="H43" s="90"/>
    </row>
    <row r="44" spans="1:14" ht="26.25" customHeight="1" x14ac:dyDescent="0.4">
      <c r="A44" s="76" t="s">
        <v>57</v>
      </c>
      <c r="B44" s="77">
        <v>1</v>
      </c>
      <c r="C44" s="93" t="s">
        <v>58</v>
      </c>
      <c r="D44" s="94">
        <f>D43*$B$34</f>
        <v>21.141578837844992</v>
      </c>
      <c r="E44" s="95"/>
      <c r="F44" s="94">
        <f>F43*$B$34</f>
        <v>19.894139158804343</v>
      </c>
      <c r="H44" s="90"/>
    </row>
    <row r="45" spans="1:14" ht="19.5" customHeight="1" x14ac:dyDescent="0.3">
      <c r="A45" s="76" t="s">
        <v>59</v>
      </c>
      <c r="B45" s="96">
        <f>(B44/B43)*(B42/B41)*(B40/B39)*(B38/B37)*B36</f>
        <v>1000</v>
      </c>
      <c r="C45" s="93" t="s">
        <v>60</v>
      </c>
      <c r="D45" s="97">
        <f>D44*$B$30/100</f>
        <v>20.798028181730011</v>
      </c>
      <c r="E45" s="98"/>
      <c r="F45" s="97">
        <f>F44*$B$30/100</f>
        <v>19.570859397473772</v>
      </c>
      <c r="H45" s="90"/>
    </row>
    <row r="46" spans="1:14" ht="19.5" customHeight="1" x14ac:dyDescent="0.3">
      <c r="A46" s="423" t="s">
        <v>61</v>
      </c>
      <c r="B46" s="424"/>
      <c r="C46" s="93" t="s">
        <v>62</v>
      </c>
      <c r="D46" s="99">
        <f>D45/$B$45</f>
        <v>2.0798028181730013E-2</v>
      </c>
      <c r="E46" s="100"/>
      <c r="F46" s="101">
        <f>F45/$B$45</f>
        <v>1.9570859397473772E-2</v>
      </c>
      <c r="H46" s="90"/>
    </row>
    <row r="47" spans="1:14" ht="27" customHeight="1" x14ac:dyDescent="0.4">
      <c r="A47" s="425"/>
      <c r="B47" s="426"/>
      <c r="C47" s="102" t="s">
        <v>63</v>
      </c>
      <c r="D47" s="103">
        <v>0.02</v>
      </c>
      <c r="E47" s="104"/>
      <c r="F47" s="100"/>
      <c r="H47" s="90"/>
    </row>
    <row r="48" spans="1:14" ht="18.75" x14ac:dyDescent="0.3">
      <c r="C48" s="105" t="s">
        <v>64</v>
      </c>
      <c r="D48" s="97">
        <f>D47*$B$45</f>
        <v>20</v>
      </c>
      <c r="F48" s="106"/>
      <c r="H48" s="90"/>
    </row>
    <row r="49" spans="1:12" ht="19.5" customHeight="1" x14ac:dyDescent="0.3">
      <c r="C49" s="107" t="s">
        <v>65</v>
      </c>
      <c r="D49" s="108">
        <f>D48/B34</f>
        <v>27.736812113119036</v>
      </c>
      <c r="F49" s="106"/>
      <c r="H49" s="90"/>
    </row>
    <row r="50" spans="1:12" ht="18.75" x14ac:dyDescent="0.3">
      <c r="C50" s="74" t="s">
        <v>66</v>
      </c>
      <c r="D50" s="109">
        <f>AVERAGE(E38:E41,G38:G41)</f>
        <v>0.50678775726486414</v>
      </c>
      <c r="F50" s="110"/>
      <c r="H50" s="90"/>
    </row>
    <row r="51" spans="1:12" ht="18.75" x14ac:dyDescent="0.3">
      <c r="C51" s="76" t="s">
        <v>67</v>
      </c>
      <c r="D51" s="111">
        <f>STDEV(E38:E41,G38:G41)/D50</f>
        <v>9.1425734987301971E-3</v>
      </c>
      <c r="F51" s="110"/>
      <c r="H51" s="90"/>
    </row>
    <row r="52" spans="1:12" ht="19.5" customHeight="1" x14ac:dyDescent="0.3">
      <c r="C52" s="112" t="s">
        <v>8</v>
      </c>
      <c r="D52" s="113">
        <f>COUNT(E38:E41,G38:G41)</f>
        <v>6</v>
      </c>
      <c r="F52" s="110"/>
    </row>
    <row r="54" spans="1:12" ht="18.75" x14ac:dyDescent="0.3">
      <c r="A54" s="114" t="s">
        <v>0</v>
      </c>
      <c r="B54" s="115" t="s">
        <v>68</v>
      </c>
    </row>
    <row r="55" spans="1:12" ht="18.75" x14ac:dyDescent="0.3">
      <c r="A55" s="51" t="s">
        <v>69</v>
      </c>
      <c r="B55" s="116" t="str">
        <f>B21</f>
        <v>Each tablets contanins: Amlodipine BesilateBP equivalent to Amlodipine 5 mg and Atenolol BP 50 mg</v>
      </c>
    </row>
    <row r="56" spans="1:12" ht="26.25" customHeight="1" x14ac:dyDescent="0.4">
      <c r="A56" s="117" t="s">
        <v>70</v>
      </c>
      <c r="B56" s="118">
        <v>5</v>
      </c>
      <c r="C56" s="51" t="str">
        <f>B20</f>
        <v>Amlodipine and Atenolol</v>
      </c>
      <c r="H56" s="119"/>
    </row>
    <row r="57" spans="1:12" ht="18.75" x14ac:dyDescent="0.3">
      <c r="A57" s="116" t="s">
        <v>71</v>
      </c>
      <c r="B57" s="180">
        <f>Uniformity!C46</f>
        <v>199.501</v>
      </c>
      <c r="H57" s="119"/>
    </row>
    <row r="58" spans="1:12" ht="19.5" customHeight="1" x14ac:dyDescent="0.3">
      <c r="H58" s="119"/>
    </row>
    <row r="59" spans="1:12" s="3" customFormat="1" ht="27" customHeight="1" x14ac:dyDescent="0.4">
      <c r="A59" s="74" t="s">
        <v>72</v>
      </c>
      <c r="B59" s="75">
        <v>100</v>
      </c>
      <c r="C59" s="51"/>
      <c r="D59" s="120" t="s">
        <v>73</v>
      </c>
      <c r="E59" s="121" t="s">
        <v>45</v>
      </c>
      <c r="F59" s="121" t="s">
        <v>46</v>
      </c>
      <c r="G59" s="121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10</v>
      </c>
      <c r="C60" s="427" t="s">
        <v>77</v>
      </c>
      <c r="D60" s="430">
        <v>399.53</v>
      </c>
      <c r="E60" s="122">
        <v>1</v>
      </c>
      <c r="F60" s="446">
        <v>0.52</v>
      </c>
      <c r="G60" s="181">
        <f>IF(ISBLANK(F60),"-",(F60/$D$50*$D$47*$B$68)*($B$57/$D$60))</f>
        <v>5.1235727884781381</v>
      </c>
      <c r="H60" s="199">
        <f t="shared" ref="H60:H71" si="0">IF(ISBLANK(F60),"-",(G60/$B$56)*100)</f>
        <v>102.47145576956275</v>
      </c>
      <c r="L60" s="64"/>
    </row>
    <row r="61" spans="1:12" s="3" customFormat="1" ht="26.25" customHeight="1" x14ac:dyDescent="0.4">
      <c r="A61" s="76" t="s">
        <v>78</v>
      </c>
      <c r="B61" s="77">
        <v>50</v>
      </c>
      <c r="C61" s="428"/>
      <c r="D61" s="431"/>
      <c r="E61" s="123">
        <v>2</v>
      </c>
      <c r="F61" s="394">
        <v>0.52100000000000002</v>
      </c>
      <c r="G61" s="182">
        <f>IF(ISBLANK(F61),"-",(F61/$D$50*$D$47*$B$68)*($B$57/$D$60))</f>
        <v>5.1334258130713648</v>
      </c>
      <c r="H61" s="200">
        <f t="shared" si="0"/>
        <v>102.6685162614273</v>
      </c>
      <c r="L61" s="64"/>
    </row>
    <row r="62" spans="1:12" s="3" customFormat="1" ht="26.25" customHeight="1" x14ac:dyDescent="0.4">
      <c r="A62" s="76" t="s">
        <v>79</v>
      </c>
      <c r="B62" s="77">
        <v>1</v>
      </c>
      <c r="C62" s="428"/>
      <c r="D62" s="431"/>
      <c r="E62" s="123">
        <v>3</v>
      </c>
      <c r="F62" s="394">
        <v>0.52</v>
      </c>
      <c r="G62" s="182">
        <f>IF(ISBLANK(F62),"-",(F62/$D$50*$D$47*$B$68)*($B$57/$D$60))</f>
        <v>5.1235727884781381</v>
      </c>
      <c r="H62" s="200">
        <f t="shared" si="0"/>
        <v>102.47145576956275</v>
      </c>
      <c r="L62" s="64"/>
    </row>
    <row r="63" spans="1:12" ht="27" customHeight="1" x14ac:dyDescent="0.4">
      <c r="A63" s="76" t="s">
        <v>80</v>
      </c>
      <c r="B63" s="77">
        <v>1</v>
      </c>
      <c r="C63" s="429"/>
      <c r="D63" s="432"/>
      <c r="E63" s="124">
        <v>4</v>
      </c>
      <c r="F63" s="447"/>
      <c r="G63" s="182" t="str">
        <f>IF(ISBLANK(F63),"-",(F63/$D$50*$D$47*$B$68)*($B$57/$D$60))</f>
        <v>-</v>
      </c>
      <c r="H63" s="200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427" t="s">
        <v>82</v>
      </c>
      <c r="D64" s="430">
        <v>399.5</v>
      </c>
      <c r="E64" s="122">
        <v>1</v>
      </c>
      <c r="F64" s="446">
        <v>0.51300000000000001</v>
      </c>
      <c r="G64" s="181">
        <f>IF(ISBLANK(F64),"-",(F64/$D$50*$D$47*$B$68)*($B$57/$D$64))</f>
        <v>5.0549811859087503</v>
      </c>
      <c r="H64" s="199">
        <f t="shared" si="0"/>
        <v>101.099623718175</v>
      </c>
    </row>
    <row r="65" spans="1:8" ht="26.25" customHeight="1" x14ac:dyDescent="0.4">
      <c r="A65" s="76" t="s">
        <v>83</v>
      </c>
      <c r="B65" s="77">
        <v>1</v>
      </c>
      <c r="C65" s="428"/>
      <c r="D65" s="431"/>
      <c r="E65" s="123">
        <v>2</v>
      </c>
      <c r="F65" s="394">
        <v>0.51700000000000002</v>
      </c>
      <c r="G65" s="182">
        <f>IF(ISBLANK(F65),"-",(F65/$D$50*$D$47*$B$68)*($B$57/$D$64))</f>
        <v>5.0943962438885455</v>
      </c>
      <c r="H65" s="200">
        <f t="shared" si="0"/>
        <v>101.88792487777091</v>
      </c>
    </row>
    <row r="66" spans="1:8" ht="26.25" customHeight="1" x14ac:dyDescent="0.4">
      <c r="A66" s="76" t="s">
        <v>84</v>
      </c>
      <c r="B66" s="77">
        <v>1</v>
      </c>
      <c r="C66" s="428"/>
      <c r="D66" s="431"/>
      <c r="E66" s="123">
        <v>3</v>
      </c>
      <c r="F66" s="394">
        <v>0.51600000000000001</v>
      </c>
      <c r="G66" s="182">
        <f>IF(ISBLANK(F66),"-",(F66/$D$50*$D$47*$B$68)*($B$57/$D$64))</f>
        <v>5.0845424793935976</v>
      </c>
      <c r="H66" s="200">
        <f t="shared" si="0"/>
        <v>101.69084958787195</v>
      </c>
    </row>
    <row r="67" spans="1:8" ht="27" customHeight="1" x14ac:dyDescent="0.4">
      <c r="A67" s="76" t="s">
        <v>85</v>
      </c>
      <c r="B67" s="77">
        <v>1</v>
      </c>
      <c r="C67" s="429"/>
      <c r="D67" s="432"/>
      <c r="E67" s="124">
        <v>4</v>
      </c>
      <c r="F67" s="447"/>
      <c r="G67" s="198" t="str">
        <f>IF(ISBLANK(F67),"-",(F67/$D$50*$D$47*$B$68)*($B$57/$D$64))</f>
        <v>-</v>
      </c>
      <c r="H67" s="201" t="str">
        <f t="shared" si="0"/>
        <v>-</v>
      </c>
    </row>
    <row r="68" spans="1:8" ht="26.25" customHeight="1" x14ac:dyDescent="0.4">
      <c r="A68" s="76" t="s">
        <v>86</v>
      </c>
      <c r="B68" s="125">
        <f>(B67/B66)*(B65/B64)*(B63/B62)*(B61/B60)*B59</f>
        <v>500</v>
      </c>
      <c r="C68" s="427" t="s">
        <v>87</v>
      </c>
      <c r="D68" s="430">
        <v>399.48</v>
      </c>
      <c r="E68" s="122">
        <v>1</v>
      </c>
      <c r="F68" s="446">
        <v>0.51200000000000001</v>
      </c>
      <c r="G68" s="181">
        <f>IF(ISBLANK(F68),"-",(F68/$D$50*$D$47*$B$68)*($B$57/$D$68))</f>
        <v>5.045380006145022</v>
      </c>
      <c r="H68" s="200">
        <f t="shared" si="0"/>
        <v>100.90760012290043</v>
      </c>
    </row>
    <row r="69" spans="1:8" ht="27" customHeight="1" x14ac:dyDescent="0.4">
      <c r="A69" s="112" t="s">
        <v>88</v>
      </c>
      <c r="B69" s="126">
        <f>(D47*B68)/B56*B57</f>
        <v>399.00200000000001</v>
      </c>
      <c r="C69" s="428"/>
      <c r="D69" s="431"/>
      <c r="E69" s="123">
        <v>2</v>
      </c>
      <c r="F69" s="394">
        <v>0.51500000000000001</v>
      </c>
      <c r="G69" s="182">
        <f>IF(ISBLANK(F69),"-",(F69/$D$50*$D$47*$B$68)*($B$57/$D$68))</f>
        <v>5.0749427796185289</v>
      </c>
      <c r="H69" s="200">
        <f t="shared" si="0"/>
        <v>101.49885559237057</v>
      </c>
    </row>
    <row r="70" spans="1:8" ht="26.25" customHeight="1" x14ac:dyDescent="0.4">
      <c r="A70" s="440" t="s">
        <v>61</v>
      </c>
      <c r="B70" s="441"/>
      <c r="C70" s="428"/>
      <c r="D70" s="431"/>
      <c r="E70" s="123">
        <v>3</v>
      </c>
      <c r="F70" s="394">
        <v>0.51</v>
      </c>
      <c r="G70" s="182">
        <f>IF(ISBLANK(F70),"-",(F70/$D$50*$D$47*$B$68)*($B$57/$D$68))</f>
        <v>5.025671490496018</v>
      </c>
      <c r="H70" s="200">
        <f t="shared" si="0"/>
        <v>100.51342980992035</v>
      </c>
    </row>
    <row r="71" spans="1:8" ht="27" customHeight="1" x14ac:dyDescent="0.4">
      <c r="A71" s="442"/>
      <c r="B71" s="443"/>
      <c r="C71" s="439"/>
      <c r="D71" s="432"/>
      <c r="E71" s="124">
        <v>4</v>
      </c>
      <c r="F71" s="447"/>
      <c r="G71" s="198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127"/>
      <c r="B72" s="127"/>
      <c r="C72" s="127"/>
      <c r="D72" s="127"/>
      <c r="E72" s="127"/>
      <c r="F72" s="129" t="s">
        <v>54</v>
      </c>
      <c r="G72" s="187">
        <f>AVERAGE(G60:G71)</f>
        <v>5.084498397275345</v>
      </c>
      <c r="H72" s="202">
        <f>AVERAGE(H60:H71)</f>
        <v>101.68996794550689</v>
      </c>
    </row>
    <row r="73" spans="1:8" ht="26.25" customHeight="1" x14ac:dyDescent="0.4">
      <c r="C73" s="127"/>
      <c r="D73" s="127"/>
      <c r="E73" s="127"/>
      <c r="F73" s="130" t="s">
        <v>67</v>
      </c>
      <c r="G73" s="186">
        <f>STDEV(G60:G71)/G72</f>
        <v>7.4565024199503387E-3</v>
      </c>
      <c r="H73" s="186">
        <f>STDEV(H60:H71)/H72</f>
        <v>7.4565024199503525E-3</v>
      </c>
    </row>
    <row r="74" spans="1:8" ht="27" customHeight="1" x14ac:dyDescent="0.4">
      <c r="A74" s="127"/>
      <c r="B74" s="127"/>
      <c r="C74" s="128"/>
      <c r="D74" s="128"/>
      <c r="E74" s="131"/>
      <c r="F74" s="132" t="s">
        <v>8</v>
      </c>
      <c r="G74" s="133">
        <f>COUNT(G60:G71)</f>
        <v>9</v>
      </c>
      <c r="H74" s="133">
        <f>COUNT(H60:H71)</f>
        <v>9</v>
      </c>
    </row>
    <row r="76" spans="1:8" ht="26.25" customHeight="1" x14ac:dyDescent="0.4">
      <c r="A76" s="60" t="s">
        <v>89</v>
      </c>
      <c r="B76" s="134" t="s">
        <v>90</v>
      </c>
      <c r="C76" s="435" t="str">
        <f>B26</f>
        <v xml:space="preserve">Amlodipine Besilate </v>
      </c>
      <c r="D76" s="435"/>
      <c r="E76" s="135" t="s">
        <v>91</v>
      </c>
      <c r="F76" s="135"/>
      <c r="G76" s="136">
        <f>H72</f>
        <v>101.68996794550689</v>
      </c>
      <c r="H76" s="137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421" t="str">
        <f>B26</f>
        <v xml:space="preserve">Amlodipine Besilate </v>
      </c>
      <c r="C79" s="421"/>
    </row>
    <row r="80" spans="1:8" ht="26.25" customHeight="1" x14ac:dyDescent="0.4">
      <c r="A80" s="61" t="s">
        <v>31</v>
      </c>
      <c r="B80" s="421" t="str">
        <f>B27</f>
        <v>A31-1</v>
      </c>
      <c r="C80" s="421"/>
    </row>
    <row r="81" spans="1:12" ht="27" customHeight="1" x14ac:dyDescent="0.4">
      <c r="A81" s="61" t="s">
        <v>3</v>
      </c>
      <c r="B81" s="138">
        <f>B28</f>
        <v>98.375</v>
      </c>
    </row>
    <row r="82" spans="1:12" s="3" customFormat="1" ht="27" customHeight="1" x14ac:dyDescent="0.4">
      <c r="A82" s="61" t="s">
        <v>32</v>
      </c>
      <c r="B82" s="63">
        <v>0</v>
      </c>
      <c r="C82" s="412" t="s">
        <v>33</v>
      </c>
      <c r="D82" s="413"/>
      <c r="E82" s="413"/>
      <c r="F82" s="413"/>
      <c r="G82" s="414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98.375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408.87900000000002</v>
      </c>
      <c r="C84" s="415" t="s">
        <v>94</v>
      </c>
      <c r="D84" s="416"/>
      <c r="E84" s="416"/>
      <c r="F84" s="416"/>
      <c r="G84" s="416"/>
      <c r="H84" s="417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567.04999999999995</v>
      </c>
      <c r="C85" s="415" t="s">
        <v>95</v>
      </c>
      <c r="D85" s="416"/>
      <c r="E85" s="416"/>
      <c r="F85" s="416"/>
      <c r="G85" s="416"/>
      <c r="H85" s="41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0.72106339828939259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20</v>
      </c>
      <c r="D89" s="139" t="s">
        <v>42</v>
      </c>
      <c r="E89" s="140"/>
      <c r="F89" s="418" t="s">
        <v>43</v>
      </c>
      <c r="G89" s="420"/>
    </row>
    <row r="90" spans="1:12" ht="27" customHeight="1" x14ac:dyDescent="0.4">
      <c r="A90" s="76" t="s">
        <v>44</v>
      </c>
      <c r="B90" s="77">
        <v>1</v>
      </c>
      <c r="C90" s="141" t="s">
        <v>45</v>
      </c>
      <c r="D90" s="79" t="s">
        <v>46</v>
      </c>
      <c r="E90" s="80" t="s">
        <v>47</v>
      </c>
      <c r="F90" s="79" t="s">
        <v>46</v>
      </c>
      <c r="G90" s="142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100</v>
      </c>
      <c r="C91" s="143">
        <v>1</v>
      </c>
      <c r="D91" s="444">
        <v>0.34300000000000003</v>
      </c>
      <c r="E91" s="249">
        <f>IF(ISBLANK(D91),"-",$D$101/$D$98*D91)</f>
        <v>0.32983896069657964</v>
      </c>
      <c r="F91" s="444">
        <v>0.32200000000000001</v>
      </c>
      <c r="G91" s="250">
        <f>IF(ISBLANK(F91),"-",$D$101/$F$98*F91)</f>
        <v>0.32906066459356825</v>
      </c>
      <c r="I91" s="84"/>
    </row>
    <row r="92" spans="1:12" ht="26.25" customHeight="1" x14ac:dyDescent="0.4">
      <c r="A92" s="76" t="s">
        <v>50</v>
      </c>
      <c r="B92" s="77">
        <v>1</v>
      </c>
      <c r="C92" s="128">
        <v>2</v>
      </c>
      <c r="D92" s="394">
        <v>0.34599999999999997</v>
      </c>
      <c r="E92" s="253">
        <f>IF(ISBLANK(D92),"-",$D$101/$D$98*D92)</f>
        <v>0.33272384956564588</v>
      </c>
      <c r="F92" s="394">
        <v>0.32200000000000001</v>
      </c>
      <c r="G92" s="254">
        <f>IF(ISBLANK(F92),"-",$D$101/$F$98*F92)</f>
        <v>0.32906066459356825</v>
      </c>
      <c r="I92" s="422">
        <f>ABS((F96/D96*D95)-F95)/D95</f>
        <v>6.7599304413910434E-3</v>
      </c>
    </row>
    <row r="93" spans="1:12" ht="26.25" customHeight="1" x14ac:dyDescent="0.4">
      <c r="A93" s="76" t="s">
        <v>51</v>
      </c>
      <c r="B93" s="77">
        <v>1</v>
      </c>
      <c r="C93" s="128">
        <v>3</v>
      </c>
      <c r="D93" s="394">
        <v>0.34499999999999997</v>
      </c>
      <c r="E93" s="253">
        <f>IF(ISBLANK(D93),"-",$D$101/$D$98*D93)</f>
        <v>0.33176221994262378</v>
      </c>
      <c r="F93" s="394">
        <v>0.32200000000000001</v>
      </c>
      <c r="G93" s="254">
        <f>IF(ISBLANK(F93),"-",$D$101/$F$98*F93)</f>
        <v>0.32906066459356825</v>
      </c>
      <c r="I93" s="422"/>
    </row>
    <row r="94" spans="1:12" ht="27" customHeight="1" x14ac:dyDescent="0.4">
      <c r="A94" s="76" t="s">
        <v>52</v>
      </c>
      <c r="B94" s="77">
        <v>1</v>
      </c>
      <c r="C94" s="144">
        <v>4</v>
      </c>
      <c r="D94" s="318"/>
      <c r="E94" s="257" t="str">
        <f>IF(ISBLANK(D94),"-",$D$101/$D$98*D94)</f>
        <v>-</v>
      </c>
      <c r="F94" s="318"/>
      <c r="G94" s="258" t="str">
        <f>IF(ISBLANK(F94),"-",$D$101/$F$98*F94)</f>
        <v>-</v>
      </c>
      <c r="I94" s="88"/>
    </row>
    <row r="95" spans="1:12" ht="27" customHeight="1" x14ac:dyDescent="0.4">
      <c r="A95" s="76" t="s">
        <v>53</v>
      </c>
      <c r="B95" s="77">
        <v>1</v>
      </c>
      <c r="C95" s="145" t="s">
        <v>54</v>
      </c>
      <c r="D95" s="448">
        <f>AVERAGE(D91:D94)</f>
        <v>0.34466666666666668</v>
      </c>
      <c r="E95" s="261">
        <f>AVERAGE(E91:E94)</f>
        <v>0.33144167673494979</v>
      </c>
      <c r="F95" s="449">
        <f>AVERAGE(F91:F94)</f>
        <v>0.32200000000000001</v>
      </c>
      <c r="G95" s="320">
        <f>AVERAGE(G91:G94)</f>
        <v>0.32906066459356825</v>
      </c>
    </row>
    <row r="96" spans="1:12" ht="26.25" customHeight="1" x14ac:dyDescent="0.4">
      <c r="A96" s="76" t="s">
        <v>55</v>
      </c>
      <c r="B96" s="62">
        <v>1</v>
      </c>
      <c r="C96" s="146" t="s">
        <v>96</v>
      </c>
      <c r="D96" s="147">
        <v>29.32</v>
      </c>
      <c r="E96" s="86"/>
      <c r="F96" s="92">
        <v>27.59</v>
      </c>
    </row>
    <row r="97" spans="1:10" ht="26.25" customHeight="1" x14ac:dyDescent="0.4">
      <c r="A97" s="76" t="s">
        <v>57</v>
      </c>
      <c r="B97" s="62">
        <v>1</v>
      </c>
      <c r="C97" s="148" t="s">
        <v>97</v>
      </c>
      <c r="D97" s="149">
        <f>D96*$B$87</f>
        <v>21.141578837844992</v>
      </c>
      <c r="E97" s="95"/>
      <c r="F97" s="94">
        <f>F96*$B$87</f>
        <v>19.894139158804343</v>
      </c>
    </row>
    <row r="98" spans="1:10" ht="19.5" customHeight="1" x14ac:dyDescent="0.3">
      <c r="A98" s="76" t="s">
        <v>59</v>
      </c>
      <c r="B98" s="150">
        <f>(B97/B96)*(B95/B94)*(B93/B92)*(B91/B90)*B89</f>
        <v>2000</v>
      </c>
      <c r="C98" s="148" t="s">
        <v>98</v>
      </c>
      <c r="D98" s="151">
        <f>D97*$B$83/100</f>
        <v>20.798028181730011</v>
      </c>
      <c r="E98" s="98"/>
      <c r="F98" s="97">
        <f>F97*$B$83/100</f>
        <v>19.570859397473772</v>
      </c>
    </row>
    <row r="99" spans="1:10" ht="19.5" customHeight="1" x14ac:dyDescent="0.3">
      <c r="A99" s="423" t="s">
        <v>61</v>
      </c>
      <c r="B99" s="437"/>
      <c r="C99" s="148" t="s">
        <v>99</v>
      </c>
      <c r="D99" s="152">
        <f>D98/$B$98</f>
        <v>1.0399014090865006E-2</v>
      </c>
      <c r="E99" s="98"/>
      <c r="F99" s="101">
        <f>F98/$B$98</f>
        <v>9.7854296987368861E-3</v>
      </c>
      <c r="G99" s="153"/>
      <c r="H99" s="90"/>
    </row>
    <row r="100" spans="1:10" ht="19.5" customHeight="1" x14ac:dyDescent="0.3">
      <c r="A100" s="425"/>
      <c r="B100" s="438"/>
      <c r="C100" s="148" t="s">
        <v>63</v>
      </c>
      <c r="D100" s="154">
        <f>$B$56/$B$116</f>
        <v>0.01</v>
      </c>
      <c r="F100" s="106"/>
      <c r="G100" s="155"/>
      <c r="H100" s="90"/>
    </row>
    <row r="101" spans="1:10" ht="18.75" x14ac:dyDescent="0.3">
      <c r="C101" s="148" t="s">
        <v>64</v>
      </c>
      <c r="D101" s="149">
        <f>D100*$B$98</f>
        <v>20</v>
      </c>
      <c r="F101" s="106"/>
      <c r="G101" s="153"/>
      <c r="H101" s="90"/>
    </row>
    <row r="102" spans="1:10" ht="19.5" customHeight="1" x14ac:dyDescent="0.3">
      <c r="C102" s="156" t="s">
        <v>65</v>
      </c>
      <c r="D102" s="157">
        <f>D101/B34</f>
        <v>27.736812113119036</v>
      </c>
      <c r="F102" s="110"/>
      <c r="G102" s="153"/>
      <c r="H102" s="90"/>
      <c r="J102" s="158"/>
    </row>
    <row r="103" spans="1:10" ht="18.75" x14ac:dyDescent="0.3">
      <c r="C103" s="159" t="s">
        <v>100</v>
      </c>
      <c r="D103" s="160">
        <f>AVERAGE(E91:E94,G91:G94)</f>
        <v>0.33025117066425902</v>
      </c>
      <c r="F103" s="110"/>
      <c r="G103" s="161"/>
      <c r="H103" s="90"/>
      <c r="J103" s="162"/>
    </row>
    <row r="104" spans="1:10" ht="18.75" x14ac:dyDescent="0.3">
      <c r="C104" s="130" t="s">
        <v>67</v>
      </c>
      <c r="D104" s="163">
        <f>STDEV(E91:E94,G91:G94)/D103</f>
        <v>4.8484375475214498E-3</v>
      </c>
      <c r="F104" s="110"/>
      <c r="G104" s="153"/>
      <c r="H104" s="90"/>
      <c r="J104" s="162"/>
    </row>
    <row r="105" spans="1:10" ht="19.5" customHeight="1" x14ac:dyDescent="0.3">
      <c r="C105" s="132" t="s">
        <v>8</v>
      </c>
      <c r="D105" s="164">
        <f>COUNT(E91:E94,G91:G94)</f>
        <v>6</v>
      </c>
      <c r="F105" s="110"/>
      <c r="G105" s="153"/>
      <c r="H105" s="90"/>
      <c r="J105" s="162"/>
    </row>
    <row r="106" spans="1:10" ht="19.5" customHeight="1" x14ac:dyDescent="0.3">
      <c r="A106" s="114"/>
      <c r="B106" s="114"/>
      <c r="C106" s="114"/>
      <c r="D106" s="114"/>
      <c r="E106" s="114"/>
    </row>
    <row r="107" spans="1:10" ht="27" customHeight="1" x14ac:dyDescent="0.4">
      <c r="A107" s="74" t="s">
        <v>101</v>
      </c>
      <c r="B107" s="75">
        <v>500</v>
      </c>
      <c r="C107" s="203" t="s">
        <v>102</v>
      </c>
      <c r="D107" s="203" t="s">
        <v>46</v>
      </c>
      <c r="E107" s="203" t="s">
        <v>103</v>
      </c>
      <c r="F107" s="165" t="s">
        <v>104</v>
      </c>
    </row>
    <row r="108" spans="1:10" ht="26.25" customHeight="1" x14ac:dyDescent="0.4">
      <c r="A108" s="76" t="s">
        <v>105</v>
      </c>
      <c r="B108" s="77">
        <v>1</v>
      </c>
      <c r="C108" s="206">
        <v>1</v>
      </c>
      <c r="D108" s="391">
        <v>0.29299999999999998</v>
      </c>
      <c r="E108" s="183">
        <f t="shared" ref="E108:E113" si="1">IF(ISBLANK(D108),"-",D108/$D$103*$D$100*$B$116)</f>
        <v>4.4360175833845954</v>
      </c>
      <c r="F108" s="207">
        <f t="shared" ref="F108:F113" si="2">IF(ISBLANK(D108), "-", (E108/$B$56)*100)</f>
        <v>88.720351667691915</v>
      </c>
    </row>
    <row r="109" spans="1:10" ht="26.25" customHeight="1" x14ac:dyDescent="0.4">
      <c r="A109" s="76" t="s">
        <v>78</v>
      </c>
      <c r="B109" s="77">
        <v>1</v>
      </c>
      <c r="C109" s="204">
        <v>2</v>
      </c>
      <c r="D109" s="392">
        <v>0.29599999999999999</v>
      </c>
      <c r="E109" s="184">
        <f t="shared" si="1"/>
        <v>4.4814375586410931</v>
      </c>
      <c r="F109" s="208">
        <f t="shared" si="2"/>
        <v>89.628751172821865</v>
      </c>
    </row>
    <row r="110" spans="1:10" ht="26.25" customHeight="1" x14ac:dyDescent="0.4">
      <c r="A110" s="76" t="s">
        <v>79</v>
      </c>
      <c r="B110" s="77">
        <v>1</v>
      </c>
      <c r="C110" s="204">
        <v>3</v>
      </c>
      <c r="D110" s="392">
        <v>0.314</v>
      </c>
      <c r="E110" s="184">
        <f t="shared" si="1"/>
        <v>4.753957410180079</v>
      </c>
      <c r="F110" s="208">
        <f t="shared" si="2"/>
        <v>95.079148203601576</v>
      </c>
    </row>
    <row r="111" spans="1:10" ht="26.25" customHeight="1" x14ac:dyDescent="0.4">
      <c r="A111" s="76" t="s">
        <v>80</v>
      </c>
      <c r="B111" s="77">
        <v>1</v>
      </c>
      <c r="C111" s="204">
        <v>4</v>
      </c>
      <c r="D111" s="392">
        <v>0.312</v>
      </c>
      <c r="E111" s="184">
        <f t="shared" si="1"/>
        <v>4.7236774266757466</v>
      </c>
      <c r="F111" s="208">
        <f t="shared" si="2"/>
        <v>94.473548533514929</v>
      </c>
    </row>
    <row r="112" spans="1:10" ht="26.25" customHeight="1" x14ac:dyDescent="0.4">
      <c r="A112" s="76" t="s">
        <v>81</v>
      </c>
      <c r="B112" s="77">
        <v>1</v>
      </c>
      <c r="C112" s="204">
        <v>5</v>
      </c>
      <c r="D112" s="392">
        <v>0.31</v>
      </c>
      <c r="E112" s="184">
        <f t="shared" si="1"/>
        <v>4.6933974431714152</v>
      </c>
      <c r="F112" s="208">
        <f t="shared" si="2"/>
        <v>93.86794886342831</v>
      </c>
    </row>
    <row r="113" spans="1:10" ht="27" customHeight="1" x14ac:dyDescent="0.4">
      <c r="A113" s="76" t="s">
        <v>83</v>
      </c>
      <c r="B113" s="77">
        <v>1</v>
      </c>
      <c r="C113" s="205">
        <v>6</v>
      </c>
      <c r="D113" s="393">
        <v>0.309</v>
      </c>
      <c r="E113" s="185">
        <f t="shared" si="1"/>
        <v>4.678257451419249</v>
      </c>
      <c r="F113" s="209">
        <f t="shared" si="2"/>
        <v>93.56514902838498</v>
      </c>
    </row>
    <row r="114" spans="1:10" ht="27" customHeight="1" x14ac:dyDescent="0.4">
      <c r="A114" s="76" t="s">
        <v>84</v>
      </c>
      <c r="B114" s="77">
        <v>1</v>
      </c>
      <c r="C114" s="166"/>
      <c r="D114" s="128"/>
      <c r="E114" s="50"/>
      <c r="F114" s="210"/>
    </row>
    <row r="115" spans="1:10" ht="26.25" customHeight="1" x14ac:dyDescent="0.4">
      <c r="A115" s="76" t="s">
        <v>85</v>
      </c>
      <c r="B115" s="77">
        <v>1</v>
      </c>
      <c r="C115" s="166"/>
      <c r="D115" s="190" t="s">
        <v>54</v>
      </c>
      <c r="E115" s="192">
        <f>AVERAGE(E108:E113)</f>
        <v>4.6277908122453626</v>
      </c>
      <c r="F115" s="211">
        <f>AVERAGE(F108:F113)</f>
        <v>92.555816244907263</v>
      </c>
    </row>
    <row r="116" spans="1:10" ht="27" customHeight="1" x14ac:dyDescent="0.4">
      <c r="A116" s="76" t="s">
        <v>86</v>
      </c>
      <c r="B116" s="96">
        <f>(B115/B114)*(B113/B112)*(B111/B110)*(B109/B108)*B107</f>
        <v>500</v>
      </c>
      <c r="C116" s="167"/>
      <c r="D116" s="191" t="s">
        <v>67</v>
      </c>
      <c r="E116" s="189">
        <f>STDEV(E108:E113)/E115</f>
        <v>2.9016651462704653E-2</v>
      </c>
      <c r="F116" s="168">
        <f>STDEV(F108:F113)/F115</f>
        <v>2.9016651462704615E-2</v>
      </c>
      <c r="I116" s="50"/>
    </row>
    <row r="117" spans="1:10" ht="27" customHeight="1" x14ac:dyDescent="0.4">
      <c r="A117" s="423" t="s">
        <v>61</v>
      </c>
      <c r="B117" s="424"/>
      <c r="C117" s="169"/>
      <c r="D117" s="132" t="s">
        <v>8</v>
      </c>
      <c r="E117" s="194">
        <f>COUNT(E108:E113)</f>
        <v>6</v>
      </c>
      <c r="F117" s="195">
        <f>COUNT(F108:F113)</f>
        <v>6</v>
      </c>
      <c r="I117" s="50"/>
      <c r="J117" s="162"/>
    </row>
    <row r="118" spans="1:10" ht="26.25" customHeight="1" x14ac:dyDescent="0.3">
      <c r="A118" s="425"/>
      <c r="B118" s="426"/>
      <c r="C118" s="50"/>
      <c r="D118" s="193"/>
      <c r="E118" s="403" t="s">
        <v>106</v>
      </c>
      <c r="F118" s="404"/>
      <c r="G118" s="50"/>
      <c r="H118" s="50"/>
      <c r="I118" s="50"/>
    </row>
    <row r="119" spans="1:10" ht="25.5" customHeight="1" x14ac:dyDescent="0.4">
      <c r="A119" s="178"/>
      <c r="B119" s="72"/>
      <c r="C119" s="50"/>
      <c r="D119" s="191" t="s">
        <v>107</v>
      </c>
      <c r="E119" s="196">
        <f>MIN(E108:E113)</f>
        <v>4.4360175833845954</v>
      </c>
      <c r="F119" s="212">
        <f>MIN(F108:F113)</f>
        <v>88.720351667691915</v>
      </c>
      <c r="G119" s="50"/>
      <c r="H119" s="50"/>
      <c r="I119" s="50"/>
    </row>
    <row r="120" spans="1:10" ht="24" customHeight="1" x14ac:dyDescent="0.4">
      <c r="A120" s="178"/>
      <c r="B120" s="72"/>
      <c r="C120" s="50"/>
      <c r="D120" s="107" t="s">
        <v>108</v>
      </c>
      <c r="E120" s="197">
        <f>MAX(E108:E113)</f>
        <v>4.753957410180079</v>
      </c>
      <c r="F120" s="213">
        <f>MAX(F108:F113)</f>
        <v>95.079148203601576</v>
      </c>
      <c r="G120" s="50"/>
      <c r="H120" s="50"/>
      <c r="I120" s="50"/>
    </row>
    <row r="121" spans="1:10" ht="27" customHeight="1" x14ac:dyDescent="0.3">
      <c r="A121" s="178"/>
      <c r="B121" s="72"/>
      <c r="C121" s="50"/>
      <c r="D121" s="50"/>
      <c r="E121" s="50"/>
      <c r="F121" s="128"/>
      <c r="G121" s="50"/>
      <c r="H121" s="50"/>
      <c r="I121" s="50"/>
    </row>
    <row r="122" spans="1:10" ht="25.5" customHeight="1" x14ac:dyDescent="0.3">
      <c r="A122" s="178"/>
      <c r="B122" s="72"/>
      <c r="C122" s="50"/>
      <c r="D122" s="50"/>
      <c r="E122" s="50"/>
      <c r="F122" s="128"/>
      <c r="G122" s="50"/>
      <c r="H122" s="50"/>
      <c r="I122" s="50"/>
    </row>
    <row r="123" spans="1:10" ht="18.75" x14ac:dyDescent="0.3">
      <c r="A123" s="178"/>
      <c r="B123" s="72"/>
      <c r="C123" s="50"/>
      <c r="D123" s="50"/>
      <c r="E123" s="50"/>
      <c r="F123" s="128"/>
      <c r="G123" s="50"/>
      <c r="H123" s="50"/>
      <c r="I123" s="50"/>
    </row>
    <row r="124" spans="1:10" ht="45.75" customHeight="1" x14ac:dyDescent="0.65">
      <c r="A124" s="60" t="s">
        <v>89</v>
      </c>
      <c r="B124" s="134" t="s">
        <v>109</v>
      </c>
      <c r="C124" s="435" t="str">
        <f>B26</f>
        <v xml:space="preserve">Amlodipine Besilate </v>
      </c>
      <c r="D124" s="435"/>
      <c r="E124" s="135" t="s">
        <v>110</v>
      </c>
      <c r="F124" s="135"/>
      <c r="G124" s="214">
        <f>F115</f>
        <v>92.555816244907263</v>
      </c>
      <c r="H124" s="50"/>
      <c r="I124" s="50"/>
    </row>
    <row r="125" spans="1:10" ht="45.75" customHeight="1" x14ac:dyDescent="0.65">
      <c r="A125" s="60"/>
      <c r="B125" s="134" t="s">
        <v>111</v>
      </c>
      <c r="C125" s="61" t="s">
        <v>112</v>
      </c>
      <c r="D125" s="214">
        <f>MIN(F108:F113)</f>
        <v>88.720351667691915</v>
      </c>
      <c r="E125" s="145" t="s">
        <v>113</v>
      </c>
      <c r="F125" s="214">
        <f>MAX(F108:F113)</f>
        <v>95.079148203601576</v>
      </c>
      <c r="G125" s="136"/>
      <c r="H125" s="50"/>
      <c r="I125" s="50"/>
    </row>
    <row r="126" spans="1:10" ht="19.5" customHeight="1" x14ac:dyDescent="0.3">
      <c r="A126" s="170"/>
      <c r="B126" s="170"/>
      <c r="C126" s="171"/>
      <c r="D126" s="171"/>
      <c r="E126" s="171"/>
      <c r="F126" s="171"/>
      <c r="G126" s="171"/>
      <c r="H126" s="171"/>
    </row>
    <row r="127" spans="1:10" ht="18.75" x14ac:dyDescent="0.3">
      <c r="B127" s="436" t="s">
        <v>9</v>
      </c>
      <c r="C127" s="436"/>
      <c r="E127" s="141" t="s">
        <v>10</v>
      </c>
      <c r="F127" s="172"/>
      <c r="G127" s="436" t="s">
        <v>11</v>
      </c>
      <c r="H127" s="436"/>
    </row>
    <row r="128" spans="1:10" ht="69.95" customHeight="1" x14ac:dyDescent="0.3">
      <c r="A128" s="173" t="s">
        <v>12</v>
      </c>
      <c r="B128" s="174"/>
      <c r="C128" s="174"/>
      <c r="E128" s="174"/>
      <c r="F128" s="50"/>
      <c r="G128" s="175"/>
      <c r="H128" s="175"/>
    </row>
    <row r="129" spans="1:9" ht="69.95" customHeight="1" x14ac:dyDescent="0.3">
      <c r="A129" s="173" t="s">
        <v>13</v>
      </c>
      <c r="B129" s="176"/>
      <c r="C129" s="176"/>
      <c r="E129" s="176"/>
      <c r="F129" s="50"/>
      <c r="G129" s="177"/>
      <c r="H129" s="177"/>
    </row>
    <row r="130" spans="1:9" ht="18.75" x14ac:dyDescent="0.3">
      <c r="A130" s="127"/>
      <c r="B130" s="127"/>
      <c r="C130" s="128"/>
      <c r="D130" s="128"/>
      <c r="E130" s="128"/>
      <c r="F130" s="131"/>
      <c r="G130" s="128"/>
      <c r="H130" s="128"/>
      <c r="I130" s="50"/>
    </row>
    <row r="131" spans="1:9" ht="18.75" x14ac:dyDescent="0.3">
      <c r="A131" s="127"/>
      <c r="B131" s="127"/>
      <c r="C131" s="128"/>
      <c r="D131" s="128"/>
      <c r="E131" s="128"/>
      <c r="F131" s="131"/>
      <c r="G131" s="128"/>
      <c r="H131" s="128"/>
      <c r="I131" s="50"/>
    </row>
    <row r="132" spans="1:9" ht="18.75" x14ac:dyDescent="0.3">
      <c r="A132" s="127"/>
      <c r="B132" s="127"/>
      <c r="C132" s="128"/>
      <c r="D132" s="128"/>
      <c r="E132" s="128"/>
      <c r="F132" s="131"/>
      <c r="G132" s="128"/>
      <c r="H132" s="128"/>
      <c r="I132" s="50"/>
    </row>
    <row r="133" spans="1:9" ht="18.75" x14ac:dyDescent="0.3">
      <c r="A133" s="127"/>
      <c r="B133" s="127"/>
      <c r="C133" s="128"/>
      <c r="D133" s="128"/>
      <c r="E133" s="128"/>
      <c r="F133" s="131"/>
      <c r="G133" s="128"/>
      <c r="H133" s="128"/>
      <c r="I133" s="50"/>
    </row>
    <row r="134" spans="1:9" ht="18.75" x14ac:dyDescent="0.3">
      <c r="A134" s="127"/>
      <c r="B134" s="127"/>
      <c r="C134" s="128"/>
      <c r="D134" s="128"/>
      <c r="E134" s="128"/>
      <c r="F134" s="131"/>
      <c r="G134" s="128"/>
      <c r="H134" s="128"/>
      <c r="I134" s="50"/>
    </row>
    <row r="135" spans="1:9" ht="18.75" x14ac:dyDescent="0.3">
      <c r="A135" s="127"/>
      <c r="B135" s="127"/>
      <c r="C135" s="128"/>
      <c r="D135" s="128"/>
      <c r="E135" s="128"/>
      <c r="F135" s="131"/>
      <c r="G135" s="128"/>
      <c r="H135" s="128"/>
      <c r="I135" s="50"/>
    </row>
    <row r="136" spans="1:9" ht="18.75" x14ac:dyDescent="0.3">
      <c r="A136" s="127"/>
      <c r="B136" s="127"/>
      <c r="C136" s="128"/>
      <c r="D136" s="128"/>
      <c r="E136" s="128"/>
      <c r="F136" s="131"/>
      <c r="G136" s="128"/>
      <c r="H136" s="128"/>
      <c r="I136" s="50"/>
    </row>
    <row r="137" spans="1:9" ht="18.75" x14ac:dyDescent="0.3">
      <c r="A137" s="127"/>
      <c r="B137" s="127"/>
      <c r="C137" s="128"/>
      <c r="D137" s="128"/>
      <c r="E137" s="128"/>
      <c r="F137" s="131"/>
      <c r="G137" s="128"/>
      <c r="H137" s="128"/>
      <c r="I137" s="50"/>
    </row>
    <row r="138" spans="1:9" ht="18.75" x14ac:dyDescent="0.3">
      <c r="A138" s="127"/>
      <c r="B138" s="127"/>
      <c r="C138" s="128"/>
      <c r="D138" s="128"/>
      <c r="E138" s="128"/>
      <c r="F138" s="131"/>
      <c r="G138" s="128"/>
      <c r="H138" s="128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3" zoomScale="60" zoomScaleNormal="40" zoomScalePageLayoutView="48" workbookViewId="0">
      <selection activeCell="E28" sqref="E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3" t="s">
        <v>28</v>
      </c>
      <c r="B1" s="433"/>
      <c r="C1" s="433"/>
      <c r="D1" s="433"/>
      <c r="E1" s="433"/>
      <c r="F1" s="433"/>
      <c r="G1" s="433"/>
      <c r="H1" s="433"/>
      <c r="I1" s="433"/>
    </row>
    <row r="2" spans="1:9" ht="18.7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</row>
    <row r="3" spans="1:9" ht="18.75" customHeight="1" x14ac:dyDescent="0.25">
      <c r="A3" s="433"/>
      <c r="B3" s="433"/>
      <c r="C3" s="433"/>
      <c r="D3" s="433"/>
      <c r="E3" s="433"/>
      <c r="F3" s="433"/>
      <c r="G3" s="433"/>
      <c r="H3" s="433"/>
      <c r="I3" s="433"/>
    </row>
    <row r="4" spans="1:9" ht="18.75" customHeight="1" x14ac:dyDescent="0.25">
      <c r="A4" s="433"/>
      <c r="B4" s="433"/>
      <c r="C4" s="433"/>
      <c r="D4" s="433"/>
      <c r="E4" s="433"/>
      <c r="F4" s="433"/>
      <c r="G4" s="433"/>
      <c r="H4" s="433"/>
      <c r="I4" s="433"/>
    </row>
    <row r="5" spans="1:9" ht="18.75" customHeight="1" x14ac:dyDescent="0.25">
      <c r="A5" s="433"/>
      <c r="B5" s="433"/>
      <c r="C5" s="433"/>
      <c r="D5" s="433"/>
      <c r="E5" s="433"/>
      <c r="F5" s="433"/>
      <c r="G5" s="433"/>
      <c r="H5" s="433"/>
      <c r="I5" s="433"/>
    </row>
    <row r="6" spans="1:9" ht="18.75" customHeight="1" x14ac:dyDescent="0.25">
      <c r="A6" s="433"/>
      <c r="B6" s="433"/>
      <c r="C6" s="433"/>
      <c r="D6" s="433"/>
      <c r="E6" s="433"/>
      <c r="F6" s="433"/>
      <c r="G6" s="433"/>
      <c r="H6" s="433"/>
      <c r="I6" s="433"/>
    </row>
    <row r="7" spans="1:9" ht="18.75" customHeight="1" x14ac:dyDescent="0.25">
      <c r="A7" s="433"/>
      <c r="B7" s="433"/>
      <c r="C7" s="433"/>
      <c r="D7" s="433"/>
      <c r="E7" s="433"/>
      <c r="F7" s="433"/>
      <c r="G7" s="433"/>
      <c r="H7" s="433"/>
      <c r="I7" s="433"/>
    </row>
    <row r="8" spans="1:9" x14ac:dyDescent="0.25">
      <c r="A8" s="434" t="s">
        <v>29</v>
      </c>
      <c r="B8" s="434"/>
      <c r="C8" s="434"/>
      <c r="D8" s="434"/>
      <c r="E8" s="434"/>
      <c r="F8" s="434"/>
      <c r="G8" s="434"/>
      <c r="H8" s="434"/>
      <c r="I8" s="434"/>
    </row>
    <row r="9" spans="1:9" x14ac:dyDescent="0.25">
      <c r="A9" s="434"/>
      <c r="B9" s="434"/>
      <c r="C9" s="434"/>
      <c r="D9" s="434"/>
      <c r="E9" s="434"/>
      <c r="F9" s="434"/>
      <c r="G9" s="434"/>
      <c r="H9" s="434"/>
      <c r="I9" s="434"/>
    </row>
    <row r="10" spans="1:9" x14ac:dyDescent="0.25">
      <c r="A10" s="434"/>
      <c r="B10" s="434"/>
      <c r="C10" s="434"/>
      <c r="D10" s="434"/>
      <c r="E10" s="434"/>
      <c r="F10" s="434"/>
      <c r="G10" s="434"/>
      <c r="H10" s="434"/>
      <c r="I10" s="434"/>
    </row>
    <row r="11" spans="1:9" x14ac:dyDescent="0.25">
      <c r="A11" s="434"/>
      <c r="B11" s="434"/>
      <c r="C11" s="434"/>
      <c r="D11" s="434"/>
      <c r="E11" s="434"/>
      <c r="F11" s="434"/>
      <c r="G11" s="434"/>
      <c r="H11" s="434"/>
      <c r="I11" s="434"/>
    </row>
    <row r="12" spans="1:9" x14ac:dyDescent="0.25">
      <c r="A12" s="434"/>
      <c r="B12" s="434"/>
      <c r="C12" s="434"/>
      <c r="D12" s="434"/>
      <c r="E12" s="434"/>
      <c r="F12" s="434"/>
      <c r="G12" s="434"/>
      <c r="H12" s="434"/>
      <c r="I12" s="434"/>
    </row>
    <row r="13" spans="1:9" x14ac:dyDescent="0.25">
      <c r="A13" s="434"/>
      <c r="B13" s="434"/>
      <c r="C13" s="434"/>
      <c r="D13" s="434"/>
      <c r="E13" s="434"/>
      <c r="F13" s="434"/>
      <c r="G13" s="434"/>
      <c r="H13" s="434"/>
      <c r="I13" s="434"/>
    </row>
    <row r="14" spans="1:9" x14ac:dyDescent="0.25">
      <c r="A14" s="434"/>
      <c r="B14" s="434"/>
      <c r="C14" s="434"/>
      <c r="D14" s="434"/>
      <c r="E14" s="434"/>
      <c r="F14" s="434"/>
      <c r="G14" s="434"/>
      <c r="H14" s="434"/>
      <c r="I14" s="434"/>
    </row>
    <row r="15" spans="1:9" ht="19.5" customHeight="1" x14ac:dyDescent="0.3">
      <c r="A15" s="215"/>
    </row>
    <row r="16" spans="1:9" ht="19.5" customHeight="1" x14ac:dyDescent="0.3">
      <c r="A16" s="406" t="s">
        <v>14</v>
      </c>
      <c r="B16" s="407"/>
      <c r="C16" s="407"/>
      <c r="D16" s="407"/>
      <c r="E16" s="407"/>
      <c r="F16" s="407"/>
      <c r="G16" s="407"/>
      <c r="H16" s="408"/>
    </row>
    <row r="17" spans="1:14" ht="20.25" customHeight="1" x14ac:dyDescent="0.25">
      <c r="A17" s="409" t="s">
        <v>30</v>
      </c>
      <c r="B17" s="409"/>
      <c r="C17" s="409"/>
      <c r="D17" s="409"/>
      <c r="E17" s="409"/>
      <c r="F17" s="409"/>
      <c r="G17" s="409"/>
      <c r="H17" s="409"/>
    </row>
    <row r="18" spans="1:14" ht="26.25" customHeight="1" x14ac:dyDescent="0.4">
      <c r="A18" s="217" t="s">
        <v>16</v>
      </c>
      <c r="B18" s="405" t="s">
        <v>2</v>
      </c>
      <c r="C18" s="405"/>
      <c r="D18" s="354"/>
      <c r="E18" s="218"/>
      <c r="F18" s="219"/>
      <c r="G18" s="219"/>
      <c r="H18" s="219"/>
    </row>
    <row r="19" spans="1:14" ht="26.25" customHeight="1" x14ac:dyDescent="0.4">
      <c r="A19" s="217" t="s">
        <v>17</v>
      </c>
      <c r="B19" s="220" t="s">
        <v>4</v>
      </c>
      <c r="C19" s="363">
        <v>1</v>
      </c>
      <c r="D19" s="219"/>
      <c r="E19" s="219"/>
      <c r="F19" s="219"/>
      <c r="G19" s="219"/>
      <c r="H19" s="219"/>
    </row>
    <row r="20" spans="1:14" ht="26.25" customHeight="1" x14ac:dyDescent="0.4">
      <c r="A20" s="217" t="s">
        <v>18</v>
      </c>
      <c r="B20" s="410" t="s">
        <v>5</v>
      </c>
      <c r="C20" s="410"/>
      <c r="D20" s="219"/>
      <c r="E20" s="219"/>
      <c r="F20" s="219"/>
      <c r="G20" s="219"/>
      <c r="H20" s="219"/>
    </row>
    <row r="21" spans="1:14" ht="26.25" customHeight="1" x14ac:dyDescent="0.4">
      <c r="A21" s="217" t="s">
        <v>19</v>
      </c>
      <c r="B21" s="410" t="s">
        <v>6</v>
      </c>
      <c r="C21" s="410"/>
      <c r="D21" s="410"/>
      <c r="E21" s="410"/>
      <c r="F21" s="410"/>
      <c r="G21" s="410"/>
      <c r="H21" s="410"/>
      <c r="I21" s="221"/>
    </row>
    <row r="22" spans="1:14" ht="26.25" customHeight="1" x14ac:dyDescent="0.4">
      <c r="A22" s="217" t="s">
        <v>20</v>
      </c>
      <c r="B22" s="222">
        <v>42740.304120370369</v>
      </c>
      <c r="C22" s="219"/>
      <c r="D22" s="219"/>
      <c r="E22" s="219"/>
      <c r="F22" s="219"/>
      <c r="G22" s="219"/>
      <c r="H22" s="219"/>
    </row>
    <row r="23" spans="1:14" ht="26.25" customHeight="1" x14ac:dyDescent="0.4">
      <c r="A23" s="217" t="s">
        <v>21</v>
      </c>
      <c r="B23" s="390">
        <v>42744</v>
      </c>
      <c r="C23" s="219"/>
      <c r="D23" s="219"/>
      <c r="E23" s="219"/>
      <c r="F23" s="219"/>
      <c r="G23" s="219"/>
      <c r="H23" s="219"/>
    </row>
    <row r="24" spans="1:14" ht="18.75" x14ac:dyDescent="0.3">
      <c r="A24" s="217"/>
      <c r="B24" s="223"/>
    </row>
    <row r="25" spans="1:14" ht="18.75" x14ac:dyDescent="0.3">
      <c r="A25" s="224" t="s">
        <v>0</v>
      </c>
      <c r="B25" s="223"/>
    </row>
    <row r="26" spans="1:14" ht="26.25" customHeight="1" x14ac:dyDescent="0.4">
      <c r="A26" s="225" t="s">
        <v>1</v>
      </c>
      <c r="B26" s="405" t="s">
        <v>116</v>
      </c>
      <c r="C26" s="405"/>
    </row>
    <row r="27" spans="1:14" ht="26.25" customHeight="1" x14ac:dyDescent="0.4">
      <c r="A27" s="226" t="s">
        <v>31</v>
      </c>
      <c r="B27" s="411" t="s">
        <v>117</v>
      </c>
      <c r="C27" s="411"/>
    </row>
    <row r="28" spans="1:14" ht="27" customHeight="1" x14ac:dyDescent="0.4">
      <c r="A28" s="226" t="s">
        <v>3</v>
      </c>
      <c r="B28" s="227">
        <v>99.88</v>
      </c>
    </row>
    <row r="29" spans="1:14" s="3" customFormat="1" ht="27" customHeight="1" x14ac:dyDescent="0.4">
      <c r="A29" s="226" t="s">
        <v>32</v>
      </c>
      <c r="B29" s="228">
        <v>0</v>
      </c>
      <c r="C29" s="412" t="s">
        <v>33</v>
      </c>
      <c r="D29" s="413"/>
      <c r="E29" s="413"/>
      <c r="F29" s="413"/>
      <c r="G29" s="414"/>
      <c r="I29" s="229"/>
      <c r="J29" s="229"/>
      <c r="K29" s="229"/>
      <c r="L29" s="229"/>
    </row>
    <row r="30" spans="1:14" s="3" customFormat="1" ht="19.5" customHeight="1" x14ac:dyDescent="0.3">
      <c r="A30" s="226" t="s">
        <v>34</v>
      </c>
      <c r="B30" s="230">
        <f>B28-B29</f>
        <v>99.88</v>
      </c>
      <c r="C30" s="231"/>
      <c r="D30" s="231"/>
      <c r="E30" s="231"/>
      <c r="F30" s="231"/>
      <c r="G30" s="232"/>
      <c r="I30" s="229"/>
      <c r="J30" s="229"/>
      <c r="K30" s="229"/>
      <c r="L30" s="229"/>
    </row>
    <row r="31" spans="1:14" s="3" customFormat="1" ht="27" customHeight="1" x14ac:dyDescent="0.4">
      <c r="A31" s="226" t="s">
        <v>35</v>
      </c>
      <c r="B31" s="233">
        <v>1</v>
      </c>
      <c r="C31" s="415" t="s">
        <v>36</v>
      </c>
      <c r="D31" s="416"/>
      <c r="E31" s="416"/>
      <c r="F31" s="416"/>
      <c r="G31" s="416"/>
      <c r="H31" s="417"/>
      <c r="I31" s="229"/>
      <c r="J31" s="229"/>
      <c r="K31" s="229"/>
      <c r="L31" s="229"/>
    </row>
    <row r="32" spans="1:14" s="3" customFormat="1" ht="27" customHeight="1" x14ac:dyDescent="0.4">
      <c r="A32" s="226" t="s">
        <v>37</v>
      </c>
      <c r="B32" s="233">
        <v>1</v>
      </c>
      <c r="C32" s="415" t="s">
        <v>38</v>
      </c>
      <c r="D32" s="416"/>
      <c r="E32" s="416"/>
      <c r="F32" s="416"/>
      <c r="G32" s="416"/>
      <c r="H32" s="417"/>
      <c r="I32" s="229"/>
      <c r="J32" s="229"/>
      <c r="K32" s="229"/>
      <c r="L32" s="234"/>
      <c r="M32" s="234"/>
      <c r="N32" s="235"/>
    </row>
    <row r="33" spans="1:14" s="3" customFormat="1" ht="17.25" customHeight="1" x14ac:dyDescent="0.3">
      <c r="A33" s="226"/>
      <c r="B33" s="236"/>
      <c r="C33" s="237"/>
      <c r="D33" s="237"/>
      <c r="E33" s="237"/>
      <c r="F33" s="237"/>
      <c r="G33" s="237"/>
      <c r="H33" s="237"/>
      <c r="I33" s="229"/>
      <c r="J33" s="229"/>
      <c r="K33" s="229"/>
      <c r="L33" s="234"/>
      <c r="M33" s="234"/>
      <c r="N33" s="235"/>
    </row>
    <row r="34" spans="1:14" s="3" customFormat="1" ht="18.75" x14ac:dyDescent="0.3">
      <c r="A34" s="226" t="s">
        <v>39</v>
      </c>
      <c r="B34" s="238">
        <f>B31/B32</f>
        <v>1</v>
      </c>
      <c r="C34" s="216" t="s">
        <v>40</v>
      </c>
      <c r="D34" s="216"/>
      <c r="E34" s="216"/>
      <c r="F34" s="216"/>
      <c r="G34" s="216"/>
      <c r="I34" s="229"/>
      <c r="J34" s="229"/>
      <c r="K34" s="229"/>
      <c r="L34" s="234"/>
      <c r="M34" s="234"/>
      <c r="N34" s="235"/>
    </row>
    <row r="35" spans="1:14" s="3" customFormat="1" ht="19.5" customHeight="1" x14ac:dyDescent="0.3">
      <c r="A35" s="226"/>
      <c r="B35" s="230"/>
      <c r="G35" s="216"/>
      <c r="I35" s="229"/>
      <c r="J35" s="229"/>
      <c r="K35" s="229"/>
      <c r="L35" s="234"/>
      <c r="M35" s="234"/>
      <c r="N35" s="235"/>
    </row>
    <row r="36" spans="1:14" s="3" customFormat="1" ht="27" customHeight="1" x14ac:dyDescent="0.4">
      <c r="A36" s="239" t="s">
        <v>41</v>
      </c>
      <c r="B36" s="240">
        <v>25</v>
      </c>
      <c r="C36" s="216"/>
      <c r="D36" s="418" t="s">
        <v>42</v>
      </c>
      <c r="E36" s="419"/>
      <c r="F36" s="418" t="s">
        <v>43</v>
      </c>
      <c r="G36" s="420"/>
      <c r="J36" s="229"/>
      <c r="K36" s="229"/>
      <c r="L36" s="234"/>
      <c r="M36" s="234"/>
      <c r="N36" s="235"/>
    </row>
    <row r="37" spans="1:14" s="3" customFormat="1" ht="27" customHeight="1" x14ac:dyDescent="0.4">
      <c r="A37" s="241" t="s">
        <v>44</v>
      </c>
      <c r="B37" s="242">
        <v>10</v>
      </c>
      <c r="C37" s="243" t="s">
        <v>45</v>
      </c>
      <c r="D37" s="244" t="s">
        <v>46</v>
      </c>
      <c r="E37" s="245" t="s">
        <v>47</v>
      </c>
      <c r="F37" s="244" t="s">
        <v>46</v>
      </c>
      <c r="G37" s="246" t="s">
        <v>47</v>
      </c>
      <c r="I37" s="247" t="s">
        <v>48</v>
      </c>
      <c r="J37" s="229"/>
      <c r="K37" s="229"/>
      <c r="L37" s="234"/>
      <c r="M37" s="234"/>
      <c r="N37" s="235"/>
    </row>
    <row r="38" spans="1:14" s="3" customFormat="1" ht="26.25" customHeight="1" x14ac:dyDescent="0.4">
      <c r="A38" s="241" t="s">
        <v>49</v>
      </c>
      <c r="B38" s="242">
        <v>100</v>
      </c>
      <c r="C38" s="248">
        <v>1</v>
      </c>
      <c r="D38" s="444">
        <v>0.56200000000000006</v>
      </c>
      <c r="E38" s="249">
        <f>IF(ISBLANK(D38),"-",$D$48/$D$45*D38)</f>
        <v>0.61914085635156557</v>
      </c>
      <c r="F38" s="444">
        <v>0.64</v>
      </c>
      <c r="G38" s="250">
        <f>IF(ISBLANK(F38),"-",$D$48/$F$45*F38)</f>
        <v>0.60840193952454313</v>
      </c>
      <c r="I38" s="251"/>
      <c r="J38" s="229"/>
      <c r="K38" s="229"/>
      <c r="L38" s="234"/>
      <c r="M38" s="234"/>
      <c r="N38" s="235"/>
    </row>
    <row r="39" spans="1:14" s="3" customFormat="1" ht="26.25" customHeight="1" x14ac:dyDescent="0.4">
      <c r="A39" s="241" t="s">
        <v>50</v>
      </c>
      <c r="B39" s="242">
        <v>1</v>
      </c>
      <c r="C39" s="252">
        <v>2</v>
      </c>
      <c r="D39" s="394">
        <v>0.56499999999999995</v>
      </c>
      <c r="E39" s="253">
        <f>IF(ISBLANK(D39),"-",$D$48/$D$45*D39)</f>
        <v>0.62244587871643153</v>
      </c>
      <c r="F39" s="394">
        <v>0.64200000000000002</v>
      </c>
      <c r="G39" s="254">
        <f>IF(ISBLANK(F39),"-",$D$48/$F$45*F39)</f>
        <v>0.61030319558555735</v>
      </c>
      <c r="I39" s="422">
        <f>ABS((F43/D43*D42)-F42)/D42</f>
        <v>2.0939394507959518E-2</v>
      </c>
      <c r="J39" s="229"/>
      <c r="K39" s="229"/>
      <c r="L39" s="234"/>
      <c r="M39" s="234"/>
      <c r="N39" s="235"/>
    </row>
    <row r="40" spans="1:14" ht="26.25" customHeight="1" x14ac:dyDescent="0.4">
      <c r="A40" s="241" t="s">
        <v>51</v>
      </c>
      <c r="B40" s="242">
        <v>1</v>
      </c>
      <c r="C40" s="252">
        <v>3</v>
      </c>
      <c r="D40" s="394">
        <v>0.56200000000000006</v>
      </c>
      <c r="E40" s="253">
        <f>IF(ISBLANK(D40),"-",$D$48/$D$45*D40)</f>
        <v>0.61914085635156557</v>
      </c>
      <c r="F40" s="394">
        <v>0.64</v>
      </c>
      <c r="G40" s="254">
        <f>IF(ISBLANK(F40),"-",$D$48/$F$45*F40)</f>
        <v>0.60840193952454313</v>
      </c>
      <c r="I40" s="422"/>
      <c r="L40" s="234"/>
      <c r="M40" s="234"/>
      <c r="N40" s="255"/>
    </row>
    <row r="41" spans="1:14" ht="27" customHeight="1" x14ac:dyDescent="0.4">
      <c r="A41" s="241" t="s">
        <v>52</v>
      </c>
      <c r="B41" s="242">
        <v>1</v>
      </c>
      <c r="C41" s="256">
        <v>4</v>
      </c>
      <c r="D41" s="318"/>
      <c r="E41" s="257" t="str">
        <f>IF(ISBLANK(D41),"-",$D$48/$D$45*D41)</f>
        <v>-</v>
      </c>
      <c r="F41" s="318"/>
      <c r="G41" s="258" t="str">
        <f>IF(ISBLANK(F41),"-",$D$48/$F$45*F41)</f>
        <v>-</v>
      </c>
      <c r="I41" s="259"/>
      <c r="L41" s="234"/>
      <c r="M41" s="234"/>
      <c r="N41" s="255"/>
    </row>
    <row r="42" spans="1:14" ht="27" customHeight="1" x14ac:dyDescent="0.4">
      <c r="A42" s="241" t="s">
        <v>53</v>
      </c>
      <c r="B42" s="242">
        <v>1</v>
      </c>
      <c r="C42" s="260" t="s">
        <v>54</v>
      </c>
      <c r="D42" s="445">
        <f>AVERAGE(D38:D41)</f>
        <v>0.56300000000000006</v>
      </c>
      <c r="E42" s="261">
        <f>AVERAGE(E38:E41)</f>
        <v>0.62024253047318745</v>
      </c>
      <c r="F42" s="445">
        <f>AVERAGE(F38:F41)</f>
        <v>0.64066666666666672</v>
      </c>
      <c r="G42" s="262">
        <f>AVERAGE(G38:G41)</f>
        <v>0.60903569154488124</v>
      </c>
      <c r="H42" s="263"/>
    </row>
    <row r="43" spans="1:14" ht="26.25" customHeight="1" x14ac:dyDescent="0.4">
      <c r="A43" s="241" t="s">
        <v>55</v>
      </c>
      <c r="B43" s="242">
        <v>1</v>
      </c>
      <c r="C43" s="264" t="s">
        <v>56</v>
      </c>
      <c r="D43" s="265">
        <v>22.72</v>
      </c>
      <c r="E43" s="255"/>
      <c r="F43" s="265">
        <v>26.33</v>
      </c>
      <c r="H43" s="263"/>
    </row>
    <row r="44" spans="1:14" ht="26.25" customHeight="1" x14ac:dyDescent="0.4">
      <c r="A44" s="241" t="s">
        <v>57</v>
      </c>
      <c r="B44" s="242">
        <v>1</v>
      </c>
      <c r="C44" s="266" t="s">
        <v>58</v>
      </c>
      <c r="D44" s="267">
        <f>D43*$B$34</f>
        <v>22.72</v>
      </c>
      <c r="E44" s="268"/>
      <c r="F44" s="267">
        <f>F43*$B$34</f>
        <v>26.33</v>
      </c>
      <c r="H44" s="263"/>
    </row>
    <row r="45" spans="1:14" ht="19.5" customHeight="1" x14ac:dyDescent="0.3">
      <c r="A45" s="241" t="s">
        <v>59</v>
      </c>
      <c r="B45" s="269">
        <f>(B44/B43)*(B42/B41)*(B40/B39)*(B38/B37)*B36</f>
        <v>250</v>
      </c>
      <c r="C45" s="266" t="s">
        <v>60</v>
      </c>
      <c r="D45" s="270">
        <f>D44*$B$30/100</f>
        <v>22.692736</v>
      </c>
      <c r="E45" s="271"/>
      <c r="F45" s="270">
        <f>F44*$B$30/100</f>
        <v>26.298403999999994</v>
      </c>
      <c r="H45" s="263"/>
    </row>
    <row r="46" spans="1:14" ht="19.5" customHeight="1" x14ac:dyDescent="0.3">
      <c r="A46" s="423" t="s">
        <v>61</v>
      </c>
      <c r="B46" s="424"/>
      <c r="C46" s="266" t="s">
        <v>62</v>
      </c>
      <c r="D46" s="272">
        <f>D45/$B$45</f>
        <v>9.0770944000000006E-2</v>
      </c>
      <c r="E46" s="273"/>
      <c r="F46" s="274">
        <f>F45/$B$45</f>
        <v>0.10519361599999998</v>
      </c>
      <c r="H46" s="263"/>
    </row>
    <row r="47" spans="1:14" ht="27" customHeight="1" x14ac:dyDescent="0.4">
      <c r="A47" s="425"/>
      <c r="B47" s="426"/>
      <c r="C47" s="275" t="s">
        <v>63</v>
      </c>
      <c r="D47" s="276">
        <v>0.1</v>
      </c>
      <c r="E47" s="277"/>
      <c r="F47" s="273"/>
      <c r="H47" s="263"/>
    </row>
    <row r="48" spans="1:14" ht="18.75" x14ac:dyDescent="0.3">
      <c r="C48" s="278" t="s">
        <v>64</v>
      </c>
      <c r="D48" s="270">
        <f>D47*$B$45</f>
        <v>25</v>
      </c>
      <c r="F48" s="279"/>
      <c r="H48" s="263"/>
    </row>
    <row r="49" spans="1:12" ht="19.5" customHeight="1" x14ac:dyDescent="0.3">
      <c r="C49" s="280" t="s">
        <v>65</v>
      </c>
      <c r="D49" s="281">
        <f>D48/B34</f>
        <v>25</v>
      </c>
      <c r="F49" s="279"/>
      <c r="H49" s="263"/>
    </row>
    <row r="50" spans="1:12" ht="18.75" x14ac:dyDescent="0.3">
      <c r="C50" s="239" t="s">
        <v>66</v>
      </c>
      <c r="D50" s="282">
        <f>AVERAGE(E38:E41,G38:G41)</f>
        <v>0.61463911100903434</v>
      </c>
      <c r="F50" s="283"/>
      <c r="H50" s="263"/>
    </row>
    <row r="51" spans="1:12" ht="18.75" x14ac:dyDescent="0.3">
      <c r="C51" s="241" t="s">
        <v>67</v>
      </c>
      <c r="D51" s="284">
        <f>STDEV(E38:E41,G38:G41)/D50</f>
        <v>1.0240404648079311E-2</v>
      </c>
      <c r="F51" s="283"/>
      <c r="H51" s="263"/>
    </row>
    <row r="52" spans="1:12" ht="19.5" customHeight="1" x14ac:dyDescent="0.3">
      <c r="C52" s="285" t="s">
        <v>8</v>
      </c>
      <c r="D52" s="286">
        <f>COUNT(E38:E41,G38:G41)</f>
        <v>6</v>
      </c>
      <c r="F52" s="283"/>
    </row>
    <row r="54" spans="1:12" ht="18.75" x14ac:dyDescent="0.3">
      <c r="A54" s="287" t="s">
        <v>0</v>
      </c>
      <c r="B54" s="288" t="s">
        <v>68</v>
      </c>
    </row>
    <row r="55" spans="1:12" ht="18.75" x14ac:dyDescent="0.3">
      <c r="A55" s="216" t="s">
        <v>69</v>
      </c>
      <c r="B55" s="289" t="str">
        <f>B21</f>
        <v>Each tablets contanins: Amlodipine BesilateBP equivalent to Amlodipine 5 mg and Atenolol BP 50 mg</v>
      </c>
    </row>
    <row r="56" spans="1:12" ht="26.25" customHeight="1" x14ac:dyDescent="0.4">
      <c r="A56" s="290" t="s">
        <v>70</v>
      </c>
      <c r="B56" s="291">
        <v>50</v>
      </c>
      <c r="C56" s="216" t="str">
        <f>B20</f>
        <v>Amlodipine and Atenolol</v>
      </c>
      <c r="H56" s="292"/>
    </row>
    <row r="57" spans="1:12" ht="18.75" x14ac:dyDescent="0.3">
      <c r="A57" s="289" t="s">
        <v>71</v>
      </c>
      <c r="B57" s="355">
        <f>Uniformity!C46</f>
        <v>199.501</v>
      </c>
      <c r="H57" s="292"/>
    </row>
    <row r="58" spans="1:12" ht="19.5" customHeight="1" x14ac:dyDescent="0.3">
      <c r="H58" s="292"/>
    </row>
    <row r="59" spans="1:12" s="3" customFormat="1" ht="27" customHeight="1" x14ac:dyDescent="0.4">
      <c r="A59" s="239" t="s">
        <v>72</v>
      </c>
      <c r="B59" s="240">
        <v>25</v>
      </c>
      <c r="C59" s="216"/>
      <c r="D59" s="293" t="s">
        <v>73</v>
      </c>
      <c r="E59" s="294" t="s">
        <v>45</v>
      </c>
      <c r="F59" s="294" t="s">
        <v>46</v>
      </c>
      <c r="G59" s="294" t="s">
        <v>74</v>
      </c>
      <c r="H59" s="243" t="s">
        <v>75</v>
      </c>
      <c r="L59" s="229"/>
    </row>
    <row r="60" spans="1:12" s="3" customFormat="1" ht="26.25" customHeight="1" x14ac:dyDescent="0.4">
      <c r="A60" s="241" t="s">
        <v>76</v>
      </c>
      <c r="B60" s="242">
        <v>10</v>
      </c>
      <c r="C60" s="427" t="s">
        <v>77</v>
      </c>
      <c r="D60" s="430">
        <v>99.18</v>
      </c>
      <c r="E60" s="295">
        <v>1</v>
      </c>
      <c r="F60" s="446">
        <v>0.625</v>
      </c>
      <c r="G60" s="356">
        <f>IF(ISBLANK(F60),"-",(F60/$D$50*$D$47*$B$68)*($B$57/$D$60))</f>
        <v>51.135299853267178</v>
      </c>
      <c r="H60" s="374">
        <f t="shared" ref="H60:H71" si="0">IF(ISBLANK(F60),"-",(G60/$B$56)*100)</f>
        <v>102.27059970653436</v>
      </c>
      <c r="L60" s="229"/>
    </row>
    <row r="61" spans="1:12" s="3" customFormat="1" ht="26.25" customHeight="1" x14ac:dyDescent="0.4">
      <c r="A61" s="241" t="s">
        <v>78</v>
      </c>
      <c r="B61" s="242">
        <v>100</v>
      </c>
      <c r="C61" s="428"/>
      <c r="D61" s="431"/>
      <c r="E61" s="296">
        <v>2</v>
      </c>
      <c r="F61" s="394">
        <v>0.628</v>
      </c>
      <c r="G61" s="357">
        <f>IF(ISBLANK(F61),"-",(F61/$D$50*$D$47*$B$68)*($B$57/$D$60))</f>
        <v>51.380749292562868</v>
      </c>
      <c r="H61" s="375">
        <f t="shared" si="0"/>
        <v>102.76149858512574</v>
      </c>
      <c r="L61" s="229"/>
    </row>
    <row r="62" spans="1:12" s="3" customFormat="1" ht="26.25" customHeight="1" x14ac:dyDescent="0.4">
      <c r="A62" s="241" t="s">
        <v>79</v>
      </c>
      <c r="B62" s="242">
        <v>1</v>
      </c>
      <c r="C62" s="428"/>
      <c r="D62" s="431"/>
      <c r="E62" s="296">
        <v>3</v>
      </c>
      <c r="F62" s="394">
        <v>0.63</v>
      </c>
      <c r="G62" s="357">
        <f>IF(ISBLANK(F62),"-",(F62/$D$50*$D$47*$B$68)*($B$57/$D$60))</f>
        <v>51.544382252093314</v>
      </c>
      <c r="H62" s="375">
        <f t="shared" si="0"/>
        <v>103.08876450418663</v>
      </c>
      <c r="L62" s="229"/>
    </row>
    <row r="63" spans="1:12" ht="27" customHeight="1" x14ac:dyDescent="0.4">
      <c r="A63" s="241" t="s">
        <v>80</v>
      </c>
      <c r="B63" s="242">
        <v>1</v>
      </c>
      <c r="C63" s="429"/>
      <c r="D63" s="432"/>
      <c r="E63" s="297">
        <v>4</v>
      </c>
      <c r="F63" s="447"/>
      <c r="G63" s="357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241" t="s">
        <v>81</v>
      </c>
      <c r="B64" s="242">
        <v>1</v>
      </c>
      <c r="C64" s="427" t="s">
        <v>82</v>
      </c>
      <c r="D64" s="430">
        <v>99.35</v>
      </c>
      <c r="E64" s="295">
        <v>1</v>
      </c>
      <c r="F64" s="446">
        <v>0.63400000000000001</v>
      </c>
      <c r="G64" s="356">
        <f>IF(ISBLANK(F64),"-",(F64/$D$50*$D$47*$B$68)*($B$57/$D$64))</f>
        <v>51.782889437494475</v>
      </c>
      <c r="H64" s="374">
        <f t="shared" si="0"/>
        <v>103.56577887498895</v>
      </c>
    </row>
    <row r="65" spans="1:8" ht="26.25" customHeight="1" x14ac:dyDescent="0.4">
      <c r="A65" s="241" t="s">
        <v>83</v>
      </c>
      <c r="B65" s="242">
        <v>1</v>
      </c>
      <c r="C65" s="428"/>
      <c r="D65" s="431"/>
      <c r="E65" s="296">
        <v>2</v>
      </c>
      <c r="F65" s="394">
        <v>0.63300000000000001</v>
      </c>
      <c r="G65" s="357">
        <f>IF(ISBLANK(F65),"-",(F65/$D$50*$D$47*$B$68)*($B$57/$D$64))</f>
        <v>51.701212955731862</v>
      </c>
      <c r="H65" s="375">
        <f t="shared" si="0"/>
        <v>103.40242591146371</v>
      </c>
    </row>
    <row r="66" spans="1:8" ht="26.25" customHeight="1" x14ac:dyDescent="0.4">
      <c r="A66" s="241" t="s">
        <v>84</v>
      </c>
      <c r="B66" s="242">
        <v>1</v>
      </c>
      <c r="C66" s="428"/>
      <c r="D66" s="431"/>
      <c r="E66" s="296">
        <v>3</v>
      </c>
      <c r="F66" s="394">
        <v>0.63400000000000001</v>
      </c>
      <c r="G66" s="357">
        <f>IF(ISBLANK(F66),"-",(F66/$D$50*$D$47*$B$68)*($B$57/$D$64))</f>
        <v>51.782889437494475</v>
      </c>
      <c r="H66" s="375">
        <f t="shared" si="0"/>
        <v>103.56577887498895</v>
      </c>
    </row>
    <row r="67" spans="1:8" ht="27" customHeight="1" x14ac:dyDescent="0.4">
      <c r="A67" s="241" t="s">
        <v>85</v>
      </c>
      <c r="B67" s="242">
        <v>1</v>
      </c>
      <c r="C67" s="429"/>
      <c r="D67" s="432"/>
      <c r="E67" s="297">
        <v>4</v>
      </c>
      <c r="F67" s="447"/>
      <c r="G67" s="373" t="str">
        <f>IF(ISBLANK(F67),"-",(F67/$D$50*$D$47*$B$68)*($B$57/$D$64))</f>
        <v>-</v>
      </c>
      <c r="H67" s="376" t="str">
        <f t="shared" si="0"/>
        <v>-</v>
      </c>
    </row>
    <row r="68" spans="1:8" ht="26.25" customHeight="1" x14ac:dyDescent="0.4">
      <c r="A68" s="241" t="s">
        <v>86</v>
      </c>
      <c r="B68" s="298">
        <f>(B67/B66)*(B65/B64)*(B63/B62)*(B61/B60)*B59</f>
        <v>250</v>
      </c>
      <c r="C68" s="427" t="s">
        <v>87</v>
      </c>
      <c r="D68" s="430">
        <v>99.48</v>
      </c>
      <c r="E68" s="295">
        <v>1</v>
      </c>
      <c r="F68" s="446">
        <v>0.64200000000000002</v>
      </c>
      <c r="G68" s="356">
        <f>IF(ISBLANK(F68),"-",(F68/$D$50*$D$47*$B$68)*($B$57/$D$68))</f>
        <v>52.367777777643731</v>
      </c>
      <c r="H68" s="375">
        <f t="shared" si="0"/>
        <v>104.73555555528746</v>
      </c>
    </row>
    <row r="69" spans="1:8" ht="27" customHeight="1" x14ac:dyDescent="0.4">
      <c r="A69" s="285" t="s">
        <v>88</v>
      </c>
      <c r="B69" s="299">
        <f>(D47*B68)/B56*B57</f>
        <v>99.750500000000002</v>
      </c>
      <c r="C69" s="428"/>
      <c r="D69" s="431"/>
      <c r="E69" s="296">
        <v>2</v>
      </c>
      <c r="F69" s="394">
        <v>0.64100000000000001</v>
      </c>
      <c r="G69" s="357">
        <f>IF(ISBLANK(F69),"-",(F69/$D$50*$D$47*$B$68)*($B$57/$D$68))</f>
        <v>52.28620803032652</v>
      </c>
      <c r="H69" s="375">
        <f t="shared" si="0"/>
        <v>104.57241606065304</v>
      </c>
    </row>
    <row r="70" spans="1:8" ht="26.25" customHeight="1" x14ac:dyDescent="0.4">
      <c r="A70" s="440" t="s">
        <v>61</v>
      </c>
      <c r="B70" s="441"/>
      <c r="C70" s="428"/>
      <c r="D70" s="431"/>
      <c r="E70" s="296">
        <v>3</v>
      </c>
      <c r="F70" s="394">
        <v>0.64200000000000002</v>
      </c>
      <c r="G70" s="357">
        <f>IF(ISBLANK(F70),"-",(F70/$D$50*$D$47*$B$68)*($B$57/$D$68))</f>
        <v>52.367777777643731</v>
      </c>
      <c r="H70" s="375">
        <f t="shared" si="0"/>
        <v>104.73555555528746</v>
      </c>
    </row>
    <row r="71" spans="1:8" ht="27" customHeight="1" x14ac:dyDescent="0.4">
      <c r="A71" s="442"/>
      <c r="B71" s="443"/>
      <c r="C71" s="439"/>
      <c r="D71" s="432"/>
      <c r="E71" s="297">
        <v>4</v>
      </c>
      <c r="F71" s="447"/>
      <c r="G71" s="373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300"/>
      <c r="B72" s="300"/>
      <c r="C72" s="300"/>
      <c r="D72" s="300"/>
      <c r="E72" s="300"/>
      <c r="F72" s="302" t="s">
        <v>54</v>
      </c>
      <c r="G72" s="362">
        <f>AVERAGE(G60:G71)</f>
        <v>51.816576312695346</v>
      </c>
      <c r="H72" s="377">
        <f>AVERAGE(H60:H71)</f>
        <v>103.63315262539069</v>
      </c>
    </row>
    <row r="73" spans="1:8" ht="26.25" customHeight="1" x14ac:dyDescent="0.4">
      <c r="C73" s="300"/>
      <c r="D73" s="300"/>
      <c r="E73" s="300"/>
      <c r="F73" s="303" t="s">
        <v>67</v>
      </c>
      <c r="G73" s="361">
        <f>STDEV(G60:G71)/G72</f>
        <v>8.5547193207347171E-3</v>
      </c>
      <c r="H73" s="361">
        <f>STDEV(H60:H71)/H72</f>
        <v>8.5547193207347223E-3</v>
      </c>
    </row>
    <row r="74" spans="1:8" ht="27" customHeight="1" x14ac:dyDescent="0.4">
      <c r="A74" s="300"/>
      <c r="B74" s="300"/>
      <c r="C74" s="301"/>
      <c r="D74" s="301"/>
      <c r="E74" s="304"/>
      <c r="F74" s="305" t="s">
        <v>8</v>
      </c>
      <c r="G74" s="306">
        <f>COUNT(G60:G71)</f>
        <v>9</v>
      </c>
      <c r="H74" s="306">
        <f>COUNT(H60:H71)</f>
        <v>9</v>
      </c>
    </row>
    <row r="76" spans="1:8" ht="26.25" customHeight="1" x14ac:dyDescent="0.4">
      <c r="A76" s="225" t="s">
        <v>89</v>
      </c>
      <c r="B76" s="307" t="s">
        <v>90</v>
      </c>
      <c r="C76" s="435" t="str">
        <f>B26</f>
        <v>Atenolol</v>
      </c>
      <c r="D76" s="435"/>
      <c r="E76" s="308" t="s">
        <v>91</v>
      </c>
      <c r="F76" s="308"/>
      <c r="G76" s="309">
        <f>H72</f>
        <v>103.63315262539069</v>
      </c>
      <c r="H76" s="310"/>
    </row>
    <row r="77" spans="1:8" ht="18.75" x14ac:dyDescent="0.3">
      <c r="A77" s="224" t="s">
        <v>92</v>
      </c>
      <c r="B77" s="224" t="s">
        <v>93</v>
      </c>
    </row>
    <row r="78" spans="1:8" ht="18.75" x14ac:dyDescent="0.3">
      <c r="A78" s="224"/>
      <c r="B78" s="224"/>
    </row>
    <row r="79" spans="1:8" ht="26.25" customHeight="1" x14ac:dyDescent="0.4">
      <c r="A79" s="225" t="s">
        <v>1</v>
      </c>
      <c r="B79" s="421" t="str">
        <f>B26</f>
        <v>Atenolol</v>
      </c>
      <c r="C79" s="421"/>
    </row>
    <row r="80" spans="1:8" ht="26.25" customHeight="1" x14ac:dyDescent="0.4">
      <c r="A80" s="226" t="s">
        <v>31</v>
      </c>
      <c r="B80" s="421" t="str">
        <f>B27</f>
        <v>A20-1</v>
      </c>
      <c r="C80" s="421"/>
    </row>
    <row r="81" spans="1:12" ht="27" customHeight="1" x14ac:dyDescent="0.4">
      <c r="A81" s="226" t="s">
        <v>3</v>
      </c>
      <c r="B81" s="311">
        <f>B28</f>
        <v>99.88</v>
      </c>
    </row>
    <row r="82" spans="1:12" s="3" customFormat="1" ht="27" customHeight="1" x14ac:dyDescent="0.4">
      <c r="A82" s="226" t="s">
        <v>32</v>
      </c>
      <c r="B82" s="228">
        <v>0</v>
      </c>
      <c r="C82" s="412" t="s">
        <v>33</v>
      </c>
      <c r="D82" s="413"/>
      <c r="E82" s="413"/>
      <c r="F82" s="413"/>
      <c r="G82" s="414"/>
      <c r="I82" s="229"/>
      <c r="J82" s="229"/>
      <c r="K82" s="229"/>
      <c r="L82" s="229"/>
    </row>
    <row r="83" spans="1:12" s="3" customFormat="1" ht="19.5" customHeight="1" x14ac:dyDescent="0.3">
      <c r="A83" s="226" t="s">
        <v>34</v>
      </c>
      <c r="B83" s="230">
        <f>B81-B82</f>
        <v>99.88</v>
      </c>
      <c r="C83" s="231"/>
      <c r="D83" s="231"/>
      <c r="E83" s="231"/>
      <c r="F83" s="231"/>
      <c r="G83" s="232"/>
      <c r="I83" s="229"/>
      <c r="J83" s="229"/>
      <c r="K83" s="229"/>
      <c r="L83" s="229"/>
    </row>
    <row r="84" spans="1:12" s="3" customFormat="1" ht="27" customHeight="1" x14ac:dyDescent="0.4">
      <c r="A84" s="226" t="s">
        <v>35</v>
      </c>
      <c r="B84" s="233">
        <v>1</v>
      </c>
      <c r="C84" s="415" t="s">
        <v>94</v>
      </c>
      <c r="D84" s="416"/>
      <c r="E84" s="416"/>
      <c r="F84" s="416"/>
      <c r="G84" s="416"/>
      <c r="H84" s="417"/>
      <c r="I84" s="229"/>
      <c r="J84" s="229"/>
      <c r="K84" s="229"/>
      <c r="L84" s="229"/>
    </row>
    <row r="85" spans="1:12" s="3" customFormat="1" ht="27" customHeight="1" x14ac:dyDescent="0.4">
      <c r="A85" s="226" t="s">
        <v>37</v>
      </c>
      <c r="B85" s="233">
        <v>1</v>
      </c>
      <c r="C85" s="415" t="s">
        <v>95</v>
      </c>
      <c r="D85" s="416"/>
      <c r="E85" s="416"/>
      <c r="F85" s="416"/>
      <c r="G85" s="416"/>
      <c r="H85" s="417"/>
      <c r="I85" s="229"/>
      <c r="J85" s="229"/>
      <c r="K85" s="229"/>
      <c r="L85" s="229"/>
    </row>
    <row r="86" spans="1:12" s="3" customFormat="1" ht="18.75" x14ac:dyDescent="0.3">
      <c r="A86" s="226"/>
      <c r="B86" s="236"/>
      <c r="C86" s="237"/>
      <c r="D86" s="237"/>
      <c r="E86" s="237"/>
      <c r="F86" s="237"/>
      <c r="G86" s="237"/>
      <c r="H86" s="237"/>
      <c r="I86" s="229"/>
      <c r="J86" s="229"/>
      <c r="K86" s="229"/>
      <c r="L86" s="229"/>
    </row>
    <row r="87" spans="1:12" s="3" customFormat="1" ht="18.75" x14ac:dyDescent="0.3">
      <c r="A87" s="226" t="s">
        <v>39</v>
      </c>
      <c r="B87" s="238">
        <f>B84/B85</f>
        <v>1</v>
      </c>
      <c r="C87" s="216" t="s">
        <v>40</v>
      </c>
      <c r="D87" s="216"/>
      <c r="E87" s="216"/>
      <c r="F87" s="216"/>
      <c r="G87" s="216"/>
      <c r="I87" s="229"/>
      <c r="J87" s="229"/>
      <c r="K87" s="229"/>
      <c r="L87" s="229"/>
    </row>
    <row r="88" spans="1:12" ht="19.5" customHeight="1" x14ac:dyDescent="0.3">
      <c r="A88" s="224"/>
      <c r="B88" s="224"/>
    </row>
    <row r="89" spans="1:12" ht="27" customHeight="1" x14ac:dyDescent="0.4">
      <c r="A89" s="239" t="s">
        <v>41</v>
      </c>
      <c r="B89" s="240">
        <v>25</v>
      </c>
      <c r="D89" s="312" t="s">
        <v>42</v>
      </c>
      <c r="E89" s="313"/>
      <c r="F89" s="418" t="s">
        <v>43</v>
      </c>
      <c r="G89" s="420"/>
    </row>
    <row r="90" spans="1:12" ht="27" customHeight="1" x14ac:dyDescent="0.4">
      <c r="A90" s="241" t="s">
        <v>44</v>
      </c>
      <c r="B90" s="242">
        <v>10</v>
      </c>
      <c r="C90" s="314" t="s">
        <v>45</v>
      </c>
      <c r="D90" s="244" t="s">
        <v>46</v>
      </c>
      <c r="E90" s="245" t="s">
        <v>47</v>
      </c>
      <c r="F90" s="244" t="s">
        <v>46</v>
      </c>
      <c r="G90" s="315" t="s">
        <v>47</v>
      </c>
      <c r="I90" s="247" t="s">
        <v>48</v>
      </c>
    </row>
    <row r="91" spans="1:12" ht="26.25" customHeight="1" x14ac:dyDescent="0.4">
      <c r="A91" s="241" t="s">
        <v>49</v>
      </c>
      <c r="B91" s="242">
        <v>100</v>
      </c>
      <c r="C91" s="316">
        <v>1</v>
      </c>
      <c r="D91" s="444">
        <v>0.51100000000000001</v>
      </c>
      <c r="E91" s="249">
        <f>IF(ISBLANK(D91),"-",$D$101/$D$98*D91)</f>
        <v>0.56295547614884345</v>
      </c>
      <c r="F91" s="444">
        <v>0.57999999999999996</v>
      </c>
      <c r="G91" s="250">
        <f>IF(ISBLANK(F91),"-",$D$101/$F$98*F91)</f>
        <v>0.55136425769411723</v>
      </c>
      <c r="I91" s="251"/>
    </row>
    <row r="92" spans="1:12" ht="26.25" customHeight="1" x14ac:dyDescent="0.4">
      <c r="A92" s="241" t="s">
        <v>50</v>
      </c>
      <c r="B92" s="242">
        <v>1</v>
      </c>
      <c r="C92" s="301">
        <v>2</v>
      </c>
      <c r="D92" s="394">
        <v>0.50900000000000001</v>
      </c>
      <c r="E92" s="253">
        <f>IF(ISBLANK(D92),"-",$D$101/$D$98*D92)</f>
        <v>0.56075212790559936</v>
      </c>
      <c r="F92" s="394">
        <v>0.56899999999999995</v>
      </c>
      <c r="G92" s="254">
        <f>IF(ISBLANK(F92),"-",$D$101/$F$98*F92)</f>
        <v>0.54090734935853912</v>
      </c>
      <c r="I92" s="422">
        <f>ABS((F96/D96*D95)-F95)/D95</f>
        <v>3.7322217619442273E-2</v>
      </c>
    </row>
    <row r="93" spans="1:12" ht="26.25" customHeight="1" x14ac:dyDescent="0.4">
      <c r="A93" s="241" t="s">
        <v>51</v>
      </c>
      <c r="B93" s="242">
        <v>1</v>
      </c>
      <c r="C93" s="301">
        <v>3</v>
      </c>
      <c r="D93" s="394">
        <v>0.51</v>
      </c>
      <c r="E93" s="253">
        <f>IF(ISBLANK(D93),"-",$D$101/$D$98*D93)</f>
        <v>0.56185380202722135</v>
      </c>
      <c r="F93" s="394">
        <v>0.56699999999999995</v>
      </c>
      <c r="G93" s="254">
        <f>IF(ISBLANK(F93),"-",$D$101/$F$98*F93)</f>
        <v>0.53900609329752491</v>
      </c>
      <c r="I93" s="422"/>
    </row>
    <row r="94" spans="1:12" ht="27" customHeight="1" x14ac:dyDescent="0.4">
      <c r="A94" s="241" t="s">
        <v>52</v>
      </c>
      <c r="B94" s="242">
        <v>1</v>
      </c>
      <c r="C94" s="317">
        <v>4</v>
      </c>
      <c r="D94" s="318"/>
      <c r="E94" s="257" t="str">
        <f>IF(ISBLANK(D94),"-",$D$101/$D$98*D94)</f>
        <v>-</v>
      </c>
      <c r="F94" s="318"/>
      <c r="G94" s="258" t="str">
        <f>IF(ISBLANK(F94),"-",$D$101/$F$98*F94)</f>
        <v>-</v>
      </c>
      <c r="I94" s="259"/>
    </row>
    <row r="95" spans="1:12" ht="27" customHeight="1" x14ac:dyDescent="0.4">
      <c r="A95" s="241" t="s">
        <v>53</v>
      </c>
      <c r="B95" s="242">
        <v>1</v>
      </c>
      <c r="C95" s="319" t="s">
        <v>54</v>
      </c>
      <c r="D95" s="448">
        <f>AVERAGE(D91:D94)</f>
        <v>0.51</v>
      </c>
      <c r="E95" s="261">
        <f>AVERAGE(E91:E94)</f>
        <v>0.56185380202722135</v>
      </c>
      <c r="F95" s="449">
        <f>AVERAGE(F91:F94)</f>
        <v>0.57199999999999995</v>
      </c>
      <c r="G95" s="320">
        <f>AVERAGE(G91:G94)</f>
        <v>0.54375923345006039</v>
      </c>
    </row>
    <row r="96" spans="1:12" ht="26.25" customHeight="1" x14ac:dyDescent="0.4">
      <c r="A96" s="241" t="s">
        <v>55</v>
      </c>
      <c r="B96" s="227">
        <v>1</v>
      </c>
      <c r="C96" s="321" t="s">
        <v>96</v>
      </c>
      <c r="D96" s="322">
        <v>22.72</v>
      </c>
      <c r="E96" s="255"/>
      <c r="F96" s="265">
        <v>26.33</v>
      </c>
    </row>
    <row r="97" spans="1:10" ht="26.25" customHeight="1" x14ac:dyDescent="0.4">
      <c r="A97" s="241" t="s">
        <v>57</v>
      </c>
      <c r="B97" s="227">
        <v>1</v>
      </c>
      <c r="C97" s="323" t="s">
        <v>97</v>
      </c>
      <c r="D97" s="324">
        <f>D96*$B$87</f>
        <v>22.72</v>
      </c>
      <c r="E97" s="268"/>
      <c r="F97" s="267">
        <f>F96*$B$87</f>
        <v>26.33</v>
      </c>
    </row>
    <row r="98" spans="1:10" ht="19.5" customHeight="1" x14ac:dyDescent="0.3">
      <c r="A98" s="241" t="s">
        <v>59</v>
      </c>
      <c r="B98" s="325">
        <f>(B97/B96)*(B95/B94)*(B93/B92)*(B91/B90)*B89</f>
        <v>250</v>
      </c>
      <c r="C98" s="323" t="s">
        <v>98</v>
      </c>
      <c r="D98" s="326">
        <f>D97*$B$83/100</f>
        <v>22.692736</v>
      </c>
      <c r="E98" s="271"/>
      <c r="F98" s="270">
        <f>F97*$B$83/100</f>
        <v>26.298403999999994</v>
      </c>
    </row>
    <row r="99" spans="1:10" ht="19.5" customHeight="1" x14ac:dyDescent="0.3">
      <c r="A99" s="423" t="s">
        <v>61</v>
      </c>
      <c r="B99" s="437"/>
      <c r="C99" s="323" t="s">
        <v>99</v>
      </c>
      <c r="D99" s="327">
        <f>D98/$B$98</f>
        <v>9.0770944000000006E-2</v>
      </c>
      <c r="E99" s="271"/>
      <c r="F99" s="274">
        <f>F98/$B$98</f>
        <v>0.10519361599999998</v>
      </c>
      <c r="G99" s="328"/>
      <c r="H99" s="263"/>
    </row>
    <row r="100" spans="1:10" ht="19.5" customHeight="1" x14ac:dyDescent="0.3">
      <c r="A100" s="425"/>
      <c r="B100" s="438"/>
      <c r="C100" s="323" t="s">
        <v>63</v>
      </c>
      <c r="D100" s="329">
        <f>$B$56/$B$116</f>
        <v>0.1</v>
      </c>
      <c r="F100" s="279"/>
      <c r="G100" s="330"/>
      <c r="H100" s="263"/>
    </row>
    <row r="101" spans="1:10" ht="18.75" x14ac:dyDescent="0.3">
      <c r="C101" s="323" t="s">
        <v>64</v>
      </c>
      <c r="D101" s="324">
        <f>D100*$B$98</f>
        <v>25</v>
      </c>
      <c r="F101" s="279"/>
      <c r="G101" s="328"/>
      <c r="H101" s="263"/>
    </row>
    <row r="102" spans="1:10" ht="19.5" customHeight="1" x14ac:dyDescent="0.3">
      <c r="C102" s="331" t="s">
        <v>65</v>
      </c>
      <c r="D102" s="332">
        <f>D101/B34</f>
        <v>25</v>
      </c>
      <c r="F102" s="283"/>
      <c r="G102" s="328"/>
      <c r="H102" s="263"/>
      <c r="J102" s="333"/>
    </row>
    <row r="103" spans="1:10" ht="18.75" x14ac:dyDescent="0.3">
      <c r="C103" s="334" t="s">
        <v>100</v>
      </c>
      <c r="D103" s="335">
        <f>AVERAGE(E91:E94,G91:G94)</f>
        <v>0.55280651773864087</v>
      </c>
      <c r="F103" s="283"/>
      <c r="G103" s="336"/>
      <c r="H103" s="263"/>
      <c r="J103" s="337"/>
    </row>
    <row r="104" spans="1:10" ht="18.75" x14ac:dyDescent="0.3">
      <c r="C104" s="303" t="s">
        <v>67</v>
      </c>
      <c r="D104" s="338">
        <f>STDEV(E91:E94,G91:G94)/D103</f>
        <v>1.9518398223176865E-2</v>
      </c>
      <c r="F104" s="283"/>
      <c r="G104" s="328"/>
      <c r="H104" s="263"/>
      <c r="J104" s="337"/>
    </row>
    <row r="105" spans="1:10" ht="19.5" customHeight="1" x14ac:dyDescent="0.3">
      <c r="C105" s="305" t="s">
        <v>8</v>
      </c>
      <c r="D105" s="339">
        <f>COUNT(E91:E94,G91:G94)</f>
        <v>6</v>
      </c>
      <c r="F105" s="283"/>
      <c r="G105" s="328"/>
      <c r="H105" s="263"/>
      <c r="J105" s="337"/>
    </row>
    <row r="106" spans="1:10" ht="19.5" customHeight="1" x14ac:dyDescent="0.3">
      <c r="A106" s="287"/>
      <c r="B106" s="287"/>
      <c r="C106" s="287"/>
      <c r="D106" s="287"/>
      <c r="E106" s="287"/>
    </row>
    <row r="107" spans="1:10" ht="27" customHeight="1" x14ac:dyDescent="0.4">
      <c r="A107" s="239" t="s">
        <v>101</v>
      </c>
      <c r="B107" s="240">
        <v>500</v>
      </c>
      <c r="C107" s="378" t="s">
        <v>102</v>
      </c>
      <c r="D107" s="378" t="s">
        <v>46</v>
      </c>
      <c r="E107" s="378" t="s">
        <v>103</v>
      </c>
      <c r="F107" s="340" t="s">
        <v>104</v>
      </c>
    </row>
    <row r="108" spans="1:10" ht="26.25" customHeight="1" x14ac:dyDescent="0.4">
      <c r="A108" s="241" t="s">
        <v>105</v>
      </c>
      <c r="B108" s="242">
        <v>1</v>
      </c>
      <c r="C108" s="381">
        <v>1</v>
      </c>
      <c r="D108" s="391">
        <v>0.51300000000000001</v>
      </c>
      <c r="E108" s="358">
        <f t="shared" ref="E108:E113" si="1">IF(ISBLANK(D108),"-",D108/$D$103*$D$100*$B$116)</f>
        <v>46.399597647520793</v>
      </c>
      <c r="F108" s="382">
        <f t="shared" ref="F108:F113" si="2">IF(ISBLANK(D108), "-", (E108/$B$56)*100)</f>
        <v>92.799195295041585</v>
      </c>
    </row>
    <row r="109" spans="1:10" ht="26.25" customHeight="1" x14ac:dyDescent="0.4">
      <c r="A109" s="241" t="s">
        <v>78</v>
      </c>
      <c r="B109" s="242">
        <v>1</v>
      </c>
      <c r="C109" s="379">
        <v>2</v>
      </c>
      <c r="D109" s="392">
        <v>0.53400000000000003</v>
      </c>
      <c r="E109" s="359">
        <f t="shared" si="1"/>
        <v>48.298996381629827</v>
      </c>
      <c r="F109" s="383">
        <f t="shared" si="2"/>
        <v>96.597992763259654</v>
      </c>
    </row>
    <row r="110" spans="1:10" ht="26.25" customHeight="1" x14ac:dyDescent="0.4">
      <c r="A110" s="241" t="s">
        <v>79</v>
      </c>
      <c r="B110" s="242">
        <v>1</v>
      </c>
      <c r="C110" s="379">
        <v>3</v>
      </c>
      <c r="D110" s="392">
        <v>0.50600000000000001</v>
      </c>
      <c r="E110" s="359">
        <f t="shared" si="1"/>
        <v>45.766464736151114</v>
      </c>
      <c r="F110" s="383">
        <f t="shared" si="2"/>
        <v>91.532929472302229</v>
      </c>
    </row>
    <row r="111" spans="1:10" ht="26.25" customHeight="1" x14ac:dyDescent="0.4">
      <c r="A111" s="241" t="s">
        <v>80</v>
      </c>
      <c r="B111" s="242">
        <v>1</v>
      </c>
      <c r="C111" s="379">
        <v>4</v>
      </c>
      <c r="D111" s="392">
        <v>0.49199999999999999</v>
      </c>
      <c r="E111" s="359">
        <f t="shared" si="1"/>
        <v>44.500198913411751</v>
      </c>
      <c r="F111" s="383">
        <f t="shared" si="2"/>
        <v>89.000397826823502</v>
      </c>
    </row>
    <row r="112" spans="1:10" ht="26.25" customHeight="1" x14ac:dyDescent="0.4">
      <c r="A112" s="241" t="s">
        <v>81</v>
      </c>
      <c r="B112" s="242">
        <v>1</v>
      </c>
      <c r="C112" s="379">
        <v>5</v>
      </c>
      <c r="D112" s="392">
        <v>0.50900000000000001</v>
      </c>
      <c r="E112" s="359">
        <f t="shared" si="1"/>
        <v>46.037807412452409</v>
      </c>
      <c r="F112" s="383">
        <f t="shared" si="2"/>
        <v>92.075614824904818</v>
      </c>
    </row>
    <row r="113" spans="1:10" ht="27" customHeight="1" x14ac:dyDescent="0.4">
      <c r="A113" s="241" t="s">
        <v>83</v>
      </c>
      <c r="B113" s="242">
        <v>1</v>
      </c>
      <c r="C113" s="380">
        <v>6</v>
      </c>
      <c r="D113" s="393">
        <v>0.51700000000000002</v>
      </c>
      <c r="E113" s="360">
        <f t="shared" si="1"/>
        <v>46.761387882589183</v>
      </c>
      <c r="F113" s="384">
        <f t="shared" si="2"/>
        <v>93.522775765178366</v>
      </c>
    </row>
    <row r="114" spans="1:10" ht="27" customHeight="1" x14ac:dyDescent="0.4">
      <c r="A114" s="241" t="s">
        <v>84</v>
      </c>
      <c r="B114" s="242">
        <v>1</v>
      </c>
      <c r="C114" s="341"/>
      <c r="D114" s="301"/>
      <c r="E114" s="215"/>
      <c r="F114" s="385"/>
    </row>
    <row r="115" spans="1:10" ht="26.25" customHeight="1" x14ac:dyDescent="0.4">
      <c r="A115" s="241" t="s">
        <v>85</v>
      </c>
      <c r="B115" s="242">
        <v>1</v>
      </c>
      <c r="C115" s="341"/>
      <c r="D115" s="365" t="s">
        <v>54</v>
      </c>
      <c r="E115" s="367">
        <f>AVERAGE(E108:E113)</f>
        <v>46.294075495625854</v>
      </c>
      <c r="F115" s="386">
        <f>AVERAGE(F108:F113)</f>
        <v>92.588150991251709</v>
      </c>
    </row>
    <row r="116" spans="1:10" ht="27" customHeight="1" x14ac:dyDescent="0.4">
      <c r="A116" s="241" t="s">
        <v>86</v>
      </c>
      <c r="B116" s="269">
        <f>(B115/B114)*(B113/B112)*(B111/B110)*(B109/B108)*B107</f>
        <v>500</v>
      </c>
      <c r="C116" s="342"/>
      <c r="D116" s="366" t="s">
        <v>67</v>
      </c>
      <c r="E116" s="364">
        <f>STDEV(E108:E113)/E115</f>
        <v>2.6999157832867236E-2</v>
      </c>
      <c r="F116" s="343">
        <f>STDEV(F108:F113)/F115</f>
        <v>2.6999157832867236E-2</v>
      </c>
      <c r="I116" s="215"/>
    </row>
    <row r="117" spans="1:10" ht="27" customHeight="1" x14ac:dyDescent="0.4">
      <c r="A117" s="423" t="s">
        <v>61</v>
      </c>
      <c r="B117" s="424"/>
      <c r="C117" s="344"/>
      <c r="D117" s="305" t="s">
        <v>8</v>
      </c>
      <c r="E117" s="369">
        <f>COUNT(E108:E113)</f>
        <v>6</v>
      </c>
      <c r="F117" s="370">
        <f>COUNT(F108:F113)</f>
        <v>6</v>
      </c>
      <c r="I117" s="215"/>
      <c r="J117" s="337"/>
    </row>
    <row r="118" spans="1:10" ht="26.25" customHeight="1" x14ac:dyDescent="0.3">
      <c r="A118" s="425"/>
      <c r="B118" s="426"/>
      <c r="C118" s="215"/>
      <c r="D118" s="368"/>
      <c r="E118" s="403" t="s">
        <v>106</v>
      </c>
      <c r="F118" s="404"/>
      <c r="G118" s="215"/>
      <c r="H118" s="215"/>
      <c r="I118" s="215"/>
    </row>
    <row r="119" spans="1:10" ht="25.5" customHeight="1" x14ac:dyDescent="0.4">
      <c r="A119" s="353"/>
      <c r="B119" s="237"/>
      <c r="C119" s="215"/>
      <c r="D119" s="366" t="s">
        <v>107</v>
      </c>
      <c r="E119" s="371">
        <f>MIN(E108:E113)</f>
        <v>44.500198913411751</v>
      </c>
      <c r="F119" s="387">
        <f>MIN(F108:F113)</f>
        <v>89.000397826823502</v>
      </c>
      <c r="G119" s="215"/>
      <c r="H119" s="215"/>
      <c r="I119" s="215"/>
    </row>
    <row r="120" spans="1:10" ht="24" customHeight="1" x14ac:dyDescent="0.4">
      <c r="A120" s="353"/>
      <c r="B120" s="237"/>
      <c r="C120" s="215"/>
      <c r="D120" s="280" t="s">
        <v>108</v>
      </c>
      <c r="E120" s="372">
        <f>MAX(E108:E113)</f>
        <v>48.298996381629827</v>
      </c>
      <c r="F120" s="388">
        <f>MAX(F108:F113)</f>
        <v>96.597992763259654</v>
      </c>
      <c r="G120" s="215"/>
      <c r="H120" s="215"/>
      <c r="I120" s="215"/>
    </row>
    <row r="121" spans="1:10" ht="27" customHeight="1" x14ac:dyDescent="0.3">
      <c r="A121" s="353"/>
      <c r="B121" s="237"/>
      <c r="C121" s="215"/>
      <c r="D121" s="215"/>
      <c r="E121" s="215"/>
      <c r="F121" s="301"/>
      <c r="G121" s="215"/>
      <c r="H121" s="215"/>
      <c r="I121" s="215"/>
    </row>
    <row r="122" spans="1:10" ht="25.5" customHeight="1" x14ac:dyDescent="0.3">
      <c r="A122" s="353"/>
      <c r="B122" s="237"/>
      <c r="C122" s="215"/>
      <c r="D122" s="215"/>
      <c r="E122" s="215"/>
      <c r="F122" s="301"/>
      <c r="G122" s="215"/>
      <c r="H122" s="215"/>
      <c r="I122" s="215"/>
    </row>
    <row r="123" spans="1:10" ht="18.75" x14ac:dyDescent="0.3">
      <c r="A123" s="353"/>
      <c r="B123" s="237"/>
      <c r="C123" s="215"/>
      <c r="D123" s="215"/>
      <c r="E123" s="215"/>
      <c r="F123" s="301"/>
      <c r="G123" s="215"/>
      <c r="H123" s="215"/>
      <c r="I123" s="215"/>
    </row>
    <row r="124" spans="1:10" ht="45.75" customHeight="1" x14ac:dyDescent="0.65">
      <c r="A124" s="225" t="s">
        <v>89</v>
      </c>
      <c r="B124" s="307" t="s">
        <v>109</v>
      </c>
      <c r="C124" s="435" t="str">
        <f>B26</f>
        <v>Atenolol</v>
      </c>
      <c r="D124" s="435"/>
      <c r="E124" s="308" t="s">
        <v>110</v>
      </c>
      <c r="F124" s="308"/>
      <c r="G124" s="389">
        <f>F115</f>
        <v>92.588150991251709</v>
      </c>
      <c r="H124" s="215"/>
      <c r="I124" s="215"/>
    </row>
    <row r="125" spans="1:10" ht="45.75" customHeight="1" x14ac:dyDescent="0.65">
      <c r="A125" s="225"/>
      <c r="B125" s="307" t="s">
        <v>111</v>
      </c>
      <c r="C125" s="226" t="s">
        <v>112</v>
      </c>
      <c r="D125" s="389">
        <f>MIN(F108:F113)</f>
        <v>89.000397826823502</v>
      </c>
      <c r="E125" s="319" t="s">
        <v>113</v>
      </c>
      <c r="F125" s="389">
        <f>MAX(F108:F113)</f>
        <v>96.597992763259654</v>
      </c>
      <c r="G125" s="309"/>
      <c r="H125" s="215"/>
      <c r="I125" s="215"/>
    </row>
    <row r="126" spans="1:10" ht="19.5" customHeight="1" x14ac:dyDescent="0.3">
      <c r="A126" s="345"/>
      <c r="B126" s="345"/>
      <c r="C126" s="346"/>
      <c r="D126" s="346"/>
      <c r="E126" s="346"/>
      <c r="F126" s="346"/>
      <c r="G126" s="346"/>
      <c r="H126" s="346"/>
    </row>
    <row r="127" spans="1:10" ht="18.75" x14ac:dyDescent="0.3">
      <c r="B127" s="436" t="s">
        <v>9</v>
      </c>
      <c r="C127" s="436"/>
      <c r="E127" s="314" t="s">
        <v>10</v>
      </c>
      <c r="F127" s="347"/>
      <c r="G127" s="436" t="s">
        <v>11</v>
      </c>
      <c r="H127" s="436"/>
    </row>
    <row r="128" spans="1:10" ht="69.95" customHeight="1" x14ac:dyDescent="0.3">
      <c r="A128" s="348" t="s">
        <v>12</v>
      </c>
      <c r="B128" s="349"/>
      <c r="C128" s="349"/>
      <c r="E128" s="349"/>
      <c r="F128" s="215"/>
      <c r="G128" s="350"/>
      <c r="H128" s="350"/>
    </row>
    <row r="129" spans="1:9" ht="69.95" customHeight="1" x14ac:dyDescent="0.3">
      <c r="A129" s="348" t="s">
        <v>13</v>
      </c>
      <c r="B129" s="351"/>
      <c r="C129" s="351"/>
      <c r="E129" s="351"/>
      <c r="F129" s="215"/>
      <c r="G129" s="352"/>
      <c r="H129" s="352"/>
    </row>
    <row r="130" spans="1:9" ht="18.75" x14ac:dyDescent="0.3">
      <c r="A130" s="300"/>
      <c r="B130" s="300"/>
      <c r="C130" s="301"/>
      <c r="D130" s="301"/>
      <c r="E130" s="301"/>
      <c r="F130" s="304"/>
      <c r="G130" s="301"/>
      <c r="H130" s="301"/>
      <c r="I130" s="215"/>
    </row>
    <row r="131" spans="1:9" ht="18.75" x14ac:dyDescent="0.3">
      <c r="A131" s="300"/>
      <c r="B131" s="300"/>
      <c r="C131" s="301"/>
      <c r="D131" s="301"/>
      <c r="E131" s="301"/>
      <c r="F131" s="304"/>
      <c r="G131" s="301"/>
      <c r="H131" s="301"/>
      <c r="I131" s="215"/>
    </row>
    <row r="132" spans="1:9" ht="18.75" x14ac:dyDescent="0.3">
      <c r="A132" s="300"/>
      <c r="B132" s="300"/>
      <c r="C132" s="301"/>
      <c r="D132" s="301"/>
      <c r="E132" s="301"/>
      <c r="F132" s="304"/>
      <c r="G132" s="301"/>
      <c r="H132" s="301"/>
      <c r="I132" s="215"/>
    </row>
    <row r="133" spans="1:9" ht="18.75" x14ac:dyDescent="0.3">
      <c r="A133" s="300"/>
      <c r="B133" s="300"/>
      <c r="C133" s="301"/>
      <c r="D133" s="301"/>
      <c r="E133" s="301"/>
      <c r="F133" s="304"/>
      <c r="G133" s="301"/>
      <c r="H133" s="301"/>
      <c r="I133" s="215"/>
    </row>
    <row r="134" spans="1:9" ht="18.75" x14ac:dyDescent="0.3">
      <c r="A134" s="300"/>
      <c r="B134" s="300"/>
      <c r="C134" s="301"/>
      <c r="D134" s="301"/>
      <c r="E134" s="301"/>
      <c r="F134" s="304"/>
      <c r="G134" s="301"/>
      <c r="H134" s="301"/>
      <c r="I134" s="215"/>
    </row>
    <row r="135" spans="1:9" ht="18.75" x14ac:dyDescent="0.3">
      <c r="A135" s="300"/>
      <c r="B135" s="300"/>
      <c r="C135" s="301"/>
      <c r="D135" s="301"/>
      <c r="E135" s="301"/>
      <c r="F135" s="304"/>
      <c r="G135" s="301"/>
      <c r="H135" s="301"/>
      <c r="I135" s="215"/>
    </row>
    <row r="136" spans="1:9" ht="18.75" x14ac:dyDescent="0.3">
      <c r="A136" s="300"/>
      <c r="B136" s="300"/>
      <c r="C136" s="301"/>
      <c r="D136" s="301"/>
      <c r="E136" s="301"/>
      <c r="F136" s="304"/>
      <c r="G136" s="301"/>
      <c r="H136" s="301"/>
      <c r="I136" s="215"/>
    </row>
    <row r="137" spans="1:9" ht="18.75" x14ac:dyDescent="0.3">
      <c r="A137" s="300"/>
      <c r="B137" s="300"/>
      <c r="C137" s="301"/>
      <c r="D137" s="301"/>
      <c r="E137" s="301"/>
      <c r="F137" s="304"/>
      <c r="G137" s="301"/>
      <c r="H137" s="301"/>
      <c r="I137" s="215"/>
    </row>
    <row r="138" spans="1:9" ht="18.75" x14ac:dyDescent="0.3">
      <c r="A138" s="300"/>
      <c r="B138" s="300"/>
      <c r="C138" s="301"/>
      <c r="D138" s="301"/>
      <c r="E138" s="301"/>
      <c r="F138" s="304"/>
      <c r="G138" s="301"/>
      <c r="H138" s="301"/>
      <c r="I138" s="21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Uniformity</vt:lpstr>
      <vt:lpstr>Amlodipine</vt:lpstr>
      <vt:lpstr>Atenolol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2017-04-28T13:46:40Z</dcterms:modified>
</cp:coreProperties>
</file>