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tabRatio="774" activeTab="3"/>
  </bookViews>
  <sheets>
    <sheet name="SST Metformin HCL" sheetId="7" r:id="rId1"/>
    <sheet name="SST Glibenclamide" sheetId="8" r:id="rId2"/>
    <sheet name="Uniformity" sheetId="2" r:id="rId3"/>
    <sheet name="Metformin Hydrochloride WV" sheetId="3" r:id="rId4"/>
    <sheet name="Glibenclamide UC" sheetId="4" r:id="rId5"/>
    <sheet name="Metformin Hydrochloride Assay" sheetId="5" r:id="rId6"/>
    <sheet name="Glibenclamide Assay" sheetId="6" r:id="rId7"/>
  </sheets>
  <definedNames>
    <definedName name="_xlnm.Print_Area" localSheetId="6">'Glibenclamide Assay'!$A$1:$I$130</definedName>
    <definedName name="_xlnm.Print_Area" localSheetId="4">'Glibenclamide UC'!$A$1:$G$133</definedName>
    <definedName name="_xlnm.Print_Area" localSheetId="5">'Metformin Hydrochloride Assay'!$A$1:$I$129</definedName>
    <definedName name="_xlnm.Print_Area" localSheetId="3">'Metformin Hydrochloride WV'!$A$1:$G$49</definedName>
    <definedName name="_xlnm.Print_Area" localSheetId="1">'SST Glibenclamide'!$A$15:$H$61</definedName>
    <definedName name="_xlnm.Print_Area" localSheetId="0">'SST Metformin HCL'!$A$15:$G$61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53" i="8" l="1"/>
  <c r="F51" i="8"/>
  <c r="D51" i="8"/>
  <c r="C51" i="8"/>
  <c r="B51" i="8"/>
  <c r="B52" i="8" s="1"/>
  <c r="B32" i="8"/>
  <c r="F30" i="8"/>
  <c r="D30" i="8"/>
  <c r="C30" i="8"/>
  <c r="B30" i="8"/>
  <c r="B31" i="8" s="1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6"/>
  <c r="B116" i="6"/>
  <c r="D100" i="6" s="1"/>
  <c r="D101" i="6" s="1"/>
  <c r="D102" i="6" s="1"/>
  <c r="B98" i="6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57" i="6"/>
  <c r="B69" i="6" s="1"/>
  <c r="C56" i="6"/>
  <c r="B55" i="6"/>
  <c r="B45" i="6"/>
  <c r="D48" i="6" s="1"/>
  <c r="F42" i="6"/>
  <c r="D42" i="6"/>
  <c r="G41" i="6"/>
  <c r="E41" i="6"/>
  <c r="B34" i="6"/>
  <c r="F44" i="6" s="1"/>
  <c r="B30" i="6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B34" i="5"/>
  <c r="D44" i="5" s="1"/>
  <c r="D45" i="5" s="1"/>
  <c r="B30" i="5"/>
  <c r="C129" i="4"/>
  <c r="B125" i="4"/>
  <c r="F122" i="4"/>
  <c r="E122" i="4"/>
  <c r="F121" i="4"/>
  <c r="E121" i="4"/>
  <c r="F120" i="4"/>
  <c r="E120" i="4"/>
  <c r="F119" i="4"/>
  <c r="E119" i="4"/>
  <c r="F118" i="4"/>
  <c r="E118" i="4"/>
  <c r="F117" i="4"/>
  <c r="F126" i="4" s="1"/>
  <c r="E117" i="4"/>
  <c r="D109" i="4"/>
  <c r="D110" i="4" s="1"/>
  <c r="D111" i="4" s="1"/>
  <c r="B107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D106" i="4" s="1"/>
  <c r="D107" i="4" s="1"/>
  <c r="D108" i="4" s="1"/>
  <c r="B90" i="4"/>
  <c r="B91" i="4" s="1"/>
  <c r="B89" i="4"/>
  <c r="C74" i="4"/>
  <c r="B67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43" i="3"/>
  <c r="C41" i="3"/>
  <c r="C42" i="3" s="1"/>
  <c r="C27" i="3"/>
  <c r="C46" i="2"/>
  <c r="B57" i="5" s="1"/>
  <c r="C45" i="2"/>
  <c r="D41" i="2"/>
  <c r="D37" i="2"/>
  <c r="D36" i="2"/>
  <c r="D33" i="2"/>
  <c r="D32" i="2"/>
  <c r="D29" i="2"/>
  <c r="D28" i="2"/>
  <c r="D26" i="2"/>
  <c r="D25" i="2"/>
  <c r="D24" i="2"/>
  <c r="C19" i="2"/>
  <c r="D34" i="3" l="1"/>
  <c r="D35" i="3"/>
  <c r="D30" i="3"/>
  <c r="D31" i="3"/>
  <c r="D36" i="3"/>
  <c r="D33" i="3"/>
  <c r="D39" i="3"/>
  <c r="I39" i="6"/>
  <c r="F45" i="6"/>
  <c r="F46" i="6" s="1"/>
  <c r="D49" i="6"/>
  <c r="F98" i="6"/>
  <c r="G93" i="6" s="1"/>
  <c r="D97" i="6"/>
  <c r="D98" i="6" s="1"/>
  <c r="D44" i="6"/>
  <c r="D45" i="6" s="1"/>
  <c r="D46" i="6" s="1"/>
  <c r="I92" i="5"/>
  <c r="D101" i="5"/>
  <c r="F44" i="5"/>
  <c r="F45" i="5" s="1"/>
  <c r="G39" i="5" s="1"/>
  <c r="E41" i="5"/>
  <c r="D114" i="4"/>
  <c r="F45" i="4"/>
  <c r="G39" i="4" s="1"/>
  <c r="F46" i="4"/>
  <c r="B69" i="5"/>
  <c r="D102" i="5"/>
  <c r="F98" i="5"/>
  <c r="F99" i="5" s="1"/>
  <c r="D46" i="5"/>
  <c r="E39" i="5"/>
  <c r="E38" i="5"/>
  <c r="C50" i="2"/>
  <c r="B57" i="4"/>
  <c r="E104" i="4"/>
  <c r="F106" i="4"/>
  <c r="F107" i="4" s="1"/>
  <c r="F108" i="4" s="1"/>
  <c r="F124" i="4"/>
  <c r="D97" i="5"/>
  <c r="D98" i="5" s="1"/>
  <c r="D99" i="5" s="1"/>
  <c r="D30" i="2"/>
  <c r="D34" i="2"/>
  <c r="D38" i="2"/>
  <c r="D42" i="2"/>
  <c r="B49" i="2"/>
  <c r="D50" i="2"/>
  <c r="D112" i="4"/>
  <c r="D113" i="4" s="1"/>
  <c r="E40" i="5"/>
  <c r="D49" i="5"/>
  <c r="D27" i="2"/>
  <c r="D31" i="2"/>
  <c r="D35" i="2"/>
  <c r="D39" i="2"/>
  <c r="D43" i="2"/>
  <c r="C49" i="2"/>
  <c r="D32" i="3"/>
  <c r="D37" i="3"/>
  <c r="D44" i="4"/>
  <c r="D45" i="4" s="1"/>
  <c r="D40" i="2"/>
  <c r="D49" i="2"/>
  <c r="D38" i="3"/>
  <c r="B57" i="3"/>
  <c r="G33" i="3" l="1"/>
  <c r="F46" i="5"/>
  <c r="G40" i="4"/>
  <c r="G38" i="6"/>
  <c r="G39" i="6"/>
  <c r="G40" i="6"/>
  <c r="E91" i="6"/>
  <c r="D99" i="6"/>
  <c r="E93" i="6"/>
  <c r="E40" i="6"/>
  <c r="F99" i="6"/>
  <c r="G92" i="6"/>
  <c r="G91" i="6"/>
  <c r="E92" i="6"/>
  <c r="E38" i="6"/>
  <c r="E39" i="6"/>
  <c r="G41" i="5"/>
  <c r="G38" i="5"/>
  <c r="G40" i="5"/>
  <c r="G38" i="4"/>
  <c r="G42" i="4" s="1"/>
  <c r="D46" i="4"/>
  <c r="E40" i="4"/>
  <c r="E38" i="4"/>
  <c r="E39" i="4"/>
  <c r="E92" i="5"/>
  <c r="E94" i="5"/>
  <c r="E42" i="5"/>
  <c r="D43" i="3"/>
  <c r="G93" i="5"/>
  <c r="E91" i="5"/>
  <c r="D41" i="3"/>
  <c r="G91" i="5"/>
  <c r="G94" i="5"/>
  <c r="F125" i="4"/>
  <c r="G129" i="4"/>
  <c r="E93" i="5"/>
  <c r="G92" i="5"/>
  <c r="G42" i="6" l="1"/>
  <c r="D50" i="6"/>
  <c r="E42" i="6"/>
  <c r="D52" i="6"/>
  <c r="D103" i="6"/>
  <c r="E95" i="6"/>
  <c r="D105" i="6"/>
  <c r="G95" i="6"/>
  <c r="G42" i="5"/>
  <c r="D52" i="5"/>
  <c r="D50" i="5"/>
  <c r="G70" i="5" s="1"/>
  <c r="H70" i="5" s="1"/>
  <c r="G95" i="5"/>
  <c r="D50" i="4"/>
  <c r="D52" i="4"/>
  <c r="E42" i="4"/>
  <c r="D51" i="5"/>
  <c r="G34" i="3"/>
  <c r="G31" i="3"/>
  <c r="D42" i="3"/>
  <c r="D103" i="5"/>
  <c r="E95" i="5"/>
  <c r="D105" i="5"/>
  <c r="G35" i="3" l="1"/>
  <c r="E67" i="4"/>
  <c r="G67" i="4" s="1"/>
  <c r="E64" i="4"/>
  <c r="G64" i="4" s="1"/>
  <c r="E61" i="4"/>
  <c r="G61" i="4" s="1"/>
  <c r="E68" i="4"/>
  <c r="G68" i="4" s="1"/>
  <c r="E63" i="4"/>
  <c r="G63" i="4" s="1"/>
  <c r="E66" i="4"/>
  <c r="G66" i="4" s="1"/>
  <c r="E62" i="4"/>
  <c r="G62" i="4" s="1"/>
  <c r="E65" i="4"/>
  <c r="G65" i="4" s="1"/>
  <c r="D51" i="6"/>
  <c r="G70" i="6"/>
  <c r="H70" i="6" s="1"/>
  <c r="G65" i="6"/>
  <c r="H65" i="6" s="1"/>
  <c r="G61" i="6"/>
  <c r="H61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60" i="5"/>
  <c r="H60" i="5" s="1"/>
  <c r="G69" i="5"/>
  <c r="H69" i="5" s="1"/>
  <c r="G63" i="5"/>
  <c r="H63" i="5" s="1"/>
  <c r="G62" i="5"/>
  <c r="H62" i="5" s="1"/>
  <c r="G71" i="5"/>
  <c r="H71" i="5" s="1"/>
  <c r="G65" i="5"/>
  <c r="H65" i="5" s="1"/>
  <c r="G64" i="5"/>
  <c r="H64" i="5" s="1"/>
  <c r="G68" i="5"/>
  <c r="H68" i="5" s="1"/>
  <c r="G67" i="5"/>
  <c r="H67" i="5" s="1"/>
  <c r="G66" i="5"/>
  <c r="H66" i="5" s="1"/>
  <c r="G61" i="5"/>
  <c r="H61" i="5" s="1"/>
  <c r="D51" i="4"/>
  <c r="E59" i="4"/>
  <c r="E60" i="4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4" i="6" l="1"/>
  <c r="G72" i="6"/>
  <c r="G73" i="6" s="1"/>
  <c r="H60" i="6"/>
  <c r="E120" i="6"/>
  <c r="E117" i="6"/>
  <c r="F108" i="6"/>
  <c r="E115" i="6"/>
  <c r="E116" i="6" s="1"/>
  <c r="E119" i="6"/>
  <c r="G72" i="5"/>
  <c r="G73" i="5" s="1"/>
  <c r="G74" i="5"/>
  <c r="G60" i="4"/>
  <c r="G59" i="4"/>
  <c r="E72" i="4"/>
  <c r="E70" i="4"/>
  <c r="E120" i="5"/>
  <c r="E117" i="5"/>
  <c r="F108" i="5"/>
  <c r="E115" i="5"/>
  <c r="E116" i="5" s="1"/>
  <c r="E119" i="5"/>
  <c r="H74" i="5"/>
  <c r="H72" i="5"/>
  <c r="H74" i="6" l="1"/>
  <c r="H72" i="6"/>
  <c r="F125" i="6"/>
  <c r="F120" i="6"/>
  <c r="F117" i="6"/>
  <c r="D125" i="6"/>
  <c r="F115" i="6"/>
  <c r="F119" i="6"/>
  <c r="F67" i="4"/>
  <c r="F68" i="4"/>
  <c r="F65" i="4"/>
  <c r="F66" i="4"/>
  <c r="F63" i="4"/>
  <c r="F64" i="4"/>
  <c r="F60" i="4"/>
  <c r="F62" i="4"/>
  <c r="F59" i="4"/>
  <c r="E71" i="4"/>
  <c r="F61" i="4"/>
  <c r="C81" i="4"/>
  <c r="G70" i="4"/>
  <c r="G71" i="4" s="1"/>
  <c r="G72" i="4"/>
  <c r="F125" i="5"/>
  <c r="F120" i="5"/>
  <c r="F117" i="5"/>
  <c r="D125" i="5"/>
  <c r="F115" i="5"/>
  <c r="F119" i="5"/>
  <c r="G76" i="5"/>
  <c r="H73" i="5"/>
  <c r="G124" i="6" l="1"/>
  <c r="F116" i="6"/>
  <c r="G76" i="6"/>
  <c r="H73" i="6"/>
  <c r="F72" i="4"/>
  <c r="F70" i="4"/>
  <c r="F71" i="4" s="1"/>
  <c r="C82" i="4"/>
  <c r="G74" i="4"/>
  <c r="C79" i="4"/>
  <c r="G124" i="5"/>
  <c r="F116" i="5"/>
  <c r="C83" i="4" l="1"/>
</calcChain>
</file>

<file path=xl/sharedStrings.xml><?xml version="1.0" encoding="utf-8"?>
<sst xmlns="http://schemas.openxmlformats.org/spreadsheetml/2006/main" count="654" uniqueCount="168">
  <si>
    <t>HPLC System Suitability Report</t>
  </si>
  <si>
    <t>Analysis Data</t>
  </si>
  <si>
    <t>Assay</t>
  </si>
  <si>
    <t>Sample(s)</t>
  </si>
  <si>
    <t>Reference Substance:</t>
  </si>
  <si>
    <t>GLUCRED FORTE</t>
  </si>
  <si>
    <t>% age Purity:</t>
  </si>
  <si>
    <t>NDQA201611212</t>
  </si>
  <si>
    <t>Weight (mg):</t>
  </si>
  <si>
    <t>GLIBENCLAMIDE METFORMIN HYDROCHLORIDE</t>
  </si>
  <si>
    <t>Standard Conc (mg/mL):</t>
  </si>
  <si>
    <t>Each tablet contains Glibenclamide BP 5 mg metformin Hydrochloride BP 500 mg</t>
  </si>
  <si>
    <t>2016-11-09 08:34:44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</si>
  <si>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</si>
  <si>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</si>
  <si>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</si>
  <si>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</si>
  <si>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</si>
  <si>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</si>
  <si>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</si>
  <si>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</si>
  <si>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</si>
  <si>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</si>
  <si>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</si>
  <si>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</si>
  <si>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</si>
  <si>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</si>
  <si>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</si>
  <si>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</si>
  <si>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</si>
  <si>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</si>
  <si>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</si>
  <si>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</si>
  <si>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</si>
  <si>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</si>
  <si>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</si>
  <si>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</si>
  <si>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</si>
  <si>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</si>
  <si>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</si>
  <si>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</si>
  <si>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</si>
  <si>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</si>
  <si>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</si>
  <si>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</si>
  <si>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</si>
  <si>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</si>
  <si>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</si>
  <si>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</si>
  <si>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</si>
  <si>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</si>
  <si>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</si>
  <si>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</si>
  <si>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</si>
  <si>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</si>
  <si>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</si>
  <si>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</si>
  <si>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</si>
  <si>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</si>
  <si>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</si>
  <si>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RSD:</t>
  </si>
  <si>
    <t>Each Tablet contains</t>
  </si>
  <si>
    <t>Average Tablet Content Weight (mg):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</si>
  <si>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</si>
  <si>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</si>
  <si>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</si>
  <si>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</si>
  <si>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</si>
  <si>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</si>
  <si>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</si>
  <si>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</si>
  <si>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</si>
  <si>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</si>
  <si>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</si>
  <si>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</si>
  <si>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</si>
  <si>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</si>
  <si>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</si>
  <si>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</si>
  <si>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</si>
  <si>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</si>
  <si>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</si>
  <si>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</si>
  <si>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</si>
  <si>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</si>
  <si>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</si>
  <si>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</si>
  <si>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</si>
  <si>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</si>
  <si>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</si>
  <si>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</si>
  <si>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</si>
  <si>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</si>
  <si>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</si>
  <si>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</si>
  <si>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</si>
  <si>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</si>
  <si>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</si>
  <si>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</si>
  <si>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Initial Sample dilution (mL):</t>
  </si>
  <si>
    <t>Tablet No.</t>
  </si>
  <si>
    <t>Peak Area:</t>
  </si>
  <si>
    <t>Actual Content</t>
  </si>
  <si>
    <t>Content as % of Label Claim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</si>
  <si>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</si>
  <si>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</si>
  <si>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</si>
  <si>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</si>
  <si>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</si>
  <si>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</si>
  <si>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</si>
  <si>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</si>
  <si>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</si>
  <si>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</si>
  <si>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</si>
  <si>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</si>
  <si>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</si>
  <si>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</si>
  <si>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</si>
  <si>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</si>
  <si>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</si>
  <si>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</si>
  <si>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</si>
  <si>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</si>
  <si>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</si>
  <si>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</si>
  <si>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</si>
  <si>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</si>
  <si>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</si>
  <si>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</si>
  <si>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</si>
  <si>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</si>
  <si>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</si>
  <si>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</si>
  <si>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</si>
  <si>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</si>
  <si>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</si>
  <si>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</si>
  <si>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</si>
  <si>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</si>
  <si>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</si>
  <si>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</si>
  <si>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</si>
  <si>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</si>
  <si>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</si>
  <si>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</si>
  <si>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</si>
  <si>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</si>
  <si>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</si>
  <si>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</si>
  <si>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</si>
  <si>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</si>
  <si>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</si>
  <si>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</si>
  <si>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</si>
  <si>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 xml:space="preserve">GLIBENCLAMIDE </t>
  </si>
  <si>
    <t>G23-1</t>
  </si>
  <si>
    <t>Metformin Hydrochloride</t>
  </si>
  <si>
    <t>M34-1</t>
  </si>
  <si>
    <t>Glibenclamide</t>
  </si>
  <si>
    <t xml:space="preserve">Metformin Hydrochloride </t>
  </si>
  <si>
    <t xml:space="preserve"> </t>
  </si>
  <si>
    <t>RUTTO KENNEDY</t>
  </si>
  <si>
    <t>27/01/2017</t>
  </si>
  <si>
    <t xml:space="preserve">Glibenclamide </t>
  </si>
  <si>
    <t>Resolution(USP)</t>
  </si>
  <si>
    <t>Resolution between Metformin HCL and Glibenclamide is NLT 5</t>
  </si>
  <si>
    <t>METFORMIN HYDROCHLORIDE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</si>
</sst>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0.0000\ &quot;mg&quot;"/>
    <numFmt numFmtId="172" formatCode="0.000"/>
    <numFmt numFmtId="173" formatCode="0.0\ &quot;%&quot;"/>
    <numFmt numFmtId="174" formatCode="dd\-mmm\-yyyy"/>
    <numFmt numFmtId="175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i/>
      <sz val="14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sz val="14"/>
      <color rgb="FF000000"/>
      <name val="Calibri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6" fillId="2" borderId="0"/>
    <xf numFmtId="0" fontId="26" fillId="2" borderId="0"/>
  </cellStyleXfs>
  <cellXfs count="6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9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35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5" fillId="3" borderId="48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0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 wrapText="1"/>
    </xf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/>
    <xf numFmtId="0" fontId="11" fillId="2" borderId="21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5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5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0" xfId="0" applyFont="1" applyFill="1"/>
    <xf numFmtId="0" fontId="15" fillId="3" borderId="23" xfId="0" applyFont="1" applyFill="1" applyBorder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5" fillId="3" borderId="25" xfId="0" applyFont="1" applyFill="1" applyBorder="1" applyAlignment="1" applyProtection="1">
      <alignment horizontal="center"/>
      <protection locked="0"/>
    </xf>
    <xf numFmtId="172" fontId="11" fillId="2" borderId="4" xfId="0" applyNumberFormat="1" applyFont="1" applyFill="1" applyBorder="1" applyAlignment="1">
      <alignment horizontal="center"/>
    </xf>
    <xf numFmtId="0" fontId="15" fillId="3" borderId="54" xfId="0" applyFont="1" applyFill="1" applyBorder="1" applyAlignment="1" applyProtection="1">
      <alignment horizontal="center"/>
      <protection locked="0"/>
    </xf>
    <xf numFmtId="172" fontId="11" fillId="2" borderId="3" xfId="0" applyNumberFormat="1" applyFont="1" applyFill="1" applyBorder="1" applyAlignment="1">
      <alignment horizontal="center"/>
    </xf>
    <xf numFmtId="172" fontId="15" fillId="3" borderId="0" xfId="0" applyNumberFormat="1" applyFont="1" applyFill="1" applyAlignment="1" applyProtection="1">
      <alignment horizontal="center"/>
      <protection locked="0"/>
    </xf>
    <xf numFmtId="172" fontId="11" fillId="2" borderId="5" xfId="0" applyNumberFormat="1" applyFont="1" applyFill="1" applyBorder="1" applyAlignment="1">
      <alignment horizontal="center"/>
    </xf>
    <xf numFmtId="172" fontId="15" fillId="3" borderId="7" xfId="0" applyNumberFormat="1" applyFont="1" applyFill="1" applyBorder="1" applyAlignment="1" applyProtection="1">
      <alignment horizontal="center"/>
      <protection locked="0"/>
    </xf>
    <xf numFmtId="172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5" fillId="3" borderId="56" xfId="0" applyFont="1" applyFill="1" applyBorder="1" applyAlignment="1" applyProtection="1">
      <alignment horizontal="center"/>
      <protection locked="0"/>
    </xf>
    <xf numFmtId="2" fontId="11" fillId="7" borderId="27" xfId="0" applyNumberFormat="1" applyFont="1" applyFill="1" applyBorder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3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10" fontId="12" fillId="7" borderId="4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6" borderId="1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/>
    <xf numFmtId="0" fontId="12" fillId="2" borderId="23" xfId="0" applyFont="1" applyFill="1" applyBorder="1" applyAlignment="1">
      <alignment horizontal="center" wrapText="1"/>
    </xf>
    <xf numFmtId="172" fontId="15" fillId="3" borderId="40" xfId="0" applyNumberFormat="1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172" fontId="15" fillId="3" borderId="43" xfId="0" applyNumberFormat="1" applyFont="1" applyFill="1" applyBorder="1" applyAlignment="1" applyProtection="1">
      <alignment horizontal="center"/>
      <protection locked="0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2" fontId="12" fillId="2" borderId="0" xfId="0" applyNumberFormat="1" applyFont="1" applyFill="1" applyAlignment="1">
      <alignment horizontal="center"/>
    </xf>
    <xf numFmtId="172" fontId="11" fillId="2" borderId="2" xfId="0" applyNumberFormat="1" applyFont="1" applyFill="1" applyBorder="1" applyAlignment="1">
      <alignment horizontal="right"/>
    </xf>
    <xf numFmtId="10" fontId="15" fillId="6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1" xfId="0" applyFont="1" applyFill="1" applyBorder="1"/>
    <xf numFmtId="0" fontId="11" fillId="2" borderId="6" xfId="0" applyFont="1" applyFill="1" applyBorder="1"/>
    <xf numFmtId="0" fontId="11" fillId="2" borderId="2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5" fillId="6" borderId="1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3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5" fillId="3" borderId="48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6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2" fontId="15" fillId="3" borderId="4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63" xfId="0" applyNumberFormat="1" applyFont="1" applyFill="1" applyBorder="1" applyAlignment="1">
      <alignment horizontal="center"/>
    </xf>
    <xf numFmtId="1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5" fillId="3" borderId="56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8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65" xfId="0" applyNumberFormat="1" applyFont="1" applyFill="1" applyBorder="1" applyAlignment="1">
      <alignment horizontal="center"/>
    </xf>
    <xf numFmtId="2" fontId="15" fillId="6" borderId="41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65" xfId="0" applyNumberFormat="1" applyFont="1" applyFill="1" applyBorder="1" applyAlignment="1">
      <alignment horizontal="center"/>
    </xf>
    <xf numFmtId="172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9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65" xfId="0" applyNumberFormat="1" applyFont="1" applyFill="1" applyBorder="1" applyAlignment="1">
      <alignment horizontal="center"/>
    </xf>
    <xf numFmtId="2" fontId="15" fillId="6" borderId="62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1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5" fillId="3" borderId="14" xfId="0" applyNumberFormat="1" applyFont="1" applyFill="1" applyBorder="1" applyAlignment="1" applyProtection="1">
      <alignment horizontal="center"/>
      <protection locked="0"/>
    </xf>
    <xf numFmtId="1" fontId="15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5" fillId="3" borderId="13" xfId="0" applyNumberFormat="1" applyFont="1" applyFill="1" applyBorder="1" applyAlignment="1" applyProtection="1">
      <alignment horizontal="center"/>
      <protection locked="0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173" fontId="15" fillId="6" borderId="56" xfId="0" applyNumberFormat="1" applyFont="1" applyFill="1" applyBorder="1" applyAlignment="1">
      <alignment horizontal="center"/>
    </xf>
    <xf numFmtId="173" fontId="15" fillId="7" borderId="65" xfId="0" applyNumberFormat="1" applyFont="1" applyFill="1" applyBorder="1" applyAlignment="1">
      <alignment horizontal="center"/>
    </xf>
    <xf numFmtId="173" fontId="15" fillId="6" borderId="62" xfId="0" applyNumberFormat="1" applyFont="1" applyFill="1" applyBorder="1" applyAlignment="1">
      <alignment horizontal="center"/>
    </xf>
    <xf numFmtId="170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6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6" fillId="2" borderId="0" xfId="2" applyFill="1"/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10" fontId="2" fillId="2" borderId="0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9" sqref="A29"/>
    </sheetView>
  </sheetViews>
  <sheetFormatPr defaultRowHeight="13.5" x14ac:dyDescent="0.25"/>
  <cols>
    <col min="1" max="1" width="27.5703125" style="542" customWidth="1"/>
    <col min="2" max="2" width="20.42578125" style="542" customWidth="1"/>
    <col min="3" max="3" width="31.85546875" style="542" customWidth="1"/>
    <col min="4" max="4" width="25.85546875" style="542" customWidth="1"/>
    <col min="5" max="5" width="25.7109375" style="542" customWidth="1"/>
    <col min="6" max="6" width="23.140625" style="542" customWidth="1"/>
    <col min="7" max="7" width="28.42578125" style="542" customWidth="1"/>
    <col min="8" max="8" width="21.5703125" style="542" customWidth="1"/>
    <col min="9" max="9" width="9.140625" style="542" customWidth="1"/>
    <col min="10" max="16384" width="9.140625" style="544"/>
  </cols>
  <sheetData>
    <row r="14" spans="1:6" ht="15" customHeight="1" x14ac:dyDescent="0.3">
      <c r="A14" s="541"/>
      <c r="C14" s="543"/>
      <c r="F14" s="543"/>
    </row>
    <row r="15" spans="1:6" ht="18.75" customHeight="1" x14ac:dyDescent="0.3">
      <c r="A15" s="545" t="s">
        <v>0</v>
      </c>
      <c r="B15" s="545"/>
      <c r="C15" s="545"/>
      <c r="D15" s="545"/>
      <c r="E15" s="545"/>
    </row>
    <row r="16" spans="1:6" ht="16.5" customHeight="1" x14ac:dyDescent="0.3">
      <c r="A16" s="546" t="s">
        <v>1</v>
      </c>
      <c r="B16" s="547" t="s">
        <v>2</v>
      </c>
    </row>
    <row r="17" spans="1:5" ht="16.5" customHeight="1" x14ac:dyDescent="0.3">
      <c r="A17" s="548" t="s">
        <v>3</v>
      </c>
      <c r="B17" s="548" t="s">
        <v>5</v>
      </c>
      <c r="D17" s="549"/>
      <c r="E17" s="550"/>
    </row>
    <row r="18" spans="1:5" ht="16.5" customHeight="1" x14ac:dyDescent="0.3">
      <c r="A18" s="551" t="s">
        <v>4</v>
      </c>
      <c r="B18" s="548" t="s">
        <v>160</v>
      </c>
      <c r="C18" s="550"/>
      <c r="D18" s="550"/>
      <c r="E18" s="550"/>
    </row>
    <row r="19" spans="1:5" ht="16.5" customHeight="1" x14ac:dyDescent="0.3">
      <c r="A19" s="551" t="s">
        <v>6</v>
      </c>
      <c r="B19" s="552">
        <v>99.95</v>
      </c>
      <c r="C19" s="550"/>
      <c r="D19" s="550"/>
      <c r="E19" s="550"/>
    </row>
    <row r="20" spans="1:5" ht="16.5" customHeight="1" x14ac:dyDescent="0.3">
      <c r="A20" s="548" t="s">
        <v>8</v>
      </c>
      <c r="B20" s="552">
        <v>24.13</v>
      </c>
      <c r="C20" s="550"/>
      <c r="D20" s="550"/>
      <c r="E20" s="550"/>
    </row>
    <row r="21" spans="1:5" ht="16.5" customHeight="1" x14ac:dyDescent="0.3">
      <c r="A21" s="548" t="s">
        <v>10</v>
      </c>
      <c r="B21" s="553">
        <f>24.13/50*10/100</f>
        <v>4.8259999999999997E-2</v>
      </c>
      <c r="C21" s="550"/>
      <c r="D21" s="550"/>
      <c r="E21" s="550"/>
    </row>
    <row r="22" spans="1:5" ht="15.75" customHeight="1" x14ac:dyDescent="0.25">
      <c r="A22" s="550"/>
      <c r="B22" s="550"/>
      <c r="C22" s="550"/>
      <c r="D22" s="550"/>
      <c r="E22" s="550"/>
    </row>
    <row r="23" spans="1:5" ht="16.5" customHeight="1" x14ac:dyDescent="0.3">
      <c r="A23" s="554" t="s">
        <v>13</v>
      </c>
      <c r="B23" s="555" t="s">
        <v>14</v>
      </c>
      <c r="C23" s="554" t="s">
        <v>15</v>
      </c>
      <c r="D23" s="554" t="s">
        <v>16</v>
      </c>
      <c r="E23" s="554" t="s">
        <v>17</v>
      </c>
    </row>
    <row r="24" spans="1:5" ht="16.5" customHeight="1" x14ac:dyDescent="0.3">
      <c r="A24" s="556">
        <v>1</v>
      </c>
      <c r="B24" s="557">
        <v>4671114</v>
      </c>
      <c r="C24" s="557">
        <v>7429.96</v>
      </c>
      <c r="D24" s="558">
        <v>1.17</v>
      </c>
      <c r="E24" s="559">
        <v>2.31</v>
      </c>
    </row>
    <row r="25" spans="1:5" ht="16.5" customHeight="1" x14ac:dyDescent="0.3">
      <c r="A25" s="556">
        <v>2</v>
      </c>
      <c r="B25" s="557">
        <v>4644319</v>
      </c>
      <c r="C25" s="557">
        <v>7416.94</v>
      </c>
      <c r="D25" s="558">
        <v>1.1399999999999999</v>
      </c>
      <c r="E25" s="558">
        <v>2.31</v>
      </c>
    </row>
    <row r="26" spans="1:5" ht="16.5" customHeight="1" x14ac:dyDescent="0.3">
      <c r="A26" s="556">
        <v>3</v>
      </c>
      <c r="B26" s="557">
        <v>4675476</v>
      </c>
      <c r="C26" s="557">
        <v>7404.44</v>
      </c>
      <c r="D26" s="558">
        <v>1.1499999999999999</v>
      </c>
      <c r="E26" s="558">
        <v>2.31</v>
      </c>
    </row>
    <row r="27" spans="1:5" ht="16.5" customHeight="1" x14ac:dyDescent="0.3">
      <c r="A27" s="556">
        <v>4</v>
      </c>
      <c r="B27" s="557">
        <v>4649665</v>
      </c>
      <c r="C27" s="557">
        <v>7453.18</v>
      </c>
      <c r="D27" s="558">
        <v>1.1100000000000001</v>
      </c>
      <c r="E27" s="558">
        <v>2.3199999999999998</v>
      </c>
    </row>
    <row r="28" spans="1:5" ht="16.5" customHeight="1" x14ac:dyDescent="0.3">
      <c r="A28" s="556">
        <v>5</v>
      </c>
      <c r="B28" s="557">
        <v>4655345</v>
      </c>
      <c r="C28" s="557">
        <v>7454.31</v>
      </c>
      <c r="D28" s="558">
        <v>1.1100000000000001</v>
      </c>
      <c r="E28" s="558">
        <v>2.3199999999999998</v>
      </c>
    </row>
    <row r="29" spans="1:5" ht="16.5" customHeight="1" x14ac:dyDescent="0.3">
      <c r="A29" s="556">
        <v>6</v>
      </c>
      <c r="B29" s="560">
        <v>4656009</v>
      </c>
      <c r="C29" s="560">
        <v>7452.16</v>
      </c>
      <c r="D29" s="561">
        <v>1.1200000000000001</v>
      </c>
      <c r="E29" s="561">
        <v>2.3199999999999998</v>
      </c>
    </row>
    <row r="30" spans="1:5" ht="16.5" customHeight="1" x14ac:dyDescent="0.3">
      <c r="A30" s="562" t="s">
        <v>18</v>
      </c>
      <c r="B30" s="563">
        <f>AVERAGE(B24:B29)</f>
        <v>4658654.666666667</v>
      </c>
      <c r="C30" s="564">
        <f>AVERAGE(C24:C29)</f>
        <v>7435.1650000000009</v>
      </c>
      <c r="D30" s="565">
        <f>AVERAGE(D24:D29)</f>
        <v>1.1333333333333333</v>
      </c>
      <c r="E30" s="565">
        <f>AVERAGE(E24:E29)</f>
        <v>2.3149999999999999</v>
      </c>
    </row>
    <row r="31" spans="1:5" ht="16.5" customHeight="1" x14ac:dyDescent="0.3">
      <c r="A31" s="566" t="s">
        <v>19</v>
      </c>
      <c r="B31" s="567">
        <f>(STDEV(B24:B29)/B30)</f>
        <v>2.6157381462736076E-3</v>
      </c>
      <c r="C31" s="568"/>
      <c r="D31" s="568"/>
      <c r="E31" s="569"/>
    </row>
    <row r="32" spans="1:5" s="542" customFormat="1" ht="16.5" customHeight="1" x14ac:dyDescent="0.3">
      <c r="A32" s="570" t="s">
        <v>20</v>
      </c>
      <c r="B32" s="571">
        <f>COUNT(B24:B29)</f>
        <v>6</v>
      </c>
      <c r="C32" s="572"/>
      <c r="D32" s="573"/>
      <c r="E32" s="574"/>
    </row>
    <row r="33" spans="1:5" s="542" customFormat="1" ht="15.75" customHeight="1" x14ac:dyDescent="0.25">
      <c r="A33" s="550"/>
      <c r="B33" s="550"/>
      <c r="C33" s="550"/>
      <c r="D33" s="550"/>
      <c r="E33" s="550"/>
    </row>
    <row r="34" spans="1:5" s="542" customFormat="1" ht="16.5" customHeight="1" x14ac:dyDescent="0.3">
      <c r="A34" s="551" t="s">
        <v>21</v>
      </c>
      <c r="B34" s="575" t="s">
        <v>22</v>
      </c>
      <c r="C34" s="576"/>
      <c r="D34" s="576"/>
      <c r="E34" s="576"/>
    </row>
    <row r="35" spans="1:5" ht="16.5" customHeight="1" x14ac:dyDescent="0.3">
      <c r="A35" s="551"/>
      <c r="B35" s="575" t="s">
        <v>23</v>
      </c>
      <c r="C35" s="576"/>
      <c r="D35" s="576"/>
      <c r="E35" s="576"/>
    </row>
    <row r="36" spans="1:5" ht="16.5" customHeight="1" x14ac:dyDescent="0.3">
      <c r="A36" s="551"/>
      <c r="B36" s="575" t="s">
        <v>24</v>
      </c>
      <c r="C36" s="576"/>
      <c r="D36" s="576"/>
      <c r="E36" s="576"/>
    </row>
    <row r="37" spans="1:5" ht="15.75" customHeight="1" x14ac:dyDescent="0.25">
      <c r="A37" s="550"/>
      <c r="B37" s="550"/>
      <c r="C37" s="550"/>
      <c r="D37" s="550"/>
      <c r="E37" s="550"/>
    </row>
    <row r="38" spans="1:5" ht="16.5" customHeight="1" x14ac:dyDescent="0.3">
      <c r="A38" s="546" t="s">
        <v>1</v>
      </c>
      <c r="B38" s="547" t="s">
        <v>25</v>
      </c>
    </row>
    <row r="39" spans="1:5" ht="16.5" customHeight="1" x14ac:dyDescent="0.3">
      <c r="A39" s="551" t="s">
        <v>4</v>
      </c>
      <c r="B39" s="548" t="s">
        <v>161</v>
      </c>
      <c r="C39" s="550"/>
      <c r="D39" s="550"/>
      <c r="E39" s="550"/>
    </row>
    <row r="40" spans="1:5" ht="16.5" customHeight="1" x14ac:dyDescent="0.3">
      <c r="A40" s="551" t="s">
        <v>6</v>
      </c>
      <c r="B40" s="552"/>
      <c r="C40" s="550"/>
      <c r="D40" s="550"/>
      <c r="E40" s="550"/>
    </row>
    <row r="41" spans="1:5" ht="16.5" customHeight="1" x14ac:dyDescent="0.3">
      <c r="A41" s="548" t="s">
        <v>8</v>
      </c>
      <c r="B41" s="552"/>
      <c r="C41" s="550"/>
      <c r="D41" s="550"/>
      <c r="E41" s="550"/>
    </row>
    <row r="42" spans="1:5" ht="16.5" customHeight="1" x14ac:dyDescent="0.3">
      <c r="A42" s="548" t="s">
        <v>10</v>
      </c>
      <c r="B42" s="553"/>
      <c r="C42" s="550"/>
      <c r="D42" s="550"/>
      <c r="E42" s="550"/>
    </row>
    <row r="43" spans="1:5" ht="15.75" customHeight="1" x14ac:dyDescent="0.25">
      <c r="A43" s="550"/>
      <c r="B43" s="550"/>
      <c r="C43" s="550"/>
      <c r="D43" s="550"/>
      <c r="E43" s="550"/>
    </row>
    <row r="44" spans="1:5" ht="16.5" customHeight="1" x14ac:dyDescent="0.3">
      <c r="A44" s="554" t="s">
        <v>13</v>
      </c>
      <c r="B44" s="555" t="s">
        <v>14</v>
      </c>
      <c r="C44" s="554" t="s">
        <v>15</v>
      </c>
      <c r="D44" s="554" t="s">
        <v>16</v>
      </c>
      <c r="E44" s="554" t="s">
        <v>17</v>
      </c>
    </row>
    <row r="45" spans="1:5" ht="16.5" customHeight="1" x14ac:dyDescent="0.3">
      <c r="A45" s="556">
        <v>1</v>
      </c>
      <c r="B45" s="557"/>
      <c r="C45" s="557"/>
      <c r="D45" s="558"/>
      <c r="E45" s="559"/>
    </row>
    <row r="46" spans="1:5" ht="16.5" customHeight="1" x14ac:dyDescent="0.3">
      <c r="A46" s="556">
        <v>2</v>
      </c>
      <c r="B46" s="557"/>
      <c r="C46" s="557"/>
      <c r="D46" s="558"/>
      <c r="E46" s="558"/>
    </row>
    <row r="47" spans="1:5" ht="16.5" customHeight="1" x14ac:dyDescent="0.3">
      <c r="A47" s="556">
        <v>3</v>
      </c>
      <c r="B47" s="557"/>
      <c r="C47" s="557"/>
      <c r="D47" s="558"/>
      <c r="E47" s="558"/>
    </row>
    <row r="48" spans="1:5" ht="16.5" customHeight="1" x14ac:dyDescent="0.3">
      <c r="A48" s="556">
        <v>4</v>
      </c>
      <c r="B48" s="557"/>
      <c r="C48" s="557"/>
      <c r="D48" s="558"/>
      <c r="E48" s="558"/>
    </row>
    <row r="49" spans="1:7" ht="16.5" customHeight="1" x14ac:dyDescent="0.3">
      <c r="A49" s="556">
        <v>5</v>
      </c>
      <c r="B49" s="557"/>
      <c r="C49" s="557"/>
      <c r="D49" s="558"/>
      <c r="E49" s="558"/>
    </row>
    <row r="50" spans="1:7" ht="16.5" customHeight="1" x14ac:dyDescent="0.3">
      <c r="A50" s="556">
        <v>6</v>
      </c>
      <c r="B50" s="560"/>
      <c r="C50" s="560"/>
      <c r="D50" s="561"/>
      <c r="E50" s="561"/>
    </row>
    <row r="51" spans="1:7" ht="16.5" customHeight="1" x14ac:dyDescent="0.3">
      <c r="A51" s="562" t="s">
        <v>18</v>
      </c>
      <c r="B51" s="563" t="e">
        <f>AVERAGE(B45:B50)</f>
        <v>#DIV/0!</v>
      </c>
      <c r="C51" s="564" t="e">
        <f>AVERAGE(C45:C50)</f>
        <v>#DIV/0!</v>
      </c>
      <c r="D51" s="565" t="e">
        <f>AVERAGE(D45:D50)</f>
        <v>#DIV/0!</v>
      </c>
      <c r="E51" s="565" t="e">
        <f>AVERAGE(E45:E50)</f>
        <v>#DIV/0!</v>
      </c>
    </row>
    <row r="52" spans="1:7" ht="16.5" customHeight="1" x14ac:dyDescent="0.3">
      <c r="A52" s="566" t="s">
        <v>19</v>
      </c>
      <c r="B52" s="567" t="e">
        <f>(STDEV(B45:B50)/B51)</f>
        <v>#DIV/0!</v>
      </c>
      <c r="C52" s="568"/>
      <c r="D52" s="568"/>
      <c r="E52" s="569"/>
    </row>
    <row r="53" spans="1:7" s="542" customFormat="1" ht="16.5" customHeight="1" x14ac:dyDescent="0.3">
      <c r="A53" s="570" t="s">
        <v>20</v>
      </c>
      <c r="B53" s="571">
        <f>COUNT(B45:B50)</f>
        <v>0</v>
      </c>
      <c r="C53" s="572"/>
      <c r="D53" s="573"/>
      <c r="E53" s="574"/>
    </row>
    <row r="54" spans="1:7" s="542" customFormat="1" ht="15.75" customHeight="1" x14ac:dyDescent="0.25">
      <c r="A54" s="550"/>
      <c r="B54" s="550"/>
      <c r="C54" s="550"/>
      <c r="D54" s="550"/>
      <c r="E54" s="550"/>
    </row>
    <row r="55" spans="1:7" s="542" customFormat="1" ht="16.5" customHeight="1" x14ac:dyDescent="0.3">
      <c r="A55" s="551" t="s">
        <v>21</v>
      </c>
      <c r="B55" s="575" t="s">
        <v>22</v>
      </c>
      <c r="C55" s="576"/>
      <c r="D55" s="576"/>
      <c r="E55" s="576"/>
    </row>
    <row r="56" spans="1:7" ht="16.5" customHeight="1" x14ac:dyDescent="0.3">
      <c r="A56" s="551"/>
      <c r="B56" s="575" t="s">
        <v>23</v>
      </c>
      <c r="C56" s="576"/>
      <c r="D56" s="576"/>
      <c r="E56" s="576"/>
    </row>
    <row r="57" spans="1:7" ht="16.5" customHeight="1" x14ac:dyDescent="0.3">
      <c r="A57" s="551"/>
      <c r="B57" s="575" t="s">
        <v>24</v>
      </c>
      <c r="C57" s="576"/>
      <c r="D57" s="576"/>
      <c r="E57" s="576"/>
    </row>
    <row r="58" spans="1:7" ht="14.25" customHeight="1" thickBot="1" x14ac:dyDescent="0.3">
      <c r="A58" s="577"/>
      <c r="B58" s="578"/>
      <c r="D58" s="579"/>
      <c r="F58" s="544"/>
      <c r="G58" s="544"/>
    </row>
    <row r="59" spans="1:7" ht="15" customHeight="1" x14ac:dyDescent="0.3">
      <c r="B59" s="580" t="s">
        <v>26</v>
      </c>
      <c r="C59" s="580"/>
      <c r="E59" s="581" t="s">
        <v>27</v>
      </c>
      <c r="F59" s="582"/>
      <c r="G59" s="581" t="s">
        <v>28</v>
      </c>
    </row>
    <row r="60" spans="1:7" ht="15" customHeight="1" x14ac:dyDescent="0.3">
      <c r="A60" s="583" t="s">
        <v>29</v>
      </c>
      <c r="B60" s="584" t="s">
        <v>162</v>
      </c>
      <c r="C60" s="584"/>
      <c r="E60" s="584" t="s">
        <v>163</v>
      </c>
      <c r="G60" s="584"/>
    </row>
    <row r="61" spans="1:7" ht="15" customHeight="1" x14ac:dyDescent="0.3">
      <c r="A61" s="583" t="s">
        <v>30</v>
      </c>
      <c r="B61" s="585"/>
      <c r="C61" s="585"/>
      <c r="E61" s="585"/>
      <c r="G61" s="5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30" sqref="B30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5" width="25.85546875" style="588" customWidth="1"/>
    <col min="6" max="6" width="25.7109375" style="588" customWidth="1"/>
    <col min="7" max="7" width="23.140625" style="588" customWidth="1"/>
    <col min="8" max="8" width="28.42578125" style="588" customWidth="1"/>
    <col min="9" max="9" width="21.5703125" style="588" customWidth="1"/>
    <col min="10" max="10" width="9.140625" style="588" customWidth="1"/>
    <col min="11" max="16384" width="9.140625" style="590"/>
  </cols>
  <sheetData>
    <row r="14" spans="1:7" ht="15" customHeight="1" x14ac:dyDescent="0.3">
      <c r="A14" s="587"/>
      <c r="C14" s="589"/>
      <c r="G14" s="589"/>
    </row>
    <row r="15" spans="1:7" ht="18.75" customHeight="1" x14ac:dyDescent="0.3">
      <c r="A15" s="591" t="s">
        <v>0</v>
      </c>
      <c r="B15" s="591"/>
      <c r="C15" s="591"/>
      <c r="D15" s="591"/>
      <c r="E15" s="591"/>
      <c r="F15" s="591"/>
    </row>
    <row r="16" spans="1:7" ht="16.5" customHeight="1" x14ac:dyDescent="0.3">
      <c r="A16" s="592" t="s">
        <v>1</v>
      </c>
      <c r="B16" s="593" t="s">
        <v>2</v>
      </c>
    </row>
    <row r="17" spans="1:6" ht="16.5" customHeight="1" x14ac:dyDescent="0.3">
      <c r="A17" s="594" t="s">
        <v>3</v>
      </c>
      <c r="B17" s="594" t="s">
        <v>5</v>
      </c>
      <c r="D17" s="595"/>
      <c r="E17" s="595"/>
      <c r="F17" s="596"/>
    </row>
    <row r="18" spans="1:6" ht="16.5" customHeight="1" x14ac:dyDescent="0.3">
      <c r="A18" s="597" t="s">
        <v>4</v>
      </c>
      <c r="B18" s="594" t="s">
        <v>164</v>
      </c>
      <c r="C18" s="596"/>
      <c r="D18" s="596"/>
      <c r="E18" s="596"/>
      <c r="F18" s="596"/>
    </row>
    <row r="19" spans="1:6" ht="16.5" customHeight="1" x14ac:dyDescent="0.3">
      <c r="A19" s="597" t="s">
        <v>6</v>
      </c>
      <c r="B19" s="598">
        <v>99.8</v>
      </c>
      <c r="C19" s="596"/>
      <c r="D19" s="596"/>
      <c r="E19" s="596"/>
      <c r="F19" s="596"/>
    </row>
    <row r="20" spans="1:6" ht="16.5" customHeight="1" x14ac:dyDescent="0.3">
      <c r="A20" s="594" t="s">
        <v>8</v>
      </c>
      <c r="B20" s="598">
        <v>11.99</v>
      </c>
      <c r="C20" s="596"/>
      <c r="D20" s="596"/>
      <c r="E20" s="596"/>
      <c r="F20" s="596"/>
    </row>
    <row r="21" spans="1:6" ht="16.5" customHeight="1" x14ac:dyDescent="0.3">
      <c r="A21" s="594" t="s">
        <v>10</v>
      </c>
      <c r="B21" s="599">
        <f>11.99/50*2/100</f>
        <v>4.7959999999999999E-3</v>
      </c>
      <c r="C21" s="596"/>
      <c r="D21" s="596"/>
      <c r="E21" s="596"/>
      <c r="F21" s="596"/>
    </row>
    <row r="22" spans="1:6" ht="15.75" customHeight="1" x14ac:dyDescent="0.25">
      <c r="A22" s="596"/>
      <c r="B22" s="596"/>
      <c r="C22" s="596"/>
      <c r="D22" s="596"/>
      <c r="E22" s="596"/>
      <c r="F22" s="596"/>
    </row>
    <row r="23" spans="1:6" ht="16.5" customHeight="1" x14ac:dyDescent="0.3">
      <c r="A23" s="600" t="s">
        <v>13</v>
      </c>
      <c r="B23" s="601" t="s">
        <v>14</v>
      </c>
      <c r="C23" s="600" t="s">
        <v>15</v>
      </c>
      <c r="D23" s="600" t="s">
        <v>16</v>
      </c>
      <c r="E23" s="600" t="s">
        <v>165</v>
      </c>
      <c r="F23" s="600" t="s">
        <v>17</v>
      </c>
    </row>
    <row r="24" spans="1:6" ht="16.5" customHeight="1" x14ac:dyDescent="0.3">
      <c r="A24" s="602">
        <v>1</v>
      </c>
      <c r="B24" s="603">
        <v>549258</v>
      </c>
      <c r="C24" s="603">
        <v>9757.7099999999991</v>
      </c>
      <c r="D24" s="604">
        <v>1.03</v>
      </c>
      <c r="E24" s="604">
        <v>21.8</v>
      </c>
      <c r="F24" s="605">
        <v>6.23</v>
      </c>
    </row>
    <row r="25" spans="1:6" ht="16.5" customHeight="1" x14ac:dyDescent="0.3">
      <c r="A25" s="602">
        <v>2</v>
      </c>
      <c r="B25" s="603">
        <v>549031</v>
      </c>
      <c r="C25" s="603">
        <v>9744.93</v>
      </c>
      <c r="D25" s="604">
        <v>1.02</v>
      </c>
      <c r="E25" s="604">
        <v>21.78</v>
      </c>
      <c r="F25" s="604">
        <v>6.23</v>
      </c>
    </row>
    <row r="26" spans="1:6" ht="16.5" customHeight="1" x14ac:dyDescent="0.3">
      <c r="A26" s="602">
        <v>3</v>
      </c>
      <c r="B26" s="603">
        <v>549913</v>
      </c>
      <c r="C26" s="603">
        <v>9824.94</v>
      </c>
      <c r="D26" s="604">
        <v>1.04</v>
      </c>
      <c r="E26" s="604">
        <v>21.84</v>
      </c>
      <c r="F26" s="604">
        <v>6.23</v>
      </c>
    </row>
    <row r="27" spans="1:6" ht="16.5" customHeight="1" x14ac:dyDescent="0.3">
      <c r="A27" s="602">
        <v>4</v>
      </c>
      <c r="B27" s="603">
        <v>547028</v>
      </c>
      <c r="C27" s="603">
        <v>9771.75</v>
      </c>
      <c r="D27" s="604">
        <v>1.02</v>
      </c>
      <c r="E27" s="604">
        <v>21.79</v>
      </c>
      <c r="F27" s="604">
        <v>6.23</v>
      </c>
    </row>
    <row r="28" spans="1:6" ht="16.5" customHeight="1" x14ac:dyDescent="0.3">
      <c r="A28" s="602">
        <v>5</v>
      </c>
      <c r="B28" s="603">
        <v>545787</v>
      </c>
      <c r="C28" s="603">
        <v>9810.41</v>
      </c>
      <c r="D28" s="604">
        <v>1.02</v>
      </c>
      <c r="E28" s="604">
        <v>21.82</v>
      </c>
      <c r="F28" s="604">
        <v>6.23</v>
      </c>
    </row>
    <row r="29" spans="1:6" ht="16.5" customHeight="1" x14ac:dyDescent="0.3">
      <c r="A29" s="602">
        <v>6</v>
      </c>
      <c r="B29" s="606">
        <v>546218</v>
      </c>
      <c r="C29" s="606">
        <v>9780.94</v>
      </c>
      <c r="D29" s="607">
        <v>1.02</v>
      </c>
      <c r="E29" s="607">
        <v>21.8</v>
      </c>
      <c r="F29" s="607">
        <v>6.23</v>
      </c>
    </row>
    <row r="30" spans="1:6" ht="16.5" customHeight="1" x14ac:dyDescent="0.3">
      <c r="A30" s="608" t="s">
        <v>18</v>
      </c>
      <c r="B30" s="609">
        <f>AVERAGE(B24:B29)</f>
        <v>547872.5</v>
      </c>
      <c r="C30" s="610">
        <f>AVERAGE(C24:C29)</f>
        <v>9781.7800000000007</v>
      </c>
      <c r="D30" s="611">
        <f>AVERAGE(D24:D29)</f>
        <v>1.0249999999999997</v>
      </c>
      <c r="E30" s="611">
        <v>21.81</v>
      </c>
      <c r="F30" s="611">
        <f>AVERAGE(F24:F29)</f>
        <v>6.23</v>
      </c>
    </row>
    <row r="31" spans="1:6" ht="16.5" customHeight="1" x14ac:dyDescent="0.3">
      <c r="A31" s="612" t="s">
        <v>19</v>
      </c>
      <c r="B31" s="613">
        <f>(STDEV(B24:B29)/B30)</f>
        <v>3.1850589649123941E-3</v>
      </c>
      <c r="C31" s="614"/>
      <c r="D31" s="614"/>
      <c r="E31" s="614"/>
      <c r="F31" s="615"/>
    </row>
    <row r="32" spans="1:6" s="588" customFormat="1" ht="16.5" customHeight="1" x14ac:dyDescent="0.3">
      <c r="A32" s="616" t="s">
        <v>20</v>
      </c>
      <c r="B32" s="617">
        <f>COUNT(B24:B29)</f>
        <v>6</v>
      </c>
      <c r="C32" s="618"/>
      <c r="D32" s="619"/>
      <c r="E32" s="619"/>
      <c r="F32" s="620"/>
    </row>
    <row r="33" spans="1:6" s="588" customFormat="1" ht="15.75" customHeight="1" x14ac:dyDescent="0.25">
      <c r="A33" s="596"/>
      <c r="B33" s="596"/>
      <c r="C33" s="596"/>
      <c r="D33" s="596"/>
      <c r="E33" s="596"/>
      <c r="F33" s="596"/>
    </row>
    <row r="34" spans="1:6" s="588" customFormat="1" ht="16.5" customHeight="1" x14ac:dyDescent="0.3">
      <c r="A34" s="597" t="s">
        <v>21</v>
      </c>
      <c r="B34" s="621" t="s">
        <v>22</v>
      </c>
      <c r="C34" s="622"/>
      <c r="D34" s="622"/>
      <c r="E34" s="622"/>
      <c r="F34" s="622"/>
    </row>
    <row r="35" spans="1:6" ht="16.5" customHeight="1" x14ac:dyDescent="0.3">
      <c r="A35" s="597"/>
      <c r="B35" s="621" t="s">
        <v>23</v>
      </c>
      <c r="C35" s="622"/>
      <c r="D35" s="622"/>
      <c r="E35" s="622"/>
      <c r="F35" s="622"/>
    </row>
    <row r="36" spans="1:6" ht="16.5" customHeight="1" x14ac:dyDescent="0.3">
      <c r="A36" s="597"/>
      <c r="B36" s="621" t="s">
        <v>24</v>
      </c>
      <c r="C36" s="622"/>
      <c r="D36" s="622"/>
      <c r="E36" s="622"/>
      <c r="F36" s="622"/>
    </row>
    <row r="37" spans="1:6" ht="15.75" customHeight="1" x14ac:dyDescent="0.25">
      <c r="A37" s="596"/>
      <c r="B37" s="596" t="s">
        <v>166</v>
      </c>
      <c r="C37" s="596"/>
      <c r="D37" s="596"/>
      <c r="E37" s="596"/>
      <c r="F37" s="596"/>
    </row>
    <row r="38" spans="1:6" ht="16.5" customHeight="1" x14ac:dyDescent="0.3">
      <c r="A38" s="592" t="s">
        <v>1</v>
      </c>
      <c r="B38" s="593" t="s">
        <v>25</v>
      </c>
    </row>
    <row r="39" spans="1:6" ht="16.5" customHeight="1" x14ac:dyDescent="0.3">
      <c r="A39" s="597" t="s">
        <v>4</v>
      </c>
      <c r="B39" s="594"/>
      <c r="C39" s="596"/>
      <c r="D39" s="596"/>
      <c r="E39" s="596"/>
      <c r="F39" s="596"/>
    </row>
    <row r="40" spans="1:6" ht="16.5" customHeight="1" x14ac:dyDescent="0.3">
      <c r="A40" s="597" t="s">
        <v>6</v>
      </c>
      <c r="B40" s="598"/>
      <c r="C40" s="596"/>
      <c r="D40" s="596"/>
      <c r="E40" s="596"/>
      <c r="F40" s="596"/>
    </row>
    <row r="41" spans="1:6" ht="16.5" customHeight="1" x14ac:dyDescent="0.3">
      <c r="A41" s="594" t="s">
        <v>8</v>
      </c>
      <c r="B41" s="598"/>
      <c r="C41" s="596"/>
      <c r="D41" s="596"/>
      <c r="E41" s="596"/>
      <c r="F41" s="596"/>
    </row>
    <row r="42" spans="1:6" ht="16.5" customHeight="1" x14ac:dyDescent="0.3">
      <c r="A42" s="594" t="s">
        <v>10</v>
      </c>
      <c r="B42" s="599"/>
      <c r="C42" s="596"/>
      <c r="D42" s="596"/>
      <c r="E42" s="596"/>
      <c r="F42" s="596"/>
    </row>
    <row r="43" spans="1:6" ht="15.75" customHeight="1" x14ac:dyDescent="0.25">
      <c r="A43" s="596"/>
      <c r="B43" s="596"/>
      <c r="C43" s="596"/>
      <c r="D43" s="596"/>
      <c r="E43" s="596"/>
      <c r="F43" s="596"/>
    </row>
    <row r="44" spans="1:6" ht="16.5" customHeight="1" x14ac:dyDescent="0.3">
      <c r="A44" s="600" t="s">
        <v>13</v>
      </c>
      <c r="B44" s="601" t="s">
        <v>14</v>
      </c>
      <c r="C44" s="600" t="s">
        <v>15</v>
      </c>
      <c r="D44" s="600" t="s">
        <v>16</v>
      </c>
      <c r="E44" s="600" t="s">
        <v>165</v>
      </c>
      <c r="F44" s="600" t="s">
        <v>17</v>
      </c>
    </row>
    <row r="45" spans="1:6" ht="16.5" customHeight="1" x14ac:dyDescent="0.3">
      <c r="A45" s="602">
        <v>1</v>
      </c>
      <c r="B45" s="603"/>
      <c r="C45" s="603"/>
      <c r="D45" s="604"/>
      <c r="E45" s="604"/>
      <c r="F45" s="605"/>
    </row>
    <row r="46" spans="1:6" ht="16.5" customHeight="1" x14ac:dyDescent="0.3">
      <c r="A46" s="602">
        <v>2</v>
      </c>
      <c r="B46" s="603"/>
      <c r="C46" s="603"/>
      <c r="D46" s="604"/>
      <c r="E46" s="604"/>
      <c r="F46" s="604"/>
    </row>
    <row r="47" spans="1:6" ht="16.5" customHeight="1" x14ac:dyDescent="0.3">
      <c r="A47" s="602">
        <v>3</v>
      </c>
      <c r="B47" s="603"/>
      <c r="C47" s="603"/>
      <c r="D47" s="604"/>
      <c r="E47" s="604"/>
      <c r="F47" s="604"/>
    </row>
    <row r="48" spans="1:6" ht="16.5" customHeight="1" x14ac:dyDescent="0.3">
      <c r="A48" s="602">
        <v>4</v>
      </c>
      <c r="B48" s="603"/>
      <c r="C48" s="603"/>
      <c r="D48" s="604"/>
      <c r="E48" s="604"/>
      <c r="F48" s="604"/>
    </row>
    <row r="49" spans="1:8" ht="16.5" customHeight="1" x14ac:dyDescent="0.3">
      <c r="A49" s="602">
        <v>5</v>
      </c>
      <c r="B49" s="603"/>
      <c r="C49" s="603"/>
      <c r="D49" s="604"/>
      <c r="E49" s="604"/>
      <c r="F49" s="604"/>
    </row>
    <row r="50" spans="1:8" ht="16.5" customHeight="1" x14ac:dyDescent="0.3">
      <c r="A50" s="602">
        <v>6</v>
      </c>
      <c r="B50" s="606"/>
      <c r="C50" s="606"/>
      <c r="D50" s="607"/>
      <c r="E50" s="607"/>
      <c r="F50" s="607"/>
    </row>
    <row r="51" spans="1:8" ht="16.5" customHeight="1" x14ac:dyDescent="0.3">
      <c r="A51" s="608" t="s">
        <v>18</v>
      </c>
      <c r="B51" s="609" t="e">
        <f>AVERAGE(B45:B50)</f>
        <v>#DIV/0!</v>
      </c>
      <c r="C51" s="610" t="e">
        <f>AVERAGE(C45:C50)</f>
        <v>#DIV/0!</v>
      </c>
      <c r="D51" s="611" t="e">
        <f>AVERAGE(D45:D50)</f>
        <v>#DIV/0!</v>
      </c>
      <c r="E51" s="611"/>
      <c r="F51" s="611" t="e">
        <f>AVERAGE(F45:F50)</f>
        <v>#DIV/0!</v>
      </c>
    </row>
    <row r="52" spans="1:8" ht="16.5" customHeight="1" x14ac:dyDescent="0.3">
      <c r="A52" s="612" t="s">
        <v>19</v>
      </c>
      <c r="B52" s="613" t="e">
        <f>(STDEV(B45:B50)/B51)</f>
        <v>#DIV/0!</v>
      </c>
      <c r="C52" s="614"/>
      <c r="D52" s="614"/>
      <c r="E52" s="614"/>
      <c r="F52" s="615"/>
    </row>
    <row r="53" spans="1:8" s="588" customFormat="1" ht="16.5" customHeight="1" x14ac:dyDescent="0.3">
      <c r="A53" s="616" t="s">
        <v>20</v>
      </c>
      <c r="B53" s="617">
        <f>COUNT(B45:B50)</f>
        <v>0</v>
      </c>
      <c r="C53" s="618"/>
      <c r="D53" s="619"/>
      <c r="E53" s="619"/>
      <c r="F53" s="620"/>
    </row>
    <row r="54" spans="1:8" s="588" customFormat="1" ht="15.75" customHeight="1" x14ac:dyDescent="0.25">
      <c r="A54" s="596"/>
      <c r="B54" s="596"/>
      <c r="C54" s="596"/>
      <c r="D54" s="596"/>
      <c r="E54" s="596"/>
      <c r="F54" s="596"/>
    </row>
    <row r="55" spans="1:8" s="588" customFormat="1" ht="16.5" customHeight="1" x14ac:dyDescent="0.3">
      <c r="A55" s="597" t="s">
        <v>21</v>
      </c>
      <c r="B55" s="621" t="s">
        <v>22</v>
      </c>
      <c r="C55" s="622"/>
      <c r="D55" s="622"/>
      <c r="E55" s="622"/>
      <c r="F55" s="622"/>
    </row>
    <row r="56" spans="1:8" ht="16.5" customHeight="1" x14ac:dyDescent="0.3">
      <c r="A56" s="597"/>
      <c r="B56" s="621" t="s">
        <v>23</v>
      </c>
      <c r="C56" s="622"/>
      <c r="D56" s="622"/>
      <c r="E56" s="622"/>
      <c r="F56" s="622"/>
    </row>
    <row r="57" spans="1:8" ht="16.5" customHeight="1" x14ac:dyDescent="0.3">
      <c r="A57" s="597"/>
      <c r="B57" s="621" t="s">
        <v>24</v>
      </c>
      <c r="C57" s="622"/>
      <c r="D57" s="622"/>
      <c r="E57" s="622"/>
      <c r="F57" s="622"/>
    </row>
    <row r="58" spans="1:8" ht="14.25" customHeight="1" thickBot="1" x14ac:dyDescent="0.3">
      <c r="A58" s="623"/>
      <c r="B58" s="596" t="s">
        <v>166</v>
      </c>
      <c r="D58" s="624"/>
      <c r="E58" s="625"/>
      <c r="G58" s="590"/>
      <c r="H58" s="590"/>
    </row>
    <row r="59" spans="1:8" ht="15" customHeight="1" x14ac:dyDescent="0.3">
      <c r="B59" s="626" t="s">
        <v>26</v>
      </c>
      <c r="C59" s="626"/>
      <c r="F59" s="627" t="s">
        <v>27</v>
      </c>
      <c r="G59" s="628"/>
      <c r="H59" s="627" t="s">
        <v>28</v>
      </c>
    </row>
    <row r="60" spans="1:8" ht="15" customHeight="1" x14ac:dyDescent="0.3">
      <c r="A60" s="629" t="s">
        <v>29</v>
      </c>
      <c r="B60" s="630" t="s">
        <v>162</v>
      </c>
      <c r="C60" s="630"/>
      <c r="F60" s="630" t="s">
        <v>163</v>
      </c>
      <c r="H60" s="630"/>
    </row>
    <row r="61" spans="1:8" ht="15" customHeight="1" x14ac:dyDescent="0.3">
      <c r="A61" s="629" t="s">
        <v>30</v>
      </c>
      <c r="B61" s="631"/>
      <c r="C61" s="631"/>
      <c r="F61" s="631"/>
      <c r="H61" s="632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9" sqref="D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1" t="s">
        <v>31</v>
      </c>
      <c r="B11" s="492"/>
      <c r="C11" s="492"/>
      <c r="D11" s="492"/>
      <c r="E11" s="492"/>
      <c r="F11" s="493"/>
      <c r="G11" s="45"/>
    </row>
    <row r="12" spans="1:7" ht="16.5" customHeight="1" x14ac:dyDescent="0.3">
      <c r="A12" s="490" t="s">
        <v>32</v>
      </c>
      <c r="B12" s="490"/>
      <c r="C12" s="490"/>
      <c r="D12" s="490"/>
      <c r="E12" s="490"/>
      <c r="F12" s="490"/>
      <c r="G12" s="44"/>
    </row>
    <row r="14" spans="1:7" ht="16.5" customHeight="1" x14ac:dyDescent="0.3">
      <c r="A14" s="495" t="s">
        <v>33</v>
      </c>
      <c r="B14" s="495"/>
      <c r="C14" s="14" t="s">
        <v>5</v>
      </c>
    </row>
    <row r="15" spans="1:7" ht="16.5" customHeight="1" x14ac:dyDescent="0.3">
      <c r="A15" s="495" t="s">
        <v>34</v>
      </c>
      <c r="B15" s="495"/>
      <c r="C15" s="14" t="s">
        <v>7</v>
      </c>
    </row>
    <row r="16" spans="1:7" ht="16.5" customHeight="1" x14ac:dyDescent="0.3">
      <c r="A16" s="495" t="s">
        <v>35</v>
      </c>
      <c r="B16" s="495"/>
      <c r="C16" s="14" t="s">
        <v>9</v>
      </c>
    </row>
    <row r="17" spans="1:5" ht="16.5" customHeight="1" x14ac:dyDescent="0.3">
      <c r="A17" s="495" t="s">
        <v>36</v>
      </c>
      <c r="B17" s="495"/>
      <c r="C17" s="14" t="s">
        <v>11</v>
      </c>
    </row>
    <row r="18" spans="1:5" ht="16.5" customHeight="1" x14ac:dyDescent="0.3">
      <c r="A18" s="495" t="s">
        <v>37</v>
      </c>
      <c r="B18" s="495"/>
      <c r="C18" s="51" t="s">
        <v>12</v>
      </c>
    </row>
    <row r="19" spans="1:5" ht="16.5" customHeight="1" x14ac:dyDescent="0.3">
      <c r="A19" s="495" t="s">
        <v>38</v>
      </c>
      <c r="B19" s="495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490" t="s">
        <v>1</v>
      </c>
      <c r="B21" s="490"/>
      <c r="C21" s="13" t="s">
        <v>39</v>
      </c>
      <c r="D21" s="20"/>
    </row>
    <row r="22" spans="1:5" ht="15.75" customHeight="1" x14ac:dyDescent="0.3">
      <c r="A22" s="494"/>
      <c r="B22" s="494"/>
      <c r="C22" s="11"/>
      <c r="D22" s="494"/>
      <c r="E22" s="494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664.03</v>
      </c>
      <c r="D24" s="41">
        <f t="shared" ref="D24:D43" si="0">(C24-$C$46)/$C$46</f>
        <v>-1.4958163573344618E-2</v>
      </c>
      <c r="E24" s="7"/>
    </row>
    <row r="25" spans="1:5" ht="15.75" customHeight="1" x14ac:dyDescent="0.3">
      <c r="C25" s="49">
        <v>661.47</v>
      </c>
      <c r="D25" s="42">
        <f t="shared" si="0"/>
        <v>-1.875574365444364E-2</v>
      </c>
      <c r="E25" s="7"/>
    </row>
    <row r="26" spans="1:5" ht="15.75" customHeight="1" x14ac:dyDescent="0.3">
      <c r="C26" s="49">
        <v>672.3</v>
      </c>
      <c r="D26" s="42">
        <f t="shared" si="0"/>
        <v>-2.6901997957315248E-3</v>
      </c>
      <c r="E26" s="7"/>
    </row>
    <row r="27" spans="1:5" ht="15.75" customHeight="1" x14ac:dyDescent="0.3">
      <c r="C27" s="49">
        <v>669.67</v>
      </c>
      <c r="D27" s="42">
        <f t="shared" si="0"/>
        <v>-6.5916199571731757E-3</v>
      </c>
      <c r="E27" s="7"/>
    </row>
    <row r="28" spans="1:5" ht="15.75" customHeight="1" x14ac:dyDescent="0.3">
      <c r="C28" s="49">
        <v>674.66</v>
      </c>
      <c r="D28" s="42">
        <f t="shared" si="0"/>
        <v>8.1069434153173186E-4</v>
      </c>
      <c r="E28" s="7"/>
    </row>
    <row r="29" spans="1:5" ht="15.75" customHeight="1" x14ac:dyDescent="0.3">
      <c r="C29" s="49">
        <v>666.87</v>
      </c>
      <c r="D29" s="42">
        <f t="shared" si="0"/>
        <v>-1.0745223170875253E-2</v>
      </c>
      <c r="E29" s="7"/>
    </row>
    <row r="30" spans="1:5" ht="15.75" customHeight="1" x14ac:dyDescent="0.3">
      <c r="C30" s="49">
        <v>673.2</v>
      </c>
      <c r="D30" s="42">
        <f t="shared" si="0"/>
        <v>-1.3551130484699861E-3</v>
      </c>
      <c r="E30" s="7"/>
    </row>
    <row r="31" spans="1:5" ht="15.75" customHeight="1" x14ac:dyDescent="0.3">
      <c r="C31" s="49">
        <v>665.35</v>
      </c>
      <c r="D31" s="42">
        <f t="shared" si="0"/>
        <v>-1.3000036344027818E-2</v>
      </c>
      <c r="E31" s="7"/>
    </row>
    <row r="32" spans="1:5" ht="15.75" customHeight="1" x14ac:dyDescent="0.3">
      <c r="C32" s="49">
        <v>678.74</v>
      </c>
      <c r="D32" s="42">
        <f t="shared" si="0"/>
        <v>6.8630875957834889E-3</v>
      </c>
      <c r="E32" s="7"/>
    </row>
    <row r="33" spans="1:7" ht="15.75" customHeight="1" x14ac:dyDescent="0.3">
      <c r="C33" s="49">
        <v>672.75</v>
      </c>
      <c r="D33" s="42">
        <f t="shared" si="0"/>
        <v>-2.0226564221007552E-3</v>
      </c>
      <c r="E33" s="7"/>
    </row>
    <row r="34" spans="1:7" ht="15.75" customHeight="1" x14ac:dyDescent="0.3">
      <c r="C34" s="49">
        <v>683.16</v>
      </c>
      <c r="D34" s="42">
        <f t="shared" si="0"/>
        <v>1.34198469545561E-2</v>
      </c>
      <c r="E34" s="7"/>
    </row>
    <row r="35" spans="1:7" ht="15.75" customHeight="1" x14ac:dyDescent="0.3">
      <c r="C35" s="49">
        <v>678.99</v>
      </c>
      <c r="D35" s="42">
        <f t="shared" si="0"/>
        <v>7.2339450255783236E-3</v>
      </c>
      <c r="E35" s="7"/>
    </row>
    <row r="36" spans="1:7" ht="15.75" customHeight="1" x14ac:dyDescent="0.3">
      <c r="C36" s="49">
        <v>681.63</v>
      </c>
      <c r="D36" s="42">
        <f t="shared" si="0"/>
        <v>1.1150199484211754E-2</v>
      </c>
      <c r="E36" s="7"/>
    </row>
    <row r="37" spans="1:7" ht="15.75" customHeight="1" x14ac:dyDescent="0.3">
      <c r="C37" s="49">
        <v>669.46</v>
      </c>
      <c r="D37" s="42">
        <f t="shared" si="0"/>
        <v>-6.9031401982007218E-3</v>
      </c>
      <c r="E37" s="7"/>
    </row>
    <row r="38" spans="1:7" ht="15.75" customHeight="1" x14ac:dyDescent="0.3">
      <c r="C38" s="49">
        <v>676.03</v>
      </c>
      <c r="D38" s="42">
        <f t="shared" si="0"/>
        <v>2.842993056807431E-3</v>
      </c>
      <c r="E38" s="7"/>
    </row>
    <row r="39" spans="1:7" ht="15.75" customHeight="1" x14ac:dyDescent="0.3">
      <c r="C39" s="49">
        <v>681.91</v>
      </c>
      <c r="D39" s="42">
        <f t="shared" si="0"/>
        <v>1.1565559805581929E-2</v>
      </c>
      <c r="E39" s="7"/>
    </row>
    <row r="40" spans="1:7" ht="15.75" customHeight="1" x14ac:dyDescent="0.3">
      <c r="C40" s="49">
        <v>682.29</v>
      </c>
      <c r="D40" s="42">
        <f t="shared" si="0"/>
        <v>1.212926309887007E-2</v>
      </c>
      <c r="E40" s="7"/>
    </row>
    <row r="41" spans="1:7" ht="15.75" customHeight="1" x14ac:dyDescent="0.3">
      <c r="C41" s="49">
        <v>677.23</v>
      </c>
      <c r="D41" s="42">
        <f t="shared" si="0"/>
        <v>4.6231087198227031E-3</v>
      </c>
      <c r="E41" s="7"/>
    </row>
    <row r="42" spans="1:7" ht="15.75" customHeight="1" x14ac:dyDescent="0.3">
      <c r="C42" s="49">
        <v>685.15</v>
      </c>
      <c r="D42" s="42">
        <f t="shared" si="0"/>
        <v>1.6371872095722995E-2</v>
      </c>
      <c r="E42" s="7"/>
    </row>
    <row r="43" spans="1:7" ht="16.5" customHeight="1" x14ac:dyDescent="0.3">
      <c r="C43" s="50">
        <v>667.38</v>
      </c>
      <c r="D43" s="43">
        <f t="shared" si="0"/>
        <v>-9.9886740140938037E-3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13482.269999999997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674.11349999999982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488">
        <f>C46</f>
        <v>674.11349999999982</v>
      </c>
      <c r="C49" s="47">
        <f>-IF(C46&lt;=80,10%,IF(C46&lt;250,7.5%,5%))</f>
        <v>-0.05</v>
      </c>
      <c r="D49" s="35">
        <f>IF(C46&lt;=80,C46*0.9,IF(C46&lt;250,C46*0.925,C46*0.95))</f>
        <v>640.40782499999978</v>
      </c>
    </row>
    <row r="50" spans="1:6" ht="17.25" customHeight="1" x14ac:dyDescent="0.3">
      <c r="B50" s="489"/>
      <c r="C50" s="48">
        <f>IF(C46&lt;=80, 10%, IF(C46&lt;250, 7.5%, 5%))</f>
        <v>0.05</v>
      </c>
      <c r="D50" s="35">
        <f>IF(C46&lt;=80, C46*1.1, IF(C46&lt;250, C46*1.075, C46*1.05))</f>
        <v>707.81917499999986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activeCell="D36" sqref="D36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496" t="s">
        <v>45</v>
      </c>
      <c r="B1" s="496"/>
      <c r="C1" s="496"/>
      <c r="D1" s="496"/>
      <c r="E1" s="496"/>
      <c r="F1" s="496"/>
      <c r="G1" s="496"/>
    </row>
    <row r="2" spans="1:7" ht="14.25" customHeight="1" x14ac:dyDescent="0.2">
      <c r="A2" s="496"/>
      <c r="B2" s="496"/>
      <c r="C2" s="496"/>
      <c r="D2" s="496"/>
      <c r="E2" s="496"/>
      <c r="F2" s="496"/>
      <c r="G2" s="496"/>
    </row>
    <row r="3" spans="1:7" ht="14.25" customHeight="1" x14ac:dyDescent="0.2">
      <c r="A3" s="496"/>
      <c r="B3" s="496"/>
      <c r="C3" s="496"/>
      <c r="D3" s="496"/>
      <c r="E3" s="496"/>
      <c r="F3" s="496"/>
      <c r="G3" s="496"/>
    </row>
    <row r="4" spans="1:7" ht="14.25" customHeight="1" x14ac:dyDescent="0.2">
      <c r="A4" s="496"/>
      <c r="B4" s="496"/>
      <c r="C4" s="496"/>
      <c r="D4" s="496"/>
      <c r="E4" s="496"/>
      <c r="F4" s="496"/>
      <c r="G4" s="496"/>
    </row>
    <row r="5" spans="1:7" ht="14.25" customHeight="1" x14ac:dyDescent="0.2">
      <c r="A5" s="496"/>
      <c r="B5" s="496"/>
      <c r="C5" s="496"/>
      <c r="D5" s="496"/>
      <c r="E5" s="496"/>
      <c r="F5" s="496"/>
      <c r="G5" s="496"/>
    </row>
    <row r="6" spans="1:7" ht="14.25" customHeight="1" x14ac:dyDescent="0.2">
      <c r="A6" s="496"/>
      <c r="B6" s="496"/>
      <c r="C6" s="496"/>
      <c r="D6" s="496"/>
      <c r="E6" s="496"/>
      <c r="F6" s="496"/>
      <c r="G6" s="496"/>
    </row>
    <row r="7" spans="1:7" ht="14.25" customHeight="1" x14ac:dyDescent="0.2">
      <c r="A7" s="496"/>
      <c r="B7" s="496"/>
      <c r="C7" s="496"/>
      <c r="D7" s="496"/>
      <c r="E7" s="496"/>
      <c r="F7" s="496"/>
      <c r="G7" s="496"/>
    </row>
    <row r="8" spans="1:7" ht="14.25" customHeight="1" x14ac:dyDescent="0.2">
      <c r="A8" s="497" t="s">
        <v>46</v>
      </c>
      <c r="B8" s="497"/>
      <c r="C8" s="497"/>
      <c r="D8" s="497"/>
      <c r="E8" s="497"/>
      <c r="F8" s="497"/>
      <c r="G8" s="497"/>
    </row>
    <row r="9" spans="1:7" ht="14.25" customHeight="1" x14ac:dyDescent="0.2">
      <c r="A9" s="497"/>
      <c r="B9" s="497"/>
      <c r="C9" s="497"/>
      <c r="D9" s="497"/>
      <c r="E9" s="497"/>
      <c r="F9" s="497"/>
      <c r="G9" s="497"/>
    </row>
    <row r="10" spans="1:7" ht="14.25" customHeight="1" x14ac:dyDescent="0.2">
      <c r="A10" s="497"/>
      <c r="B10" s="497"/>
      <c r="C10" s="497"/>
      <c r="D10" s="497"/>
      <c r="E10" s="497"/>
      <c r="F10" s="497"/>
      <c r="G10" s="497"/>
    </row>
    <row r="11" spans="1:7" ht="14.25" customHeight="1" x14ac:dyDescent="0.2">
      <c r="A11" s="497"/>
      <c r="B11" s="497"/>
      <c r="C11" s="497"/>
      <c r="D11" s="497"/>
      <c r="E11" s="497"/>
      <c r="F11" s="497"/>
      <c r="G11" s="497"/>
    </row>
    <row r="12" spans="1:7" ht="14.25" customHeight="1" x14ac:dyDescent="0.2">
      <c r="A12" s="497"/>
      <c r="B12" s="497"/>
      <c r="C12" s="497"/>
      <c r="D12" s="497"/>
      <c r="E12" s="497"/>
      <c r="F12" s="497"/>
      <c r="G12" s="497"/>
    </row>
    <row r="13" spans="1:7" ht="14.25" customHeight="1" x14ac:dyDescent="0.2">
      <c r="A13" s="497"/>
      <c r="B13" s="497"/>
      <c r="C13" s="497"/>
      <c r="D13" s="497"/>
      <c r="E13" s="497"/>
      <c r="F13" s="497"/>
      <c r="G13" s="497"/>
    </row>
    <row r="14" spans="1:7" ht="14.25" customHeight="1" x14ac:dyDescent="0.2">
      <c r="A14" s="497"/>
      <c r="B14" s="497"/>
      <c r="C14" s="497"/>
      <c r="D14" s="497"/>
      <c r="E14" s="497"/>
      <c r="F14" s="497"/>
      <c r="G14" s="497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501" t="s">
        <v>31</v>
      </c>
      <c r="B16" s="502"/>
      <c r="C16" s="502"/>
      <c r="D16" s="502"/>
      <c r="E16" s="502"/>
      <c r="F16" s="502"/>
      <c r="G16" s="502"/>
    </row>
    <row r="17" spans="1:7" ht="18.75" customHeight="1" x14ac:dyDescent="0.3">
      <c r="A17" s="53" t="s">
        <v>47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33</v>
      </c>
      <c r="B18" s="503" t="s">
        <v>5</v>
      </c>
      <c r="C18" s="503"/>
      <c r="D18" s="55"/>
      <c r="E18" s="55"/>
      <c r="F18" s="52"/>
      <c r="G18" s="52"/>
    </row>
    <row r="19" spans="1:7" ht="26.25" customHeight="1" x14ac:dyDescent="0.4">
      <c r="A19" s="54" t="s">
        <v>34</v>
      </c>
      <c r="B19" s="56" t="s">
        <v>7</v>
      </c>
      <c r="C19" s="97">
        <v>18</v>
      </c>
      <c r="D19" s="52"/>
      <c r="E19" s="52"/>
      <c r="F19" s="52"/>
      <c r="G19" s="52"/>
    </row>
    <row r="20" spans="1:7" ht="26.25" customHeight="1" x14ac:dyDescent="0.4">
      <c r="A20" s="54" t="s">
        <v>35</v>
      </c>
      <c r="B20" s="504" t="s">
        <v>167</v>
      </c>
      <c r="C20" s="504"/>
      <c r="D20" s="52"/>
      <c r="E20" s="52"/>
      <c r="F20" s="52"/>
      <c r="G20" s="52"/>
    </row>
    <row r="21" spans="1:7" ht="26.25" customHeight="1" x14ac:dyDescent="0.4">
      <c r="A21" s="54" t="s">
        <v>36</v>
      </c>
      <c r="B21" s="57" t="s">
        <v>11</v>
      </c>
      <c r="C21" s="57"/>
      <c r="D21" s="58"/>
      <c r="E21" s="58"/>
      <c r="F21" s="58"/>
      <c r="G21" s="58"/>
    </row>
    <row r="22" spans="1:7" ht="26.25" customHeight="1" x14ac:dyDescent="0.4">
      <c r="A22" s="54" t="s">
        <v>37</v>
      </c>
      <c r="B22" s="59">
        <v>42761</v>
      </c>
      <c r="C22" s="60"/>
      <c r="D22" s="52"/>
      <c r="E22" s="52"/>
      <c r="F22" s="52"/>
      <c r="G22" s="52"/>
    </row>
    <row r="23" spans="1:7" ht="26.25" customHeight="1" x14ac:dyDescent="0.4">
      <c r="A23" s="54" t="s">
        <v>38</v>
      </c>
      <c r="B23" s="59">
        <v>42762</v>
      </c>
      <c r="C23" s="60"/>
      <c r="D23" s="52"/>
      <c r="E23" s="52"/>
      <c r="F23" s="52"/>
      <c r="G23" s="52"/>
    </row>
    <row r="24" spans="1:7" ht="18.75" customHeight="1" x14ac:dyDescent="0.3">
      <c r="A24" s="54"/>
      <c r="B24" s="61"/>
      <c r="C24" s="52"/>
      <c r="D24" s="52"/>
      <c r="E24" s="52"/>
      <c r="F24" s="52"/>
      <c r="G24" s="52"/>
    </row>
    <row r="25" spans="1:7" ht="18.75" customHeight="1" x14ac:dyDescent="0.3">
      <c r="A25" s="53" t="s">
        <v>1</v>
      </c>
      <c r="B25" s="69" t="s">
        <v>48</v>
      </c>
      <c r="C25" s="52"/>
      <c r="D25" s="52"/>
      <c r="E25" s="52"/>
      <c r="F25" s="52"/>
      <c r="G25" s="52"/>
    </row>
    <row r="26" spans="1:7" ht="19.5" customHeight="1" x14ac:dyDescent="0.3">
      <c r="A26" s="52" t="s">
        <v>49</v>
      </c>
      <c r="B26" s="70"/>
      <c r="C26" s="52"/>
      <c r="D26" s="52"/>
      <c r="E26" s="52"/>
      <c r="F26" s="52"/>
      <c r="G26" s="52"/>
    </row>
    <row r="27" spans="1:7" ht="27" customHeight="1" x14ac:dyDescent="0.4">
      <c r="A27" s="71" t="s">
        <v>50</v>
      </c>
      <c r="B27" s="105">
        <v>95.69</v>
      </c>
      <c r="C27" s="52" t="str">
        <f>B20</f>
        <v>METFORMIN HYDROCHLORIDE</v>
      </c>
      <c r="D27" s="505" t="s">
        <v>51</v>
      </c>
      <c r="E27" s="506"/>
      <c r="F27" s="506"/>
      <c r="G27" s="506"/>
    </row>
    <row r="28" spans="1:7" ht="17.25" customHeight="1" x14ac:dyDescent="0.3">
      <c r="A28" s="72"/>
      <c r="B28" s="72"/>
      <c r="C28" s="72"/>
      <c r="D28" s="73"/>
      <c r="E28" s="73"/>
      <c r="F28" s="73"/>
      <c r="G28" s="73"/>
    </row>
    <row r="29" spans="1:7" ht="38.25" customHeight="1" x14ac:dyDescent="0.3">
      <c r="A29" s="67"/>
      <c r="B29" s="99"/>
      <c r="C29" s="101" t="s">
        <v>52</v>
      </c>
      <c r="D29" s="74" t="s">
        <v>53</v>
      </c>
      <c r="F29" s="86"/>
      <c r="G29" s="52"/>
    </row>
    <row r="30" spans="1:7" ht="26.25" customHeight="1" x14ac:dyDescent="0.4">
      <c r="A30" s="67"/>
      <c r="B30" s="75">
        <v>1</v>
      </c>
      <c r="C30" s="102">
        <v>675.9</v>
      </c>
      <c r="D30" s="100">
        <f t="shared" ref="D30:D39" si="0">IF(ISBLANK(C30),"-",C30/$C$41*$B$27)</f>
        <v>95.256350362383401</v>
      </c>
      <c r="F30" s="499" t="s">
        <v>54</v>
      </c>
      <c r="G30" s="500"/>
    </row>
    <row r="31" spans="1:7" ht="26.25" customHeight="1" x14ac:dyDescent="0.4">
      <c r="A31" s="67"/>
      <c r="B31" s="76">
        <v>2</v>
      </c>
      <c r="C31" s="103">
        <v>680.37</v>
      </c>
      <c r="D31" s="77">
        <f t="shared" si="0"/>
        <v>95.886319124211866</v>
      </c>
      <c r="F31" s="107" t="s">
        <v>43</v>
      </c>
      <c r="G31" s="108">
        <f>D41</f>
        <v>95.689999999999984</v>
      </c>
    </row>
    <row r="32" spans="1:7" ht="26.25" customHeight="1" x14ac:dyDescent="0.4">
      <c r="A32" s="67"/>
      <c r="B32" s="76">
        <v>3</v>
      </c>
      <c r="C32" s="103">
        <v>689.32</v>
      </c>
      <c r="D32" s="77">
        <f t="shared" si="0"/>
        <v>97.147665973957885</v>
      </c>
      <c r="F32" s="107" t="s">
        <v>55</v>
      </c>
      <c r="G32" s="109">
        <v>2.4</v>
      </c>
    </row>
    <row r="33" spans="1:7" ht="26.25" customHeight="1" x14ac:dyDescent="0.4">
      <c r="A33" s="67"/>
      <c r="B33" s="76">
        <v>4</v>
      </c>
      <c r="C33" s="103">
        <v>672.54</v>
      </c>
      <c r="D33" s="77">
        <f t="shared" si="0"/>
        <v>94.782816796445246</v>
      </c>
      <c r="F33" s="107" t="s">
        <v>56</v>
      </c>
      <c r="G33" s="108">
        <f>STDEV(D30:D39)</f>
        <v>0.82725188558628127</v>
      </c>
    </row>
    <row r="34" spans="1:7" ht="26.25" customHeight="1" x14ac:dyDescent="0.4">
      <c r="A34" s="67"/>
      <c r="B34" s="76">
        <v>5</v>
      </c>
      <c r="C34" s="103">
        <v>675.68</v>
      </c>
      <c r="D34" s="77">
        <f t="shared" si="0"/>
        <v>95.225345188423177</v>
      </c>
      <c r="F34" s="107" t="s">
        <v>57</v>
      </c>
      <c r="G34" s="108">
        <f>IF(OR(D41&lt;98.5,D41&gt;101.5),(IF(D41&lt;98.5,98.5,101.5)),G31)</f>
        <v>98.5</v>
      </c>
    </row>
    <row r="35" spans="1:7" ht="27" customHeight="1" x14ac:dyDescent="0.4">
      <c r="A35" s="67"/>
      <c r="B35" s="76">
        <v>6</v>
      </c>
      <c r="C35" s="103">
        <v>685.43</v>
      </c>
      <c r="D35" s="77">
        <f t="shared" si="0"/>
        <v>96.599438125297326</v>
      </c>
      <c r="F35" s="110" t="s">
        <v>58</v>
      </c>
      <c r="G35" s="111">
        <f>ABS(G34-G31)+(G32*G33)</f>
        <v>4.7954045254070916</v>
      </c>
    </row>
    <row r="36" spans="1:7" ht="26.25" customHeight="1" x14ac:dyDescent="0.4">
      <c r="A36" s="67"/>
      <c r="B36" s="76">
        <v>7</v>
      </c>
      <c r="C36" s="103">
        <v>676.43</v>
      </c>
      <c r="D36" s="77">
        <f t="shared" si="0"/>
        <v>95.331044645105791</v>
      </c>
    </row>
    <row r="37" spans="1:7" ht="26.25" customHeight="1" x14ac:dyDescent="0.4">
      <c r="A37" s="67"/>
      <c r="B37" s="76">
        <v>8</v>
      </c>
      <c r="C37" s="103">
        <v>680.53</v>
      </c>
      <c r="D37" s="77">
        <f t="shared" si="0"/>
        <v>95.908868341637486</v>
      </c>
    </row>
    <row r="38" spans="1:7" ht="26.25" customHeight="1" x14ac:dyDescent="0.4">
      <c r="A38" s="67"/>
      <c r="B38" s="76">
        <v>9</v>
      </c>
      <c r="C38" s="103">
        <v>683.08</v>
      </c>
      <c r="D38" s="77">
        <f t="shared" si="0"/>
        <v>96.268246494358436</v>
      </c>
    </row>
    <row r="39" spans="1:7" ht="27" customHeight="1" x14ac:dyDescent="0.4">
      <c r="A39" s="62"/>
      <c r="B39" s="78">
        <v>10</v>
      </c>
      <c r="C39" s="104">
        <v>670.49</v>
      </c>
      <c r="D39" s="79">
        <f t="shared" si="0"/>
        <v>94.493904948179392</v>
      </c>
    </row>
    <row r="40" spans="1:7" ht="18.75" customHeight="1" x14ac:dyDescent="0.3">
      <c r="A40" s="62"/>
      <c r="B40" s="76"/>
      <c r="C40" s="66"/>
      <c r="D40" s="98"/>
    </row>
    <row r="41" spans="1:7" ht="18.75" customHeight="1" x14ac:dyDescent="0.3">
      <c r="A41" s="73"/>
      <c r="B41" s="63" t="s">
        <v>59</v>
      </c>
      <c r="C41" s="106">
        <f>AVERAGE(C30:C39)</f>
        <v>678.97699999999998</v>
      </c>
      <c r="D41" s="81">
        <f>AVERAGE(D30:D39)</f>
        <v>95.689999999999984</v>
      </c>
    </row>
    <row r="42" spans="1:7" ht="18.75" customHeight="1" x14ac:dyDescent="0.3">
      <c r="A42" s="73"/>
      <c r="B42" s="63" t="s">
        <v>60</v>
      </c>
      <c r="C42" s="82">
        <f>STDEV(C30:C39)/C41</f>
        <v>8.6451236867622662E-3</v>
      </c>
      <c r="D42" s="82">
        <f>STDEV(D30:D39)/D41</f>
        <v>8.6451236867622679E-3</v>
      </c>
    </row>
    <row r="43" spans="1:7" ht="19.5" customHeight="1" x14ac:dyDescent="0.3">
      <c r="A43" s="73"/>
      <c r="B43" s="68" t="s">
        <v>20</v>
      </c>
      <c r="C43" s="83">
        <f>COUNT(C30:C39)</f>
        <v>10</v>
      </c>
      <c r="D43" s="83">
        <f>COUNT(D30:D39)</f>
        <v>10</v>
      </c>
    </row>
    <row r="44" spans="1:7" ht="18.75" customHeight="1" x14ac:dyDescent="0.3">
      <c r="A44" s="73"/>
      <c r="B44" s="84"/>
      <c r="C44" s="84"/>
      <c r="D44" s="65"/>
      <c r="E44" s="80"/>
      <c r="F44" s="64"/>
      <c r="G44" s="85"/>
    </row>
    <row r="45" spans="1:7" ht="18.75" customHeight="1" x14ac:dyDescent="0.3">
      <c r="A45" s="52"/>
      <c r="B45" s="52"/>
      <c r="C45" s="52"/>
      <c r="D45" s="52"/>
      <c r="E45" s="52"/>
      <c r="F45" s="52"/>
      <c r="G45" s="52"/>
    </row>
    <row r="46" spans="1:7" ht="19.5" customHeight="1" x14ac:dyDescent="0.3">
      <c r="A46" s="87"/>
      <c r="B46" s="87"/>
      <c r="C46" s="88"/>
      <c r="D46" s="88"/>
      <c r="E46" s="88"/>
      <c r="F46" s="88"/>
      <c r="G46" s="88"/>
    </row>
    <row r="47" spans="1:7" ht="18.75" customHeight="1" x14ac:dyDescent="0.3">
      <c r="A47" s="52"/>
      <c r="B47" s="498" t="s">
        <v>26</v>
      </c>
      <c r="C47" s="498"/>
      <c r="D47" s="52"/>
      <c r="E47" s="89" t="s">
        <v>27</v>
      </c>
      <c r="F47" s="90"/>
      <c r="G47" s="96" t="s">
        <v>28</v>
      </c>
    </row>
    <row r="48" spans="1:7" ht="60" customHeight="1" x14ac:dyDescent="0.3">
      <c r="A48" s="91" t="s">
        <v>29</v>
      </c>
      <c r="B48" s="92"/>
      <c r="C48" s="92"/>
      <c r="D48" s="52"/>
      <c r="E48" s="92"/>
      <c r="F48" s="84"/>
      <c r="G48" s="93"/>
    </row>
    <row r="49" spans="1:7" ht="60" customHeight="1" x14ac:dyDescent="0.3">
      <c r="A49" s="91" t="s">
        <v>30</v>
      </c>
      <c r="B49" s="94"/>
      <c r="C49" s="94"/>
      <c r="D49" s="52"/>
      <c r="E49" s="94"/>
      <c r="F49" s="84"/>
      <c r="G49" s="95"/>
    </row>
    <row r="56" spans="1:7" x14ac:dyDescent="0.2">
      <c r="A56" t="s">
        <v>61</v>
      </c>
    </row>
    <row r="57" spans="1:7" x14ac:dyDescent="0.2">
      <c r="A57" t="s">
        <v>62</v>
      </c>
      <c r="B57">
        <f>Uniformity!C46</f>
        <v>674.11349999999982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44" orientation="portrait" r:id="rId1"/>
  <headerFooter>
    <oddHeader>&amp;LVer 1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zoomScale="60" zoomScaleNormal="70" workbookViewId="0">
      <selection activeCell="D39" sqref="D3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96" t="s">
        <v>45</v>
      </c>
      <c r="B1" s="496"/>
      <c r="C1" s="496"/>
      <c r="D1" s="496"/>
      <c r="E1" s="496"/>
      <c r="F1" s="496"/>
      <c r="G1" s="496"/>
    </row>
    <row r="2" spans="1:7" x14ac:dyDescent="0.2">
      <c r="A2" s="496"/>
      <c r="B2" s="496"/>
      <c r="C2" s="496"/>
      <c r="D2" s="496"/>
      <c r="E2" s="496"/>
      <c r="F2" s="496"/>
      <c r="G2" s="496"/>
    </row>
    <row r="3" spans="1:7" x14ac:dyDescent="0.2">
      <c r="A3" s="496"/>
      <c r="B3" s="496"/>
      <c r="C3" s="496"/>
      <c r="D3" s="496"/>
      <c r="E3" s="496"/>
      <c r="F3" s="496"/>
      <c r="G3" s="496"/>
    </row>
    <row r="4" spans="1:7" x14ac:dyDescent="0.2">
      <c r="A4" s="496"/>
      <c r="B4" s="496"/>
      <c r="C4" s="496"/>
      <c r="D4" s="496"/>
      <c r="E4" s="496"/>
      <c r="F4" s="496"/>
      <c r="G4" s="496"/>
    </row>
    <row r="5" spans="1:7" x14ac:dyDescent="0.2">
      <c r="A5" s="496"/>
      <c r="B5" s="496"/>
      <c r="C5" s="496"/>
      <c r="D5" s="496"/>
      <c r="E5" s="496"/>
      <c r="F5" s="496"/>
      <c r="G5" s="496"/>
    </row>
    <row r="6" spans="1:7" x14ac:dyDescent="0.2">
      <c r="A6" s="496"/>
      <c r="B6" s="496"/>
      <c r="C6" s="496"/>
      <c r="D6" s="496"/>
      <c r="E6" s="496"/>
      <c r="F6" s="496"/>
      <c r="G6" s="496"/>
    </row>
    <row r="7" spans="1:7" x14ac:dyDescent="0.2">
      <c r="A7" s="496"/>
      <c r="B7" s="496"/>
      <c r="C7" s="496"/>
      <c r="D7" s="496"/>
      <c r="E7" s="496"/>
      <c r="F7" s="496"/>
      <c r="G7" s="496"/>
    </row>
    <row r="8" spans="1:7" x14ac:dyDescent="0.2">
      <c r="A8" s="497" t="s">
        <v>46</v>
      </c>
      <c r="B8" s="497"/>
      <c r="C8" s="497"/>
      <c r="D8" s="497"/>
      <c r="E8" s="497"/>
      <c r="F8" s="497"/>
      <c r="G8" s="497"/>
    </row>
    <row r="9" spans="1:7" x14ac:dyDescent="0.2">
      <c r="A9" s="497"/>
      <c r="B9" s="497"/>
      <c r="C9" s="497"/>
      <c r="D9" s="497"/>
      <c r="E9" s="497"/>
      <c r="F9" s="497"/>
      <c r="G9" s="497"/>
    </row>
    <row r="10" spans="1:7" x14ac:dyDescent="0.2">
      <c r="A10" s="497"/>
      <c r="B10" s="497"/>
      <c r="C10" s="497"/>
      <c r="D10" s="497"/>
      <c r="E10" s="497"/>
      <c r="F10" s="497"/>
      <c r="G10" s="497"/>
    </row>
    <row r="11" spans="1:7" x14ac:dyDescent="0.2">
      <c r="A11" s="497"/>
      <c r="B11" s="497"/>
      <c r="C11" s="497"/>
      <c r="D11" s="497"/>
      <c r="E11" s="497"/>
      <c r="F11" s="497"/>
      <c r="G11" s="497"/>
    </row>
    <row r="12" spans="1:7" x14ac:dyDescent="0.2">
      <c r="A12" s="497"/>
      <c r="B12" s="497"/>
      <c r="C12" s="497"/>
      <c r="D12" s="497"/>
      <c r="E12" s="497"/>
      <c r="F12" s="497"/>
      <c r="G12" s="497"/>
    </row>
    <row r="13" spans="1:7" x14ac:dyDescent="0.2">
      <c r="A13" s="497"/>
      <c r="B13" s="497"/>
      <c r="C13" s="497"/>
      <c r="D13" s="497"/>
      <c r="E13" s="497"/>
      <c r="F13" s="497"/>
      <c r="G13" s="497"/>
    </row>
    <row r="14" spans="1:7" x14ac:dyDescent="0.2">
      <c r="A14" s="497"/>
      <c r="B14" s="497"/>
      <c r="C14" s="497"/>
      <c r="D14" s="497"/>
      <c r="E14" s="497"/>
      <c r="F14" s="497"/>
      <c r="G14" s="497"/>
    </row>
    <row r="15" spans="1:7" ht="19.5" customHeight="1" x14ac:dyDescent="0.3">
      <c r="A15" s="112"/>
      <c r="B15" s="112"/>
      <c r="C15" s="112"/>
      <c r="D15" s="112"/>
      <c r="E15" s="112"/>
      <c r="F15" s="112"/>
      <c r="G15" s="112"/>
    </row>
    <row r="16" spans="1:7" ht="19.5" customHeight="1" x14ac:dyDescent="0.3">
      <c r="A16" s="501" t="s">
        <v>31</v>
      </c>
      <c r="B16" s="502"/>
      <c r="C16" s="502"/>
      <c r="D16" s="502"/>
      <c r="E16" s="502"/>
      <c r="F16" s="502"/>
      <c r="G16" s="502"/>
    </row>
    <row r="17" spans="1:7" ht="18.75" customHeight="1" x14ac:dyDescent="0.3">
      <c r="A17" s="113" t="s">
        <v>47</v>
      </c>
      <c r="B17" s="113"/>
      <c r="C17" s="112"/>
      <c r="D17" s="112"/>
      <c r="E17" s="112"/>
      <c r="F17" s="112"/>
      <c r="G17" s="112"/>
    </row>
    <row r="18" spans="1:7" ht="26.25" customHeight="1" x14ac:dyDescent="0.4">
      <c r="A18" s="114" t="s">
        <v>33</v>
      </c>
      <c r="B18" s="503" t="s">
        <v>5</v>
      </c>
      <c r="C18" s="503"/>
      <c r="D18" s="115"/>
      <c r="E18" s="115"/>
      <c r="F18" s="112"/>
      <c r="G18" s="112"/>
    </row>
    <row r="19" spans="1:7" ht="26.25" customHeight="1" x14ac:dyDescent="0.4">
      <c r="A19" s="114" t="s">
        <v>34</v>
      </c>
      <c r="B19" s="289" t="s">
        <v>7</v>
      </c>
      <c r="C19" s="112">
        <v>36</v>
      </c>
      <c r="E19" s="112"/>
      <c r="F19" s="112"/>
      <c r="G19" s="112"/>
    </row>
    <row r="20" spans="1:7" ht="26.25" customHeight="1" x14ac:dyDescent="0.4">
      <c r="A20" s="114" t="s">
        <v>35</v>
      </c>
      <c r="B20" s="504" t="s">
        <v>155</v>
      </c>
      <c r="C20" s="504"/>
      <c r="D20" s="112"/>
      <c r="E20" s="112"/>
      <c r="F20" s="112"/>
      <c r="G20" s="112"/>
    </row>
    <row r="21" spans="1:7" ht="26.25" customHeight="1" x14ac:dyDescent="0.4">
      <c r="A21" s="114" t="s">
        <v>36</v>
      </c>
      <c r="B21" s="116" t="s">
        <v>11</v>
      </c>
      <c r="C21" s="116"/>
      <c r="D21" s="117"/>
      <c r="E21" s="117"/>
      <c r="F21" s="117"/>
      <c r="G21" s="117"/>
    </row>
    <row r="22" spans="1:7" ht="26.25" customHeight="1" x14ac:dyDescent="0.4">
      <c r="A22" s="114" t="s">
        <v>37</v>
      </c>
      <c r="B22" s="118">
        <v>42761</v>
      </c>
      <c r="C22" s="119"/>
      <c r="D22" s="112"/>
      <c r="E22" s="112"/>
      <c r="F22" s="112"/>
      <c r="G22" s="112"/>
    </row>
    <row r="23" spans="1:7" ht="26.25" customHeight="1" x14ac:dyDescent="0.4">
      <c r="A23" s="114" t="s">
        <v>38</v>
      </c>
      <c r="B23" s="118">
        <v>42762</v>
      </c>
      <c r="C23" s="119"/>
      <c r="D23" s="112"/>
      <c r="E23" s="112"/>
      <c r="F23" s="112"/>
      <c r="G23" s="112"/>
    </row>
    <row r="24" spans="1:7" ht="18.75" customHeight="1" x14ac:dyDescent="0.3">
      <c r="A24" s="114"/>
      <c r="B24" s="120"/>
      <c r="C24" s="112"/>
      <c r="D24" s="112"/>
      <c r="E24" s="112"/>
      <c r="F24" s="112"/>
      <c r="G24" s="112"/>
    </row>
    <row r="25" spans="1:7" ht="18.75" customHeight="1" x14ac:dyDescent="0.3">
      <c r="A25" s="121" t="s">
        <v>1</v>
      </c>
      <c r="B25" s="120"/>
      <c r="C25" s="112"/>
      <c r="D25" s="112"/>
      <c r="E25" s="112"/>
      <c r="F25" s="112"/>
      <c r="G25" s="112"/>
    </row>
    <row r="26" spans="1:7" ht="26.25" customHeight="1" x14ac:dyDescent="0.4">
      <c r="A26" s="122" t="s">
        <v>4</v>
      </c>
      <c r="B26" s="503" t="s">
        <v>155</v>
      </c>
      <c r="C26" s="503"/>
      <c r="D26" s="112"/>
      <c r="E26" s="112"/>
      <c r="F26" s="112"/>
      <c r="G26" s="112"/>
    </row>
    <row r="27" spans="1:7" ht="26.25" customHeight="1" x14ac:dyDescent="0.4">
      <c r="A27" s="123" t="s">
        <v>63</v>
      </c>
      <c r="B27" s="504" t="s">
        <v>156</v>
      </c>
      <c r="C27" s="504"/>
      <c r="D27" s="112"/>
      <c r="E27" s="112"/>
      <c r="F27" s="112"/>
      <c r="G27" s="112"/>
    </row>
    <row r="28" spans="1:7" ht="27" customHeight="1" x14ac:dyDescent="0.4">
      <c r="A28" s="123" t="s">
        <v>6</v>
      </c>
      <c r="B28" s="124">
        <v>99.8</v>
      </c>
      <c r="C28" s="112"/>
      <c r="D28" s="112"/>
      <c r="E28" s="112"/>
      <c r="F28" s="112"/>
      <c r="G28" s="112"/>
    </row>
    <row r="29" spans="1:7" ht="27" customHeight="1" x14ac:dyDescent="0.4">
      <c r="A29" s="123" t="s">
        <v>64</v>
      </c>
      <c r="B29" s="125">
        <v>0</v>
      </c>
      <c r="C29" s="507" t="s">
        <v>65</v>
      </c>
      <c r="D29" s="508"/>
      <c r="E29" s="508"/>
      <c r="F29" s="508"/>
      <c r="G29" s="509"/>
    </row>
    <row r="30" spans="1:7" ht="19.5" customHeight="1" x14ac:dyDescent="0.3">
      <c r="A30" s="123" t="s">
        <v>66</v>
      </c>
      <c r="B30" s="127">
        <f>B28-B29</f>
        <v>99.8</v>
      </c>
      <c r="C30" s="128"/>
      <c r="D30" s="128"/>
      <c r="E30" s="128"/>
      <c r="F30" s="128"/>
      <c r="G30" s="128"/>
    </row>
    <row r="31" spans="1:7" ht="27" customHeight="1" x14ac:dyDescent="0.4">
      <c r="A31" s="123" t="s">
        <v>67</v>
      </c>
      <c r="B31" s="129">
        <v>1</v>
      </c>
      <c r="C31" s="507" t="s">
        <v>68</v>
      </c>
      <c r="D31" s="508"/>
      <c r="E31" s="508"/>
      <c r="F31" s="508"/>
      <c r="G31" s="509"/>
    </row>
    <row r="32" spans="1:7" ht="27" customHeight="1" x14ac:dyDescent="0.4">
      <c r="A32" s="123" t="s">
        <v>69</v>
      </c>
      <c r="B32" s="129">
        <v>1</v>
      </c>
      <c r="C32" s="507" t="s">
        <v>70</v>
      </c>
      <c r="D32" s="508"/>
      <c r="E32" s="508"/>
      <c r="F32" s="508"/>
      <c r="G32" s="509"/>
    </row>
    <row r="33" spans="1:7" ht="18.75" customHeight="1" x14ac:dyDescent="0.3">
      <c r="A33" s="123"/>
      <c r="B33" s="130"/>
      <c r="C33" s="131"/>
      <c r="D33" s="131"/>
      <c r="E33" s="131"/>
      <c r="F33" s="131"/>
      <c r="G33" s="131"/>
    </row>
    <row r="34" spans="1:7" ht="18.75" customHeight="1" x14ac:dyDescent="0.3">
      <c r="A34" s="123" t="s">
        <v>71</v>
      </c>
      <c r="B34" s="132">
        <f>B31/B32</f>
        <v>1</v>
      </c>
      <c r="C34" s="112" t="s">
        <v>72</v>
      </c>
      <c r="D34" s="112"/>
      <c r="E34" s="112"/>
      <c r="F34" s="112"/>
      <c r="G34" s="112"/>
    </row>
    <row r="35" spans="1:7" ht="19.5" customHeight="1" x14ac:dyDescent="0.3">
      <c r="A35" s="123"/>
      <c r="B35" s="127"/>
      <c r="C35" s="126"/>
      <c r="D35" s="126"/>
      <c r="E35" s="126"/>
      <c r="F35" s="126"/>
      <c r="G35" s="112"/>
    </row>
    <row r="36" spans="1:7" ht="27" customHeight="1" x14ac:dyDescent="0.4">
      <c r="A36" s="133" t="s">
        <v>73</v>
      </c>
      <c r="B36" s="134">
        <v>50</v>
      </c>
      <c r="C36" s="112"/>
      <c r="D36" s="499" t="s">
        <v>74</v>
      </c>
      <c r="E36" s="510"/>
      <c r="F36" s="499" t="s">
        <v>75</v>
      </c>
      <c r="G36" s="500"/>
    </row>
    <row r="37" spans="1:7" ht="26.25" customHeight="1" x14ac:dyDescent="0.4">
      <c r="A37" s="135" t="s">
        <v>76</v>
      </c>
      <c r="B37" s="136">
        <v>2</v>
      </c>
      <c r="C37" s="137" t="s">
        <v>77</v>
      </c>
      <c r="D37" s="138" t="s">
        <v>78</v>
      </c>
      <c r="E37" s="139" t="s">
        <v>79</v>
      </c>
      <c r="F37" s="138" t="s">
        <v>78</v>
      </c>
      <c r="G37" s="140" t="s">
        <v>79</v>
      </c>
    </row>
    <row r="38" spans="1:7" ht="26.25" customHeight="1" x14ac:dyDescent="0.4">
      <c r="A38" s="135" t="s">
        <v>80</v>
      </c>
      <c r="B38" s="136">
        <v>100</v>
      </c>
      <c r="C38" s="141">
        <v>1</v>
      </c>
      <c r="D38" s="142">
        <v>545956</v>
      </c>
      <c r="E38" s="143">
        <f>IF(ISBLANK(D38),"-",$D$48/$D$45*D38)</f>
        <v>570319.12030900829</v>
      </c>
      <c r="F38" s="142">
        <v>579374</v>
      </c>
      <c r="G38" s="144">
        <f>IF(ISBLANK(F38),"-",$D$48/$F$45*F38)</f>
        <v>562970.39385209524</v>
      </c>
    </row>
    <row r="39" spans="1:7" ht="26.25" customHeight="1" x14ac:dyDescent="0.4">
      <c r="A39" s="135" t="s">
        <v>81</v>
      </c>
      <c r="B39" s="136">
        <v>1</v>
      </c>
      <c r="C39" s="145">
        <v>2</v>
      </c>
      <c r="D39" s="146">
        <v>548277</v>
      </c>
      <c r="E39" s="147">
        <f>IF(ISBLANK(D39),"-",$D$48/$D$45*D39)</f>
        <v>572743.69422748743</v>
      </c>
      <c r="F39" s="146">
        <v>581030</v>
      </c>
      <c r="G39" s="148">
        <f>IF(ISBLANK(F39),"-",$D$48/$F$45*F39)</f>
        <v>564579.50812408375</v>
      </c>
    </row>
    <row r="40" spans="1:7" ht="26.25" customHeight="1" x14ac:dyDescent="0.4">
      <c r="A40" s="135" t="s">
        <v>82</v>
      </c>
      <c r="B40" s="136">
        <v>1</v>
      </c>
      <c r="C40" s="145">
        <v>3</v>
      </c>
      <c r="D40" s="146">
        <v>548829</v>
      </c>
      <c r="E40" s="147">
        <f>IF(ISBLANK(D40),"-",$D$48/$D$45*D40)</f>
        <v>573320.32705945661</v>
      </c>
      <c r="F40" s="146">
        <v>583745</v>
      </c>
      <c r="G40" s="148">
        <f>IF(ISBLANK(F40),"-",$D$48/$F$45*F40)</f>
        <v>567217.63931276056</v>
      </c>
    </row>
    <row r="41" spans="1:7" ht="26.25" customHeight="1" x14ac:dyDescent="0.4">
      <c r="A41" s="135" t="s">
        <v>83</v>
      </c>
      <c r="B41" s="136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</row>
    <row r="42" spans="1:7" ht="27" customHeight="1" x14ac:dyDescent="0.4">
      <c r="A42" s="135" t="s">
        <v>84</v>
      </c>
      <c r="B42" s="136">
        <v>1</v>
      </c>
      <c r="C42" s="153" t="s">
        <v>85</v>
      </c>
      <c r="D42" s="154">
        <f>AVERAGE(D38:D41)</f>
        <v>547687.33333333337</v>
      </c>
      <c r="E42" s="155">
        <f>AVERAGE(E38:E41)</f>
        <v>572127.7138653174</v>
      </c>
      <c r="F42" s="154">
        <f>AVERAGE(F38:F41)</f>
        <v>581383</v>
      </c>
      <c r="G42" s="156">
        <f>AVERAGE(G38:G41)</f>
        <v>564922.51376297977</v>
      </c>
    </row>
    <row r="43" spans="1:7" ht="26.25" customHeight="1" x14ac:dyDescent="0.4">
      <c r="A43" s="135" t="s">
        <v>86</v>
      </c>
      <c r="B43" s="136">
        <v>1</v>
      </c>
      <c r="C43" s="157" t="s">
        <v>87</v>
      </c>
      <c r="D43" s="158">
        <v>11.99</v>
      </c>
      <c r="E43" s="159"/>
      <c r="F43" s="158">
        <v>12.89</v>
      </c>
      <c r="G43" s="112"/>
    </row>
    <row r="44" spans="1:7" ht="26.25" customHeight="1" x14ac:dyDescent="0.4">
      <c r="A44" s="135" t="s">
        <v>88</v>
      </c>
      <c r="B44" s="136">
        <v>1</v>
      </c>
      <c r="C44" s="160" t="s">
        <v>89</v>
      </c>
      <c r="D44" s="161">
        <f>D43*$B$34</f>
        <v>11.99</v>
      </c>
      <c r="E44" s="162"/>
      <c r="F44" s="161">
        <f>F43*$B$34</f>
        <v>12.89</v>
      </c>
      <c r="G44" s="112"/>
    </row>
    <row r="45" spans="1:7" ht="19.5" customHeight="1" x14ac:dyDescent="0.3">
      <c r="A45" s="135" t="s">
        <v>90</v>
      </c>
      <c r="B45" s="163">
        <f>(B44/B43)*(B42/B41)*(B40/B39)*(B38/B37)*B36</f>
        <v>2500</v>
      </c>
      <c r="C45" s="160" t="s">
        <v>91</v>
      </c>
      <c r="D45" s="164">
        <f>D44*$B$30/100</f>
        <v>11.96602</v>
      </c>
      <c r="E45" s="165"/>
      <c r="F45" s="164">
        <f>F44*$B$30/100</f>
        <v>12.86422</v>
      </c>
      <c r="G45" s="112"/>
    </row>
    <row r="46" spans="1:7" ht="19.5" customHeight="1" x14ac:dyDescent="0.3">
      <c r="A46" s="511" t="s">
        <v>92</v>
      </c>
      <c r="B46" s="512"/>
      <c r="C46" s="160" t="s">
        <v>93</v>
      </c>
      <c r="D46" s="161">
        <f>D45/$B$45</f>
        <v>4.7864079999999998E-3</v>
      </c>
      <c r="E46" s="165"/>
      <c r="F46" s="166">
        <f>F45/$B$45</f>
        <v>5.1456879999999998E-3</v>
      </c>
      <c r="G46" s="112"/>
    </row>
    <row r="47" spans="1:7" ht="27" customHeight="1" x14ac:dyDescent="0.4">
      <c r="A47" s="513"/>
      <c r="B47" s="514"/>
      <c r="C47" s="167" t="s">
        <v>94</v>
      </c>
      <c r="D47" s="168">
        <v>5.0000000000000001E-3</v>
      </c>
      <c r="E47" s="112"/>
      <c r="F47" s="169"/>
      <c r="G47" s="112"/>
    </row>
    <row r="48" spans="1:7" ht="18.75" customHeight="1" x14ac:dyDescent="0.3">
      <c r="A48" s="112"/>
      <c r="B48" s="112"/>
      <c r="C48" s="170" t="s">
        <v>95</v>
      </c>
      <c r="D48" s="164">
        <f>D47*$B$45</f>
        <v>12.5</v>
      </c>
      <c r="E48" s="112"/>
      <c r="F48" s="169"/>
      <c r="G48" s="112"/>
    </row>
    <row r="49" spans="1:7" ht="19.5" customHeight="1" x14ac:dyDescent="0.3">
      <c r="A49" s="112"/>
      <c r="B49" s="112"/>
      <c r="C49" s="171" t="s">
        <v>96</v>
      </c>
      <c r="D49" s="172">
        <f>D48/B34</f>
        <v>12.5</v>
      </c>
      <c r="E49" s="112"/>
      <c r="F49" s="169"/>
      <c r="G49" s="112"/>
    </row>
    <row r="50" spans="1:7" ht="18.75" customHeight="1" x14ac:dyDescent="0.3">
      <c r="A50" s="112"/>
      <c r="B50" s="112"/>
      <c r="C50" s="133" t="s">
        <v>97</v>
      </c>
      <c r="D50" s="173">
        <f>AVERAGE(E38:E41,G38:G41)</f>
        <v>568525.11381414859</v>
      </c>
      <c r="E50" s="112"/>
      <c r="F50" s="174"/>
      <c r="G50" s="112"/>
    </row>
    <row r="51" spans="1:7" ht="18.75" customHeight="1" x14ac:dyDescent="0.3">
      <c r="A51" s="112"/>
      <c r="B51" s="112"/>
      <c r="C51" s="135" t="s">
        <v>60</v>
      </c>
      <c r="D51" s="175">
        <f>STDEV(E38:E41,G38:G41)/D50</f>
        <v>7.550786253182255E-3</v>
      </c>
      <c r="E51" s="112"/>
      <c r="F51" s="174"/>
      <c r="G51" s="112"/>
    </row>
    <row r="52" spans="1:7" ht="19.5" customHeight="1" x14ac:dyDescent="0.3">
      <c r="A52" s="112"/>
      <c r="B52" s="112"/>
      <c r="C52" s="176" t="s">
        <v>20</v>
      </c>
      <c r="D52" s="177">
        <f>COUNT(E38:E41,G38:G41)</f>
        <v>6</v>
      </c>
      <c r="E52" s="112"/>
      <c r="F52" s="174"/>
      <c r="G52" s="112"/>
    </row>
    <row r="53" spans="1:7" ht="18.75" customHeight="1" x14ac:dyDescent="0.3">
      <c r="A53" s="112"/>
      <c r="B53" s="112"/>
      <c r="C53" s="112"/>
      <c r="D53" s="112"/>
      <c r="E53" s="112"/>
      <c r="F53" s="112"/>
      <c r="G53" s="112"/>
    </row>
    <row r="54" spans="1:7" ht="18.75" customHeight="1" x14ac:dyDescent="0.3">
      <c r="A54" s="113" t="s">
        <v>1</v>
      </c>
      <c r="B54" s="178" t="s">
        <v>98</v>
      </c>
      <c r="C54" s="112"/>
      <c r="D54" s="112"/>
      <c r="E54" s="112"/>
      <c r="F54" s="112"/>
      <c r="G54" s="112"/>
    </row>
    <row r="55" spans="1:7" ht="18.75" customHeight="1" x14ac:dyDescent="0.3">
      <c r="A55" s="112" t="s">
        <v>49</v>
      </c>
      <c r="B55" s="179" t="str">
        <f>B21</f>
        <v>Each tablet contains Glibenclamide BP 5 mg metformin Hydrochloride BP 500 mg</v>
      </c>
      <c r="C55" s="112"/>
      <c r="D55" s="112"/>
      <c r="E55" s="112"/>
      <c r="F55" s="112"/>
      <c r="G55" s="112"/>
    </row>
    <row r="56" spans="1:7" ht="26.25" customHeight="1" x14ac:dyDescent="0.4">
      <c r="A56" s="180" t="s">
        <v>61</v>
      </c>
      <c r="B56" s="181">
        <v>5</v>
      </c>
      <c r="C56" s="112" t="str">
        <f>B20</f>
        <v xml:space="preserve">GLIBENCLAMIDE </v>
      </c>
      <c r="D56" s="112"/>
      <c r="E56" s="112"/>
      <c r="F56" s="112"/>
      <c r="G56" s="112"/>
    </row>
    <row r="57" spans="1:7" ht="17.25" customHeight="1" x14ac:dyDescent="0.3">
      <c r="A57" s="182" t="s">
        <v>62</v>
      </c>
      <c r="B57" s="182">
        <f>Uniformity!C46</f>
        <v>674.11349999999982</v>
      </c>
      <c r="C57" s="182"/>
      <c r="D57" s="183"/>
      <c r="E57" s="183"/>
      <c r="F57" s="183"/>
      <c r="G57" s="183"/>
    </row>
    <row r="58" spans="1:7" ht="57.75" customHeight="1" x14ac:dyDescent="0.4">
      <c r="A58" s="133" t="s">
        <v>99</v>
      </c>
      <c r="B58" s="134">
        <v>100</v>
      </c>
      <c r="C58" s="184" t="s">
        <v>100</v>
      </c>
      <c r="D58" s="185" t="s">
        <v>101</v>
      </c>
      <c r="E58" s="186" t="s">
        <v>102</v>
      </c>
      <c r="F58" s="187" t="s">
        <v>53</v>
      </c>
      <c r="G58" s="188" t="s">
        <v>103</v>
      </c>
    </row>
    <row r="59" spans="1:7" ht="26.25" customHeight="1" x14ac:dyDescent="0.4">
      <c r="A59" s="135" t="s">
        <v>76</v>
      </c>
      <c r="B59" s="136">
        <v>10</v>
      </c>
      <c r="C59" s="189">
        <v>1</v>
      </c>
      <c r="D59" s="292">
        <v>547647</v>
      </c>
      <c r="E59" s="190">
        <f t="shared" ref="E59:E68" si="0">IF(ISBLANK(D59),"-",D59/$D$50*$D$47*$B$67)</f>
        <v>4.8163835395583456</v>
      </c>
      <c r="F59" s="191">
        <f t="shared" ref="F59:F68" si="1">IF(ISBLANK(D59),"-",E59/$E$70*100)</f>
        <v>100.5818590949989</v>
      </c>
      <c r="G59" s="192">
        <f t="shared" ref="G59:G68" si="2">IF(ISBLANK(D59),"-",E59/$B$56*100)</f>
        <v>96.327670791166909</v>
      </c>
    </row>
    <row r="60" spans="1:7" ht="26.25" customHeight="1" x14ac:dyDescent="0.4">
      <c r="A60" s="135" t="s">
        <v>80</v>
      </c>
      <c r="B60" s="136">
        <v>100</v>
      </c>
      <c r="C60" s="193">
        <v>2</v>
      </c>
      <c r="D60" s="293">
        <v>541402</v>
      </c>
      <c r="E60" s="194">
        <f t="shared" si="0"/>
        <v>4.7614607239407274</v>
      </c>
      <c r="F60" s="195">
        <f t="shared" si="1"/>
        <v>99.434890865376062</v>
      </c>
      <c r="G60" s="196">
        <f t="shared" si="2"/>
        <v>95.229214478814555</v>
      </c>
    </row>
    <row r="61" spans="1:7" ht="26.25" customHeight="1" x14ac:dyDescent="0.4">
      <c r="A61" s="135" t="s">
        <v>81</v>
      </c>
      <c r="B61" s="136">
        <v>1</v>
      </c>
      <c r="C61" s="193">
        <v>3</v>
      </c>
      <c r="D61" s="293">
        <v>540725</v>
      </c>
      <c r="E61" s="194">
        <f t="shared" si="0"/>
        <v>4.7555067213509545</v>
      </c>
      <c r="F61" s="195">
        <f t="shared" si="1"/>
        <v>99.310551795487385</v>
      </c>
      <c r="G61" s="196">
        <f t="shared" si="2"/>
        <v>95.110134427019091</v>
      </c>
    </row>
    <row r="62" spans="1:7" ht="26.25" customHeight="1" x14ac:dyDescent="0.4">
      <c r="A62" s="135" t="s">
        <v>82</v>
      </c>
      <c r="B62" s="136">
        <v>1</v>
      </c>
      <c r="C62" s="193">
        <v>4</v>
      </c>
      <c r="D62" s="293">
        <v>553692</v>
      </c>
      <c r="E62" s="194">
        <f t="shared" si="0"/>
        <v>4.8695474179264</v>
      </c>
      <c r="F62" s="195">
        <f t="shared" si="1"/>
        <v>101.69209495537844</v>
      </c>
      <c r="G62" s="196">
        <f t="shared" si="2"/>
        <v>97.390948358527993</v>
      </c>
    </row>
    <row r="63" spans="1:7" ht="26.25" customHeight="1" x14ac:dyDescent="0.4">
      <c r="A63" s="135" t="s">
        <v>83</v>
      </c>
      <c r="B63" s="136">
        <v>1</v>
      </c>
      <c r="C63" s="193">
        <v>5</v>
      </c>
      <c r="D63" s="293">
        <v>543235</v>
      </c>
      <c r="E63" s="194">
        <f t="shared" si="0"/>
        <v>4.7775813838329757</v>
      </c>
      <c r="F63" s="195">
        <f t="shared" si="1"/>
        <v>99.771543029491127</v>
      </c>
      <c r="G63" s="196">
        <f t="shared" si="2"/>
        <v>95.551627676659507</v>
      </c>
    </row>
    <row r="64" spans="1:7" ht="26.25" customHeight="1" x14ac:dyDescent="0.4">
      <c r="A64" s="135" t="s">
        <v>84</v>
      </c>
      <c r="B64" s="136">
        <v>1</v>
      </c>
      <c r="C64" s="193">
        <v>6</v>
      </c>
      <c r="D64" s="293">
        <v>551803</v>
      </c>
      <c r="E64" s="194">
        <f t="shared" si="0"/>
        <v>4.8529342556042732</v>
      </c>
      <c r="F64" s="195">
        <f t="shared" si="1"/>
        <v>101.34515772787522</v>
      </c>
      <c r="G64" s="196">
        <f t="shared" si="2"/>
        <v>97.05868511208547</v>
      </c>
    </row>
    <row r="65" spans="1:7" ht="26.25" customHeight="1" x14ac:dyDescent="0.4">
      <c r="A65" s="135" t="s">
        <v>86</v>
      </c>
      <c r="B65" s="136">
        <v>1</v>
      </c>
      <c r="C65" s="193">
        <v>7</v>
      </c>
      <c r="D65" s="293">
        <v>539743</v>
      </c>
      <c r="E65" s="194">
        <f t="shared" si="0"/>
        <v>4.7468703394555973</v>
      </c>
      <c r="F65" s="195">
        <f t="shared" si="1"/>
        <v>99.130195862502646</v>
      </c>
      <c r="G65" s="196">
        <f t="shared" si="2"/>
        <v>94.937406789111947</v>
      </c>
    </row>
    <row r="66" spans="1:7" ht="26.25" customHeight="1" x14ac:dyDescent="0.4">
      <c r="A66" s="135" t="s">
        <v>88</v>
      </c>
      <c r="B66" s="136">
        <v>1</v>
      </c>
      <c r="C66" s="193">
        <v>8</v>
      </c>
      <c r="D66" s="293">
        <v>540244</v>
      </c>
      <c r="E66" s="194">
        <f t="shared" si="0"/>
        <v>4.7512764772657539</v>
      </c>
      <c r="F66" s="195">
        <f t="shared" si="1"/>
        <v>99.222210447457186</v>
      </c>
      <c r="G66" s="196">
        <f t="shared" si="2"/>
        <v>95.025529545315081</v>
      </c>
    </row>
    <row r="67" spans="1:7" ht="27" customHeight="1" x14ac:dyDescent="0.4">
      <c r="A67" s="135" t="s">
        <v>90</v>
      </c>
      <c r="B67" s="163">
        <f>(B66/B65)*(B64/B63)*(B62/B61)*(B60/B59)*B58</f>
        <v>1000</v>
      </c>
      <c r="C67" s="193">
        <v>9</v>
      </c>
      <c r="D67" s="293">
        <v>546011</v>
      </c>
      <c r="E67" s="194">
        <f t="shared" si="0"/>
        <v>4.8019954328569172</v>
      </c>
      <c r="F67" s="195">
        <f t="shared" si="1"/>
        <v>100.28138831458853</v>
      </c>
      <c r="G67" s="196">
        <f t="shared" si="2"/>
        <v>96.039908657138341</v>
      </c>
    </row>
    <row r="68" spans="1:7" ht="27" customHeight="1" x14ac:dyDescent="0.4">
      <c r="A68" s="511" t="s">
        <v>92</v>
      </c>
      <c r="B68" s="516"/>
      <c r="C68" s="197">
        <v>10</v>
      </c>
      <c r="D68" s="294">
        <v>540287</v>
      </c>
      <c r="E68" s="198">
        <f t="shared" si="0"/>
        <v>4.7516546487744105</v>
      </c>
      <c r="F68" s="199">
        <f t="shared" si="1"/>
        <v>99.230107906844495</v>
      </c>
      <c r="G68" s="200">
        <f t="shared" si="2"/>
        <v>95.033092975488216</v>
      </c>
    </row>
    <row r="69" spans="1:7" ht="19.5" customHeight="1" x14ac:dyDescent="0.3">
      <c r="A69" s="513"/>
      <c r="B69" s="517"/>
      <c r="C69" s="193"/>
      <c r="D69" s="165"/>
      <c r="E69" s="201"/>
      <c r="F69" s="183"/>
      <c r="G69" s="202"/>
    </row>
    <row r="70" spans="1:7" ht="26.25" customHeight="1" x14ac:dyDescent="0.4">
      <c r="A70" s="183"/>
      <c r="B70" s="183"/>
      <c r="C70" s="203" t="s">
        <v>59</v>
      </c>
      <c r="D70" s="204"/>
      <c r="E70" s="205">
        <f>AVERAGE(E59:E68)</f>
        <v>4.7885210940566356</v>
      </c>
      <c r="F70" s="205">
        <f>AVERAGE(F59:F68)</f>
        <v>100</v>
      </c>
      <c r="G70" s="206">
        <f>AVERAGE(G59:G68)</f>
        <v>95.770421881132705</v>
      </c>
    </row>
    <row r="71" spans="1:7" ht="26.25" customHeight="1" x14ac:dyDescent="0.4">
      <c r="A71" s="183"/>
      <c r="B71" s="183"/>
      <c r="C71" s="203"/>
      <c r="D71" s="204"/>
      <c r="E71" s="207">
        <f>STDEV(E59:E68)/E70</f>
        <v>9.3639399647858761E-3</v>
      </c>
      <c r="F71" s="207">
        <f>STDEV(F59:F68)/F70</f>
        <v>9.3639399647858917E-3</v>
      </c>
      <c r="G71" s="208">
        <f>STDEV(G59:G68)/G70</f>
        <v>9.3639399647858553E-3</v>
      </c>
    </row>
    <row r="72" spans="1:7" ht="27" customHeight="1" x14ac:dyDescent="0.4">
      <c r="A72" s="183"/>
      <c r="B72" s="183"/>
      <c r="C72" s="209"/>
      <c r="D72" s="210"/>
      <c r="E72" s="211">
        <f>COUNT(E59:E68)</f>
        <v>10</v>
      </c>
      <c r="F72" s="211">
        <f>COUNT(F59:F68)</f>
        <v>10</v>
      </c>
      <c r="G72" s="212">
        <f>COUNT(G59:G68)</f>
        <v>10</v>
      </c>
    </row>
    <row r="73" spans="1:7" ht="18.75" customHeight="1" x14ac:dyDescent="0.3">
      <c r="A73" s="183"/>
      <c r="B73" s="213"/>
      <c r="C73" s="213"/>
      <c r="D73" s="162"/>
      <c r="E73" s="204"/>
      <c r="F73" s="159"/>
      <c r="G73" s="214"/>
    </row>
    <row r="74" spans="1:7" ht="18.75" customHeight="1" x14ac:dyDescent="0.3">
      <c r="A74" s="122" t="s">
        <v>104</v>
      </c>
      <c r="B74" s="215" t="s">
        <v>105</v>
      </c>
      <c r="C74" s="515" t="str">
        <f>B20</f>
        <v xml:space="preserve">GLIBENCLAMIDE </v>
      </c>
      <c r="D74" s="515"/>
      <c r="E74" s="216" t="s">
        <v>106</v>
      </c>
      <c r="F74" s="216"/>
      <c r="G74" s="217">
        <f>G70</f>
        <v>95.770421881132705</v>
      </c>
    </row>
    <row r="75" spans="1:7" ht="18.75" customHeight="1" x14ac:dyDescent="0.3">
      <c r="A75" s="122"/>
      <c r="B75" s="215"/>
      <c r="C75" s="218"/>
      <c r="D75" s="218"/>
      <c r="E75" s="216"/>
      <c r="F75" s="216"/>
      <c r="G75" s="219"/>
    </row>
    <row r="76" spans="1:7" ht="18.75" customHeight="1" x14ac:dyDescent="0.3">
      <c r="A76" s="113" t="s">
        <v>1</v>
      </c>
      <c r="B76" s="220" t="s">
        <v>107</v>
      </c>
      <c r="C76" s="112"/>
      <c r="D76" s="112"/>
      <c r="E76" s="112"/>
      <c r="F76" s="112"/>
      <c r="G76" s="183"/>
    </row>
    <row r="77" spans="1:7" ht="18.75" customHeight="1" x14ac:dyDescent="0.3">
      <c r="A77" s="113"/>
      <c r="B77" s="178"/>
      <c r="C77" s="112"/>
      <c r="D77" s="112"/>
      <c r="E77" s="112"/>
      <c r="F77" s="112"/>
      <c r="G77" s="183"/>
    </row>
    <row r="78" spans="1:7" ht="18.75" customHeight="1" x14ac:dyDescent="0.3">
      <c r="A78" s="183"/>
      <c r="B78" s="518" t="s">
        <v>54</v>
      </c>
      <c r="C78" s="519"/>
      <c r="D78" s="112"/>
      <c r="E78" s="183"/>
      <c r="F78" s="183"/>
      <c r="G78" s="183"/>
    </row>
    <row r="79" spans="1:7" ht="18.75" customHeight="1" x14ac:dyDescent="0.3">
      <c r="A79" s="183"/>
      <c r="B79" s="221" t="s">
        <v>43</v>
      </c>
      <c r="C79" s="222">
        <f>G70</f>
        <v>95.770421881132705</v>
      </c>
      <c r="D79" s="112"/>
      <c r="E79" s="183"/>
      <c r="F79" s="183"/>
      <c r="G79" s="183"/>
    </row>
    <row r="80" spans="1:7" ht="26.25" customHeight="1" x14ac:dyDescent="0.4">
      <c r="A80" s="183"/>
      <c r="B80" s="221" t="s">
        <v>55</v>
      </c>
      <c r="C80" s="223">
        <v>2.4</v>
      </c>
      <c r="D80" s="112"/>
      <c r="E80" s="183"/>
      <c r="F80" s="183"/>
      <c r="G80" s="183"/>
    </row>
    <row r="81" spans="1:7" ht="18.75" customHeight="1" x14ac:dyDescent="0.3">
      <c r="A81" s="183"/>
      <c r="B81" s="221" t="s">
        <v>56</v>
      </c>
      <c r="C81" s="222">
        <f>STDEV(G59:G68)</f>
        <v>0.89678848089714025</v>
      </c>
      <c r="D81" s="112"/>
      <c r="E81" s="183"/>
      <c r="F81" s="183"/>
      <c r="G81" s="183"/>
    </row>
    <row r="82" spans="1:7" ht="18.75" customHeight="1" x14ac:dyDescent="0.3">
      <c r="A82" s="183"/>
      <c r="B82" s="221" t="s">
        <v>57</v>
      </c>
      <c r="C82" s="222">
        <f>IF(OR(G70&lt;98.5,G70&gt;101.5),(IF(98.5&gt;G70,98.5,101.5)),C79)</f>
        <v>98.5</v>
      </c>
      <c r="D82" s="112"/>
      <c r="E82" s="183"/>
      <c r="F82" s="183"/>
      <c r="G82" s="183"/>
    </row>
    <row r="83" spans="1:7" ht="18.75" customHeight="1" x14ac:dyDescent="0.3">
      <c r="A83" s="183"/>
      <c r="B83" s="221" t="s">
        <v>58</v>
      </c>
      <c r="C83" s="224">
        <f>ABS(C82-C79)+(C80*C81)</f>
        <v>4.881870473020431</v>
      </c>
      <c r="D83" s="112"/>
      <c r="E83" s="183"/>
      <c r="F83" s="183"/>
      <c r="G83" s="183"/>
    </row>
    <row r="84" spans="1:7" ht="18.75" customHeight="1" x14ac:dyDescent="0.3">
      <c r="A84" s="180"/>
      <c r="B84" s="225"/>
      <c r="C84" s="112"/>
      <c r="D84" s="112"/>
      <c r="E84" s="112"/>
      <c r="F84" s="112"/>
      <c r="G84" s="112"/>
    </row>
    <row r="85" spans="1:7" ht="18.75" customHeight="1" x14ac:dyDescent="0.3">
      <c r="A85" s="121" t="s">
        <v>108</v>
      </c>
      <c r="B85" s="121" t="s">
        <v>109</v>
      </c>
      <c r="C85" s="112"/>
      <c r="D85" s="112"/>
      <c r="E85" s="112"/>
      <c r="F85" s="112"/>
      <c r="G85" s="112"/>
    </row>
    <row r="86" spans="1:7" ht="18.75" customHeight="1" x14ac:dyDescent="0.3">
      <c r="A86" s="121"/>
      <c r="B86" s="121"/>
      <c r="C86" s="112"/>
      <c r="D86" s="112"/>
      <c r="E86" s="112"/>
      <c r="F86" s="112"/>
      <c r="G86" s="112"/>
    </row>
    <row r="87" spans="1:7" ht="26.25" customHeight="1" x14ac:dyDescent="0.4">
      <c r="A87" s="122" t="s">
        <v>4</v>
      </c>
      <c r="B87" s="503"/>
      <c r="C87" s="503"/>
      <c r="D87" s="112"/>
      <c r="E87" s="112"/>
      <c r="F87" s="112"/>
      <c r="G87" s="112"/>
    </row>
    <row r="88" spans="1:7" ht="26.25" customHeight="1" x14ac:dyDescent="0.4">
      <c r="A88" s="123" t="s">
        <v>63</v>
      </c>
      <c r="B88" s="504"/>
      <c r="C88" s="504"/>
      <c r="D88" s="112"/>
      <c r="E88" s="112"/>
      <c r="F88" s="112"/>
      <c r="G88" s="112"/>
    </row>
    <row r="89" spans="1:7" ht="27" customHeight="1" x14ac:dyDescent="0.4">
      <c r="A89" s="123" t="s">
        <v>6</v>
      </c>
      <c r="B89" s="124">
        <f>B32</f>
        <v>1</v>
      </c>
      <c r="C89" s="112"/>
      <c r="D89" s="112"/>
      <c r="E89" s="112"/>
      <c r="F89" s="112"/>
      <c r="G89" s="112"/>
    </row>
    <row r="90" spans="1:7" ht="27" customHeight="1" x14ac:dyDescent="0.4">
      <c r="A90" s="123" t="s">
        <v>64</v>
      </c>
      <c r="B90" s="124">
        <f>B33</f>
        <v>0</v>
      </c>
      <c r="C90" s="520" t="s">
        <v>110</v>
      </c>
      <c r="D90" s="521"/>
      <c r="E90" s="521"/>
      <c r="F90" s="521"/>
      <c r="G90" s="522"/>
    </row>
    <row r="91" spans="1:7" ht="18.75" customHeight="1" x14ac:dyDescent="0.3">
      <c r="A91" s="123" t="s">
        <v>66</v>
      </c>
      <c r="B91" s="127">
        <f>B89-B90</f>
        <v>1</v>
      </c>
      <c r="C91" s="226"/>
      <c r="D91" s="226"/>
      <c r="E91" s="226"/>
      <c r="F91" s="226"/>
      <c r="G91" s="227"/>
    </row>
    <row r="92" spans="1:7" ht="19.5" customHeight="1" x14ac:dyDescent="0.3">
      <c r="A92" s="123"/>
      <c r="B92" s="127"/>
      <c r="C92" s="226"/>
      <c r="D92" s="226"/>
      <c r="E92" s="226"/>
      <c r="F92" s="226"/>
      <c r="G92" s="227"/>
    </row>
    <row r="93" spans="1:7" ht="27" customHeight="1" x14ac:dyDescent="0.4">
      <c r="A93" s="123" t="s">
        <v>67</v>
      </c>
      <c r="B93" s="129">
        <v>1</v>
      </c>
      <c r="C93" s="507" t="s">
        <v>111</v>
      </c>
      <c r="D93" s="508"/>
      <c r="E93" s="508"/>
      <c r="F93" s="508"/>
      <c r="G93" s="508"/>
    </row>
    <row r="94" spans="1:7" ht="27" customHeight="1" x14ac:dyDescent="0.4">
      <c r="A94" s="123" t="s">
        <v>69</v>
      </c>
      <c r="B94" s="129">
        <v>1</v>
      </c>
      <c r="C94" s="507" t="s">
        <v>112</v>
      </c>
      <c r="D94" s="508"/>
      <c r="E94" s="508"/>
      <c r="F94" s="508"/>
      <c r="G94" s="508"/>
    </row>
    <row r="95" spans="1:7" ht="18.75" customHeight="1" x14ac:dyDescent="0.3">
      <c r="A95" s="123"/>
      <c r="B95" s="130"/>
      <c r="C95" s="131"/>
      <c r="D95" s="131"/>
      <c r="E95" s="131"/>
      <c r="F95" s="131"/>
      <c r="G95" s="131"/>
    </row>
    <row r="96" spans="1:7" ht="18.75" customHeight="1" x14ac:dyDescent="0.3">
      <c r="A96" s="123" t="s">
        <v>71</v>
      </c>
      <c r="B96" s="132">
        <f>B93/B94</f>
        <v>1</v>
      </c>
      <c r="C96" s="112" t="s">
        <v>72</v>
      </c>
      <c r="D96" s="112"/>
      <c r="E96" s="112"/>
      <c r="F96" s="112"/>
      <c r="G96" s="112"/>
    </row>
    <row r="97" spans="1:7" ht="19.5" customHeight="1" x14ac:dyDescent="0.3">
      <c r="A97" s="121"/>
      <c r="B97" s="121"/>
      <c r="C97" s="112"/>
      <c r="D97" s="112"/>
      <c r="E97" s="112"/>
      <c r="F97" s="112"/>
      <c r="G97" s="112"/>
    </row>
    <row r="98" spans="1:7" ht="27" customHeight="1" x14ac:dyDescent="0.4">
      <c r="A98" s="133" t="s">
        <v>73</v>
      </c>
      <c r="B98" s="228">
        <v>1</v>
      </c>
      <c r="C98" s="112"/>
      <c r="D98" s="229" t="s">
        <v>74</v>
      </c>
      <c r="E98" s="230"/>
      <c r="F98" s="499" t="s">
        <v>75</v>
      </c>
      <c r="G98" s="500"/>
    </row>
    <row r="99" spans="1:7" ht="26.25" customHeight="1" x14ac:dyDescent="0.4">
      <c r="A99" s="135" t="s">
        <v>76</v>
      </c>
      <c r="B99" s="231">
        <v>1</v>
      </c>
      <c r="C99" s="137" t="s">
        <v>77</v>
      </c>
      <c r="D99" s="138" t="s">
        <v>78</v>
      </c>
      <c r="E99" s="139" t="s">
        <v>79</v>
      </c>
      <c r="F99" s="138" t="s">
        <v>78</v>
      </c>
      <c r="G99" s="140" t="s">
        <v>79</v>
      </c>
    </row>
    <row r="100" spans="1:7" ht="26.25" customHeight="1" x14ac:dyDescent="0.4">
      <c r="A100" s="135" t="s">
        <v>80</v>
      </c>
      <c r="B100" s="231">
        <v>1</v>
      </c>
      <c r="C100" s="141">
        <v>1</v>
      </c>
      <c r="D100" s="142"/>
      <c r="E100" s="232" t="str">
        <f>IF(ISBLANK(D100),"-",$D$110/$D$107*D100)</f>
        <v>-</v>
      </c>
      <c r="F100" s="233"/>
      <c r="G100" s="144" t="str">
        <f>IF(ISBLANK(F100),"-",$D$110/$F$107*F100)</f>
        <v>-</v>
      </c>
    </row>
    <row r="101" spans="1:7" ht="26.25" customHeight="1" x14ac:dyDescent="0.4">
      <c r="A101" s="135" t="s">
        <v>81</v>
      </c>
      <c r="B101" s="231">
        <v>1</v>
      </c>
      <c r="C101" s="145">
        <v>2</v>
      </c>
      <c r="D101" s="146"/>
      <c r="E101" s="234" t="str">
        <f>IF(ISBLANK(D101),"-",$D$110/$D$107*D101)</f>
        <v>-</v>
      </c>
      <c r="F101" s="124"/>
      <c r="G101" s="148" t="str">
        <f>IF(ISBLANK(F101),"-",$D$110/$F$107*F101)</f>
        <v>-</v>
      </c>
    </row>
    <row r="102" spans="1:7" ht="26.25" customHeight="1" x14ac:dyDescent="0.4">
      <c r="A102" s="135" t="s">
        <v>82</v>
      </c>
      <c r="B102" s="231">
        <v>1</v>
      </c>
      <c r="C102" s="145">
        <v>3</v>
      </c>
      <c r="D102" s="146"/>
      <c r="E102" s="234" t="str">
        <f>IF(ISBLANK(D102),"-",$D$110/$D$107*D102)</f>
        <v>-</v>
      </c>
      <c r="F102" s="235"/>
      <c r="G102" s="148" t="str">
        <f>IF(ISBLANK(F102),"-",$D$110/$F$107*F102)</f>
        <v>-</v>
      </c>
    </row>
    <row r="103" spans="1:7" ht="26.25" customHeight="1" x14ac:dyDescent="0.4">
      <c r="A103" s="135" t="s">
        <v>83</v>
      </c>
      <c r="B103" s="231">
        <v>1</v>
      </c>
      <c r="C103" s="149">
        <v>4</v>
      </c>
      <c r="D103" s="150"/>
      <c r="E103" s="236" t="str">
        <f>IF(ISBLANK(D103),"-",$D$110/$D$107*D103)</f>
        <v>-</v>
      </c>
      <c r="F103" s="237"/>
      <c r="G103" s="152" t="str">
        <f>IF(ISBLANK(F103),"-",$D$110/$F$107*F103)</f>
        <v>-</v>
      </c>
    </row>
    <row r="104" spans="1:7" ht="27" customHeight="1" x14ac:dyDescent="0.4">
      <c r="A104" s="135" t="s">
        <v>84</v>
      </c>
      <c r="B104" s="231">
        <v>1</v>
      </c>
      <c r="C104" s="153" t="s">
        <v>85</v>
      </c>
      <c r="D104" s="238" t="e">
        <f>AVERAGE(D100:D103)</f>
        <v>#DIV/0!</v>
      </c>
      <c r="E104" s="155" t="e">
        <f>AVERAGE(E100:E103)</f>
        <v>#DIV/0!</v>
      </c>
      <c r="F104" s="238" t="e">
        <f>AVERAGE(F100:F103)</f>
        <v>#DIV/0!</v>
      </c>
      <c r="G104" s="239" t="e">
        <f>AVERAGE(G100:G103)</f>
        <v>#DIV/0!</v>
      </c>
    </row>
    <row r="105" spans="1:7" ht="26.25" customHeight="1" x14ac:dyDescent="0.4">
      <c r="A105" s="135" t="s">
        <v>86</v>
      </c>
      <c r="B105" s="231">
        <v>1</v>
      </c>
      <c r="C105" s="157" t="s">
        <v>87</v>
      </c>
      <c r="D105" s="240"/>
      <c r="E105" s="159"/>
      <c r="F105" s="158"/>
      <c r="G105" s="112"/>
    </row>
    <row r="106" spans="1:7" ht="26.25" customHeight="1" x14ac:dyDescent="0.4">
      <c r="A106" s="135" t="s">
        <v>88</v>
      </c>
      <c r="B106" s="231">
        <v>1</v>
      </c>
      <c r="C106" s="160" t="s">
        <v>89</v>
      </c>
      <c r="D106" s="241">
        <f>D105*$B$96</f>
        <v>0</v>
      </c>
      <c r="E106" s="162"/>
      <c r="F106" s="161">
        <f>F105*$B$96</f>
        <v>0</v>
      </c>
      <c r="G106" s="112"/>
    </row>
    <row r="107" spans="1:7" ht="19.5" customHeight="1" x14ac:dyDescent="0.3">
      <c r="A107" s="135" t="s">
        <v>90</v>
      </c>
      <c r="B107" s="273">
        <f>(B106/B105)*(B104/B103)*(B102/B101)*(B100/B99)*B98</f>
        <v>1</v>
      </c>
      <c r="C107" s="160" t="s">
        <v>91</v>
      </c>
      <c r="D107" s="242">
        <f>D106*$B$91/100</f>
        <v>0</v>
      </c>
      <c r="E107" s="165"/>
      <c r="F107" s="164">
        <f>F106*$B$91/100</f>
        <v>0</v>
      </c>
      <c r="G107" s="112"/>
    </row>
    <row r="108" spans="1:7" ht="19.5" customHeight="1" x14ac:dyDescent="0.3">
      <c r="A108" s="511" t="s">
        <v>92</v>
      </c>
      <c r="B108" s="512"/>
      <c r="C108" s="160" t="s">
        <v>93</v>
      </c>
      <c r="D108" s="241">
        <f>D107/$B$107</f>
        <v>0</v>
      </c>
      <c r="E108" s="165"/>
      <c r="F108" s="166">
        <f>F107/$B$107</f>
        <v>0</v>
      </c>
      <c r="G108" s="243"/>
    </row>
    <row r="109" spans="1:7" ht="19.5" customHeight="1" x14ac:dyDescent="0.3">
      <c r="A109" s="513"/>
      <c r="B109" s="514"/>
      <c r="C109" s="291" t="s">
        <v>94</v>
      </c>
      <c r="D109" s="245">
        <f>$B$56/$B$125</f>
        <v>5</v>
      </c>
      <c r="E109" s="112"/>
      <c r="F109" s="169"/>
      <c r="G109" s="246"/>
    </row>
    <row r="110" spans="1:7" ht="18.75" customHeight="1" x14ac:dyDescent="0.3">
      <c r="A110" s="112"/>
      <c r="B110" s="112"/>
      <c r="C110" s="244" t="s">
        <v>95</v>
      </c>
      <c r="D110" s="241">
        <f>D109*$B$107</f>
        <v>5</v>
      </c>
      <c r="E110" s="112"/>
      <c r="F110" s="169"/>
      <c r="G110" s="243"/>
    </row>
    <row r="111" spans="1:7" ht="19.5" customHeight="1" x14ac:dyDescent="0.3">
      <c r="A111" s="112"/>
      <c r="B111" s="112"/>
      <c r="C111" s="247" t="s">
        <v>96</v>
      </c>
      <c r="D111" s="248">
        <f>D110/B96</f>
        <v>5</v>
      </c>
      <c r="E111" s="112"/>
      <c r="F111" s="174"/>
      <c r="G111" s="243"/>
    </row>
    <row r="112" spans="1:7" ht="18.75" customHeight="1" x14ac:dyDescent="0.3">
      <c r="A112" s="112"/>
      <c r="B112" s="112"/>
      <c r="C112" s="249" t="s">
        <v>97</v>
      </c>
      <c r="D112" s="250" t="e">
        <f>AVERAGE(E100:E103,G100:G103)</f>
        <v>#DIV/0!</v>
      </c>
      <c r="E112" s="112"/>
      <c r="F112" s="174"/>
      <c r="G112" s="251"/>
    </row>
    <row r="113" spans="1:7" ht="18.75" customHeight="1" x14ac:dyDescent="0.3">
      <c r="A113" s="112"/>
      <c r="B113" s="112"/>
      <c r="C113" s="252" t="s">
        <v>60</v>
      </c>
      <c r="D113" s="253" t="e">
        <f>STDEV(E100:E103,G100:G103)/D112</f>
        <v>#DIV/0!</v>
      </c>
      <c r="E113" s="112"/>
      <c r="F113" s="174"/>
      <c r="G113" s="243"/>
    </row>
    <row r="114" spans="1:7" ht="19.5" customHeight="1" x14ac:dyDescent="0.3">
      <c r="A114" s="112"/>
      <c r="B114" s="112"/>
      <c r="C114" s="254" t="s">
        <v>20</v>
      </c>
      <c r="D114" s="255">
        <f>COUNT(E100:E103,G100:G103)</f>
        <v>0</v>
      </c>
      <c r="E114" s="112"/>
      <c r="F114" s="174"/>
      <c r="G114" s="243"/>
    </row>
    <row r="115" spans="1:7" ht="19.5" customHeight="1" x14ac:dyDescent="0.3">
      <c r="A115" s="113"/>
      <c r="B115" s="113"/>
      <c r="C115" s="113"/>
      <c r="D115" s="113"/>
      <c r="E115" s="113"/>
      <c r="F115" s="112"/>
      <c r="G115" s="112"/>
    </row>
    <row r="116" spans="1:7" ht="26.25" customHeight="1" x14ac:dyDescent="0.4">
      <c r="A116" s="133" t="s">
        <v>113</v>
      </c>
      <c r="B116" s="228">
        <v>1</v>
      </c>
      <c r="C116" s="256" t="s">
        <v>114</v>
      </c>
      <c r="D116" s="257" t="s">
        <v>78</v>
      </c>
      <c r="E116" s="258" t="s">
        <v>115</v>
      </c>
      <c r="F116" s="259" t="s">
        <v>116</v>
      </c>
      <c r="G116" s="112"/>
    </row>
    <row r="117" spans="1:7" ht="26.25" customHeight="1" x14ac:dyDescent="0.4">
      <c r="A117" s="135" t="s">
        <v>117</v>
      </c>
      <c r="B117" s="231">
        <v>1</v>
      </c>
      <c r="C117" s="193">
        <v>1</v>
      </c>
      <c r="D117" s="260"/>
      <c r="E117" s="261" t="str">
        <f t="shared" ref="E117:E122" si="3">IF(ISBLANK(D117),"-",D117/$D$112*$D$109*$B$125)</f>
        <v>-</v>
      </c>
      <c r="F117" s="262" t="str">
        <f t="shared" ref="F117:F122" si="4">IF(ISBLANK(D117), "-", E117/$B$56)</f>
        <v>-</v>
      </c>
      <c r="G117" s="112"/>
    </row>
    <row r="118" spans="1:7" ht="26.25" customHeight="1" x14ac:dyDescent="0.4">
      <c r="A118" s="135" t="s">
        <v>118</v>
      </c>
      <c r="B118" s="231">
        <v>1</v>
      </c>
      <c r="C118" s="193">
        <v>2</v>
      </c>
      <c r="D118" s="260"/>
      <c r="E118" s="263" t="str">
        <f t="shared" si="3"/>
        <v>-</v>
      </c>
      <c r="F118" s="264" t="str">
        <f t="shared" si="4"/>
        <v>-</v>
      </c>
      <c r="G118" s="112"/>
    </row>
    <row r="119" spans="1:7" ht="26.25" customHeight="1" x14ac:dyDescent="0.4">
      <c r="A119" s="135" t="s">
        <v>119</v>
      </c>
      <c r="B119" s="231">
        <v>1</v>
      </c>
      <c r="C119" s="193">
        <v>3</v>
      </c>
      <c r="D119" s="260"/>
      <c r="E119" s="263" t="str">
        <f t="shared" si="3"/>
        <v>-</v>
      </c>
      <c r="F119" s="264" t="str">
        <f t="shared" si="4"/>
        <v>-</v>
      </c>
      <c r="G119" s="112"/>
    </row>
    <row r="120" spans="1:7" ht="26.25" customHeight="1" x14ac:dyDescent="0.4">
      <c r="A120" s="135" t="s">
        <v>120</v>
      </c>
      <c r="B120" s="231">
        <v>1</v>
      </c>
      <c r="C120" s="193">
        <v>4</v>
      </c>
      <c r="D120" s="260"/>
      <c r="E120" s="263" t="str">
        <f t="shared" si="3"/>
        <v>-</v>
      </c>
      <c r="F120" s="264" t="str">
        <f t="shared" si="4"/>
        <v>-</v>
      </c>
      <c r="G120" s="112"/>
    </row>
    <row r="121" spans="1:7" ht="26.25" customHeight="1" x14ac:dyDescent="0.4">
      <c r="A121" s="135" t="s">
        <v>121</v>
      </c>
      <c r="B121" s="231">
        <v>1</v>
      </c>
      <c r="C121" s="193">
        <v>5</v>
      </c>
      <c r="D121" s="260"/>
      <c r="E121" s="263" t="str">
        <f t="shared" si="3"/>
        <v>-</v>
      </c>
      <c r="F121" s="264" t="str">
        <f t="shared" si="4"/>
        <v>-</v>
      </c>
      <c r="G121" s="112"/>
    </row>
    <row r="122" spans="1:7" ht="26.25" customHeight="1" x14ac:dyDescent="0.4">
      <c r="A122" s="135" t="s">
        <v>122</v>
      </c>
      <c r="B122" s="231">
        <v>1</v>
      </c>
      <c r="C122" s="265">
        <v>6</v>
      </c>
      <c r="D122" s="266"/>
      <c r="E122" s="267" t="str">
        <f t="shared" si="3"/>
        <v>-</v>
      </c>
      <c r="F122" s="268" t="str">
        <f t="shared" si="4"/>
        <v>-</v>
      </c>
      <c r="G122" s="112"/>
    </row>
    <row r="123" spans="1:7" ht="26.25" customHeight="1" x14ac:dyDescent="0.4">
      <c r="A123" s="135" t="s">
        <v>123</v>
      </c>
      <c r="B123" s="231">
        <v>1</v>
      </c>
      <c r="C123" s="193"/>
      <c r="D123" s="269"/>
      <c r="E123" s="213"/>
      <c r="F123" s="196"/>
      <c r="G123" s="112"/>
    </row>
    <row r="124" spans="1:7" ht="26.25" customHeight="1" x14ac:dyDescent="0.4">
      <c r="A124" s="135" t="s">
        <v>124</v>
      </c>
      <c r="B124" s="231">
        <v>1</v>
      </c>
      <c r="C124" s="193"/>
      <c r="D124" s="270"/>
      <c r="E124" s="271" t="s">
        <v>85</v>
      </c>
      <c r="F124" s="272" t="e">
        <f>AVERAGE(F117:F122)</f>
        <v>#DIV/0!</v>
      </c>
      <c r="G124" s="112"/>
    </row>
    <row r="125" spans="1:7" ht="27" customHeight="1" x14ac:dyDescent="0.4">
      <c r="A125" s="135" t="s">
        <v>125</v>
      </c>
      <c r="B125" s="273">
        <f>(B124/B123)*(B122/B121)*(B120/B119)*(B118/B117)*B116</f>
        <v>1</v>
      </c>
      <c r="C125" s="274"/>
      <c r="D125" s="275"/>
      <c r="E125" s="171" t="s">
        <v>60</v>
      </c>
      <c r="F125" s="208" t="e">
        <f>STDEV(F117:F122)/F124</f>
        <v>#DIV/0!</v>
      </c>
      <c r="G125" s="112"/>
    </row>
    <row r="126" spans="1:7" ht="27" customHeight="1" x14ac:dyDescent="0.4">
      <c r="A126" s="511" t="s">
        <v>92</v>
      </c>
      <c r="B126" s="512"/>
      <c r="C126" s="276"/>
      <c r="D126" s="277"/>
      <c r="E126" s="278" t="s">
        <v>20</v>
      </c>
      <c r="F126" s="279">
        <f>COUNT(F117:F122)</f>
        <v>0</v>
      </c>
      <c r="G126" s="112"/>
    </row>
    <row r="127" spans="1:7" ht="19.5" customHeight="1" x14ac:dyDescent="0.3">
      <c r="A127" s="513"/>
      <c r="B127" s="514"/>
      <c r="C127" s="213"/>
      <c r="D127" s="213"/>
      <c r="E127" s="213"/>
      <c r="F127" s="269"/>
      <c r="G127" s="213"/>
    </row>
    <row r="128" spans="1:7" ht="18.75" customHeight="1" x14ac:dyDescent="0.3">
      <c r="A128" s="131"/>
      <c r="B128" s="131"/>
      <c r="C128" s="213"/>
      <c r="D128" s="213"/>
      <c r="E128" s="213"/>
      <c r="F128" s="269"/>
      <c r="G128" s="213"/>
    </row>
    <row r="129" spans="1:7" ht="18.75" customHeight="1" x14ac:dyDescent="0.3">
      <c r="A129" s="122" t="s">
        <v>104</v>
      </c>
      <c r="B129" s="215" t="s">
        <v>126</v>
      </c>
      <c r="C129" s="515" t="str">
        <f>B20</f>
        <v xml:space="preserve">GLIBENCLAMIDE </v>
      </c>
      <c r="D129" s="515"/>
      <c r="E129" s="216" t="s">
        <v>127</v>
      </c>
      <c r="F129" s="216"/>
      <c r="G129" s="219" t="e">
        <f>F124</f>
        <v>#DIV/0!</v>
      </c>
    </row>
    <row r="130" spans="1:7" ht="19.5" customHeight="1" x14ac:dyDescent="0.3">
      <c r="A130" s="280"/>
      <c r="B130" s="280"/>
      <c r="C130" s="281"/>
      <c r="D130" s="281"/>
      <c r="E130" s="281"/>
      <c r="F130" s="281"/>
      <c r="G130" s="281"/>
    </row>
    <row r="131" spans="1:7" ht="18.75" customHeight="1" x14ac:dyDescent="0.3">
      <c r="A131" s="112"/>
      <c r="B131" s="498" t="s">
        <v>26</v>
      </c>
      <c r="C131" s="498"/>
      <c r="D131" s="112"/>
      <c r="E131" s="282" t="s">
        <v>27</v>
      </c>
      <c r="F131" s="283"/>
      <c r="G131" s="290" t="s">
        <v>28</v>
      </c>
    </row>
    <row r="132" spans="1:7" ht="60" customHeight="1" x14ac:dyDescent="0.3">
      <c r="A132" s="284" t="s">
        <v>29</v>
      </c>
      <c r="B132" s="285"/>
      <c r="C132" s="285"/>
      <c r="D132" s="112"/>
      <c r="E132" s="285"/>
      <c r="F132" s="213"/>
      <c r="G132" s="286"/>
    </row>
    <row r="133" spans="1:7" ht="60" customHeight="1" x14ac:dyDescent="0.3">
      <c r="A133" s="284" t="s">
        <v>30</v>
      </c>
      <c r="B133" s="287"/>
      <c r="C133" s="287"/>
      <c r="D133" s="112"/>
      <c r="E133" s="287"/>
      <c r="F133" s="213"/>
      <c r="G133" s="28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D26" sqref="D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6" t="s">
        <v>45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46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295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38"/>
    </row>
    <row r="17" spans="1:14" ht="20.25" customHeight="1" x14ac:dyDescent="0.25">
      <c r="A17" s="539" t="s">
        <v>47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297" t="s">
        <v>33</v>
      </c>
      <c r="B18" s="537" t="s">
        <v>5</v>
      </c>
      <c r="C18" s="537"/>
      <c r="D18" s="443"/>
      <c r="E18" s="298"/>
      <c r="F18" s="299"/>
      <c r="G18" s="299"/>
      <c r="H18" s="299"/>
    </row>
    <row r="19" spans="1:14" ht="26.25" customHeight="1" x14ac:dyDescent="0.4">
      <c r="A19" s="297" t="s">
        <v>34</v>
      </c>
      <c r="B19" s="300" t="s">
        <v>7</v>
      </c>
      <c r="C19" s="452">
        <v>1</v>
      </c>
      <c r="D19" s="299"/>
      <c r="E19" s="299"/>
      <c r="F19" s="299"/>
      <c r="G19" s="299"/>
      <c r="H19" s="299"/>
    </row>
    <row r="20" spans="1:14" ht="26.25" customHeight="1" x14ac:dyDescent="0.4">
      <c r="A20" s="297" t="s">
        <v>35</v>
      </c>
      <c r="B20" s="540" t="s">
        <v>157</v>
      </c>
      <c r="C20" s="540"/>
      <c r="D20" s="299"/>
      <c r="E20" s="299"/>
      <c r="F20" s="299"/>
      <c r="G20" s="299"/>
      <c r="H20" s="299"/>
    </row>
    <row r="21" spans="1:14" ht="26.25" customHeight="1" x14ac:dyDescent="0.4">
      <c r="A21" s="297" t="s">
        <v>36</v>
      </c>
      <c r="B21" s="540" t="s">
        <v>11</v>
      </c>
      <c r="C21" s="540"/>
      <c r="D21" s="540"/>
      <c r="E21" s="540"/>
      <c r="F21" s="540"/>
      <c r="G21" s="540"/>
      <c r="H21" s="540"/>
      <c r="I21" s="301"/>
    </row>
    <row r="22" spans="1:14" ht="26.25" customHeight="1" x14ac:dyDescent="0.4">
      <c r="A22" s="297" t="s">
        <v>37</v>
      </c>
      <c r="B22" s="302">
        <v>42761</v>
      </c>
      <c r="C22" s="299"/>
      <c r="D22" s="299"/>
      <c r="E22" s="299"/>
      <c r="F22" s="299"/>
      <c r="G22" s="299"/>
      <c r="H22" s="299"/>
    </row>
    <row r="23" spans="1:14" ht="26.25" customHeight="1" x14ac:dyDescent="0.4">
      <c r="A23" s="297" t="s">
        <v>38</v>
      </c>
      <c r="B23" s="302">
        <v>42762</v>
      </c>
      <c r="C23" s="299"/>
      <c r="D23" s="299"/>
      <c r="E23" s="299"/>
      <c r="F23" s="299"/>
      <c r="G23" s="299"/>
      <c r="H23" s="299"/>
    </row>
    <row r="24" spans="1:14" ht="18.75" x14ac:dyDescent="0.3">
      <c r="A24" s="297"/>
      <c r="B24" s="303"/>
    </row>
    <row r="25" spans="1:14" ht="18.75" x14ac:dyDescent="0.3">
      <c r="A25" s="304" t="s">
        <v>1</v>
      </c>
      <c r="B25" s="303"/>
    </row>
    <row r="26" spans="1:14" ht="26.25" customHeight="1" x14ac:dyDescent="0.4">
      <c r="A26" s="305" t="s">
        <v>4</v>
      </c>
      <c r="B26" s="537" t="s">
        <v>157</v>
      </c>
      <c r="C26" s="537"/>
    </row>
    <row r="27" spans="1:14" ht="26.25" customHeight="1" x14ac:dyDescent="0.4">
      <c r="A27" s="306" t="s">
        <v>63</v>
      </c>
      <c r="B27" s="504" t="s">
        <v>158</v>
      </c>
      <c r="C27" s="504"/>
    </row>
    <row r="28" spans="1:14" ht="27" customHeight="1" x14ac:dyDescent="0.4">
      <c r="A28" s="306" t="s">
        <v>6</v>
      </c>
      <c r="B28" s="307">
        <v>99.95</v>
      </c>
    </row>
    <row r="29" spans="1:14" s="3" customFormat="1" ht="27" customHeight="1" x14ac:dyDescent="0.4">
      <c r="A29" s="306" t="s">
        <v>64</v>
      </c>
      <c r="B29" s="308">
        <v>0</v>
      </c>
      <c r="C29" s="520" t="s">
        <v>110</v>
      </c>
      <c r="D29" s="521"/>
      <c r="E29" s="521"/>
      <c r="F29" s="521"/>
      <c r="G29" s="522"/>
      <c r="I29" s="309"/>
      <c r="J29" s="309"/>
      <c r="K29" s="309"/>
      <c r="L29" s="309"/>
    </row>
    <row r="30" spans="1:14" s="3" customFormat="1" ht="19.5" customHeight="1" x14ac:dyDescent="0.3">
      <c r="A30" s="306" t="s">
        <v>66</v>
      </c>
      <c r="B30" s="310">
        <f>B28-B29</f>
        <v>99.95</v>
      </c>
      <c r="C30" s="311"/>
      <c r="D30" s="311"/>
      <c r="E30" s="311"/>
      <c r="F30" s="311"/>
      <c r="G30" s="312"/>
      <c r="I30" s="309"/>
      <c r="J30" s="309"/>
      <c r="K30" s="309"/>
      <c r="L30" s="309"/>
    </row>
    <row r="31" spans="1:14" s="3" customFormat="1" ht="27" customHeight="1" x14ac:dyDescent="0.4">
      <c r="A31" s="306" t="s">
        <v>67</v>
      </c>
      <c r="B31" s="313">
        <v>1</v>
      </c>
      <c r="C31" s="507" t="s">
        <v>68</v>
      </c>
      <c r="D31" s="508"/>
      <c r="E31" s="508"/>
      <c r="F31" s="508"/>
      <c r="G31" s="508"/>
      <c r="H31" s="509"/>
      <c r="I31" s="309"/>
      <c r="J31" s="309"/>
      <c r="K31" s="309"/>
      <c r="L31" s="309"/>
    </row>
    <row r="32" spans="1:14" s="3" customFormat="1" ht="27" customHeight="1" x14ac:dyDescent="0.4">
      <c r="A32" s="306" t="s">
        <v>69</v>
      </c>
      <c r="B32" s="313">
        <v>1</v>
      </c>
      <c r="C32" s="507" t="s">
        <v>70</v>
      </c>
      <c r="D32" s="508"/>
      <c r="E32" s="508"/>
      <c r="F32" s="508"/>
      <c r="G32" s="508"/>
      <c r="H32" s="509"/>
      <c r="I32" s="309"/>
      <c r="J32" s="309"/>
      <c r="K32" s="309"/>
      <c r="L32" s="314"/>
      <c r="M32" s="314"/>
      <c r="N32" s="315"/>
    </row>
    <row r="33" spans="1:14" s="3" customFormat="1" ht="17.25" customHeight="1" x14ac:dyDescent="0.3">
      <c r="A33" s="306"/>
      <c r="B33" s="316"/>
      <c r="C33" s="317"/>
      <c r="D33" s="317"/>
      <c r="E33" s="317"/>
      <c r="F33" s="317"/>
      <c r="G33" s="317"/>
      <c r="H33" s="317"/>
      <c r="I33" s="309"/>
      <c r="J33" s="309"/>
      <c r="K33" s="309"/>
      <c r="L33" s="314"/>
      <c r="M33" s="314"/>
      <c r="N33" s="315"/>
    </row>
    <row r="34" spans="1:14" s="3" customFormat="1" ht="18.75" x14ac:dyDescent="0.3">
      <c r="A34" s="306" t="s">
        <v>71</v>
      </c>
      <c r="B34" s="318">
        <f>B31/B32</f>
        <v>1</v>
      </c>
      <c r="C34" s="296" t="s">
        <v>72</v>
      </c>
      <c r="D34" s="296"/>
      <c r="E34" s="296"/>
      <c r="F34" s="296"/>
      <c r="G34" s="296"/>
      <c r="I34" s="309"/>
      <c r="J34" s="309"/>
      <c r="K34" s="309"/>
      <c r="L34" s="314"/>
      <c r="M34" s="314"/>
      <c r="N34" s="315"/>
    </row>
    <row r="35" spans="1:14" s="3" customFormat="1" ht="19.5" customHeight="1" x14ac:dyDescent="0.3">
      <c r="A35" s="306"/>
      <c r="B35" s="310"/>
      <c r="G35" s="296"/>
      <c r="I35" s="309"/>
      <c r="J35" s="309"/>
      <c r="K35" s="309"/>
      <c r="L35" s="314"/>
      <c r="M35" s="314"/>
      <c r="N35" s="315"/>
    </row>
    <row r="36" spans="1:14" s="3" customFormat="1" ht="27" customHeight="1" x14ac:dyDescent="0.4">
      <c r="A36" s="319" t="s">
        <v>128</v>
      </c>
      <c r="B36" s="320">
        <v>50</v>
      </c>
      <c r="C36" s="296"/>
      <c r="D36" s="499" t="s">
        <v>74</v>
      </c>
      <c r="E36" s="510"/>
      <c r="F36" s="499" t="s">
        <v>75</v>
      </c>
      <c r="G36" s="500"/>
      <c r="J36" s="309"/>
      <c r="K36" s="309"/>
      <c r="L36" s="314"/>
      <c r="M36" s="314"/>
      <c r="N36" s="315"/>
    </row>
    <row r="37" spans="1:14" s="3" customFormat="1" ht="27" customHeight="1" x14ac:dyDescent="0.4">
      <c r="A37" s="321" t="s">
        <v>76</v>
      </c>
      <c r="B37" s="322">
        <v>10</v>
      </c>
      <c r="C37" s="323" t="s">
        <v>77</v>
      </c>
      <c r="D37" s="324" t="s">
        <v>78</v>
      </c>
      <c r="E37" s="325" t="s">
        <v>79</v>
      </c>
      <c r="F37" s="324" t="s">
        <v>78</v>
      </c>
      <c r="G37" s="326" t="s">
        <v>79</v>
      </c>
      <c r="I37" s="327" t="s">
        <v>129</v>
      </c>
      <c r="J37" s="309"/>
      <c r="K37" s="309"/>
      <c r="L37" s="314"/>
      <c r="M37" s="314"/>
      <c r="N37" s="315"/>
    </row>
    <row r="38" spans="1:14" s="3" customFormat="1" ht="26.25" customHeight="1" x14ac:dyDescent="0.4">
      <c r="A38" s="321" t="s">
        <v>80</v>
      </c>
      <c r="B38" s="322">
        <v>100</v>
      </c>
      <c r="C38" s="328">
        <v>1</v>
      </c>
      <c r="D38" s="329">
        <v>4667199</v>
      </c>
      <c r="E38" s="330">
        <f>IF(ISBLANK(D38),"-",$D$48/$D$45*D38)</f>
        <v>4837892.4232111908</v>
      </c>
      <c r="F38" s="329">
        <v>4861897</v>
      </c>
      <c r="G38" s="331">
        <f>IF(ISBLANK(F38),"-",$D$48/$F$45*F38)</f>
        <v>4785841.3661769889</v>
      </c>
      <c r="I38" s="332"/>
      <c r="J38" s="309"/>
      <c r="K38" s="309"/>
      <c r="L38" s="314"/>
      <c r="M38" s="314"/>
      <c r="N38" s="315"/>
    </row>
    <row r="39" spans="1:14" s="3" customFormat="1" ht="26.25" customHeight="1" x14ac:dyDescent="0.4">
      <c r="A39" s="321" t="s">
        <v>81</v>
      </c>
      <c r="B39" s="322">
        <v>1</v>
      </c>
      <c r="C39" s="333">
        <v>2</v>
      </c>
      <c r="D39" s="334">
        <v>4692254</v>
      </c>
      <c r="E39" s="335">
        <f>IF(ISBLANK(D39),"-",$D$48/$D$45*D39)</f>
        <v>4863863.759480237</v>
      </c>
      <c r="F39" s="334">
        <v>4869592</v>
      </c>
      <c r="G39" s="336">
        <f>IF(ISBLANK(F39),"-",$D$48/$F$45*F39)</f>
        <v>4793415.9917424275</v>
      </c>
      <c r="I39" s="523">
        <f>ABS((F43/D43*D42)-F42)/D42</f>
        <v>1.3392108904646795E-2</v>
      </c>
      <c r="J39" s="309"/>
      <c r="K39" s="309"/>
      <c r="L39" s="314"/>
      <c r="M39" s="314"/>
      <c r="N39" s="315"/>
    </row>
    <row r="40" spans="1:14" ht="26.25" customHeight="1" x14ac:dyDescent="0.4">
      <c r="A40" s="321" t="s">
        <v>82</v>
      </c>
      <c r="B40" s="322">
        <v>1</v>
      </c>
      <c r="C40" s="333">
        <v>3</v>
      </c>
      <c r="D40" s="334">
        <v>4705749</v>
      </c>
      <c r="E40" s="335">
        <f>IF(ISBLANK(D40),"-",$D$48/$D$45*D40)</f>
        <v>4877852.311982763</v>
      </c>
      <c r="F40" s="334">
        <v>4891453</v>
      </c>
      <c r="G40" s="336">
        <f>IF(ISBLANK(F40),"-",$D$48/$F$45*F40)</f>
        <v>4814935.0157172251</v>
      </c>
      <c r="I40" s="523"/>
      <c r="L40" s="314"/>
      <c r="M40" s="314"/>
      <c r="N40" s="337"/>
    </row>
    <row r="41" spans="1:14" ht="27" customHeight="1" x14ac:dyDescent="0.4">
      <c r="A41" s="321" t="s">
        <v>83</v>
      </c>
      <c r="B41" s="322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4"/>
      <c r="M41" s="314"/>
      <c r="N41" s="337"/>
    </row>
    <row r="42" spans="1:14" ht="27" customHeight="1" x14ac:dyDescent="0.4">
      <c r="A42" s="321" t="s">
        <v>84</v>
      </c>
      <c r="B42" s="322">
        <v>1</v>
      </c>
      <c r="C42" s="343" t="s">
        <v>85</v>
      </c>
      <c r="D42" s="344">
        <f>AVERAGE(D38:D41)</f>
        <v>4688400.666666667</v>
      </c>
      <c r="E42" s="345">
        <f>AVERAGE(E38:E41)</f>
        <v>4859869.4982247306</v>
      </c>
      <c r="F42" s="344">
        <f>AVERAGE(F38:F41)</f>
        <v>4874314</v>
      </c>
      <c r="G42" s="346">
        <f>AVERAGE(G38:G41)</f>
        <v>4798064.1245455472</v>
      </c>
      <c r="H42" s="347"/>
    </row>
    <row r="43" spans="1:14" ht="26.25" customHeight="1" x14ac:dyDescent="0.4">
      <c r="A43" s="321" t="s">
        <v>86</v>
      </c>
      <c r="B43" s="322">
        <v>1</v>
      </c>
      <c r="C43" s="348" t="s">
        <v>130</v>
      </c>
      <c r="D43" s="349">
        <v>24.13</v>
      </c>
      <c r="E43" s="337"/>
      <c r="F43" s="349">
        <v>25.41</v>
      </c>
      <c r="H43" s="347"/>
    </row>
    <row r="44" spans="1:14" ht="26.25" customHeight="1" x14ac:dyDescent="0.4">
      <c r="A44" s="321" t="s">
        <v>88</v>
      </c>
      <c r="B44" s="322">
        <v>1</v>
      </c>
      <c r="C44" s="350" t="s">
        <v>131</v>
      </c>
      <c r="D44" s="351">
        <f>D43*$B$34</f>
        <v>24.13</v>
      </c>
      <c r="E44" s="352"/>
      <c r="F44" s="351">
        <f>F43*$B$34</f>
        <v>25.41</v>
      </c>
      <c r="H44" s="347"/>
    </row>
    <row r="45" spans="1:14" ht="19.5" customHeight="1" x14ac:dyDescent="0.3">
      <c r="A45" s="321" t="s">
        <v>90</v>
      </c>
      <c r="B45" s="353">
        <f>(B44/B43)*(B42/B41)*(B40/B39)*(B38/B37)*B36</f>
        <v>500</v>
      </c>
      <c r="C45" s="350" t="s">
        <v>91</v>
      </c>
      <c r="D45" s="354">
        <f>D44*$B$30/100</f>
        <v>24.117934999999999</v>
      </c>
      <c r="E45" s="355"/>
      <c r="F45" s="354">
        <f>F44*$B$30/100</f>
        <v>25.397295</v>
      </c>
      <c r="H45" s="347"/>
    </row>
    <row r="46" spans="1:14" ht="19.5" customHeight="1" x14ac:dyDescent="0.3">
      <c r="A46" s="511" t="s">
        <v>92</v>
      </c>
      <c r="B46" s="512"/>
      <c r="C46" s="350" t="s">
        <v>93</v>
      </c>
      <c r="D46" s="356">
        <f>D45/$B$45</f>
        <v>4.823587E-2</v>
      </c>
      <c r="E46" s="357"/>
      <c r="F46" s="358">
        <f>F45/$B$45</f>
        <v>5.0794590000000001E-2</v>
      </c>
      <c r="H46" s="347"/>
    </row>
    <row r="47" spans="1:14" ht="27" customHeight="1" x14ac:dyDescent="0.4">
      <c r="A47" s="513"/>
      <c r="B47" s="514"/>
      <c r="C47" s="359" t="s">
        <v>132</v>
      </c>
      <c r="D47" s="360">
        <v>0.05</v>
      </c>
      <c r="E47" s="361"/>
      <c r="F47" s="357"/>
      <c r="H47" s="347"/>
    </row>
    <row r="48" spans="1:14" ht="18.75" x14ac:dyDescent="0.3">
      <c r="C48" s="362" t="s">
        <v>95</v>
      </c>
      <c r="D48" s="354">
        <f>D47*$B$45</f>
        <v>25</v>
      </c>
      <c r="F48" s="363"/>
      <c r="H48" s="347"/>
    </row>
    <row r="49" spans="1:12" ht="19.5" customHeight="1" x14ac:dyDescent="0.3">
      <c r="C49" s="364" t="s">
        <v>96</v>
      </c>
      <c r="D49" s="365">
        <f>D48/B34</f>
        <v>25</v>
      </c>
      <c r="F49" s="363"/>
      <c r="H49" s="347"/>
    </row>
    <row r="50" spans="1:12" ht="18.75" x14ac:dyDescent="0.3">
      <c r="C50" s="319" t="s">
        <v>97</v>
      </c>
      <c r="D50" s="366">
        <f>AVERAGE(E38:E41,G38:G41)</f>
        <v>4828966.8113851389</v>
      </c>
      <c r="F50" s="367"/>
      <c r="H50" s="347"/>
    </row>
    <row r="51" spans="1:12" ht="18.75" x14ac:dyDescent="0.3">
      <c r="C51" s="321" t="s">
        <v>60</v>
      </c>
      <c r="D51" s="368">
        <f>STDEV(E38:E41,G38:G41)/D50</f>
        <v>7.75268238590848E-3</v>
      </c>
      <c r="F51" s="367"/>
      <c r="H51" s="347"/>
    </row>
    <row r="52" spans="1:12" ht="19.5" customHeight="1" x14ac:dyDescent="0.3">
      <c r="C52" s="369" t="s">
        <v>20</v>
      </c>
      <c r="D52" s="370">
        <f>COUNT(E38:E41,G38:G41)</f>
        <v>6</v>
      </c>
      <c r="F52" s="367"/>
    </row>
    <row r="54" spans="1:12" ht="18.75" x14ac:dyDescent="0.3">
      <c r="A54" s="371" t="s">
        <v>1</v>
      </c>
      <c r="B54" s="372" t="s">
        <v>98</v>
      </c>
    </row>
    <row r="55" spans="1:12" ht="18.75" x14ac:dyDescent="0.3">
      <c r="A55" s="296" t="s">
        <v>49</v>
      </c>
      <c r="B55" s="373" t="str">
        <f>B21</f>
        <v>Each tablet contains Glibenclamide BP 5 mg metformin Hydrochloride BP 500 mg</v>
      </c>
    </row>
    <row r="56" spans="1:12" ht="26.25" customHeight="1" x14ac:dyDescent="0.4">
      <c r="A56" s="374" t="s">
        <v>61</v>
      </c>
      <c r="B56" s="375">
        <v>500</v>
      </c>
      <c r="C56" s="296" t="str">
        <f>B20</f>
        <v>Metformin Hydrochloride</v>
      </c>
      <c r="H56" s="376"/>
    </row>
    <row r="57" spans="1:12" ht="18.75" x14ac:dyDescent="0.3">
      <c r="A57" s="373" t="s">
        <v>62</v>
      </c>
      <c r="B57" s="444">
        <f>Uniformity!C46</f>
        <v>674.11349999999982</v>
      </c>
      <c r="H57" s="376"/>
    </row>
    <row r="58" spans="1:12" ht="19.5" customHeight="1" x14ac:dyDescent="0.3">
      <c r="H58" s="376"/>
    </row>
    <row r="59" spans="1:12" s="3" customFormat="1" ht="27" customHeight="1" x14ac:dyDescent="0.4">
      <c r="A59" s="319" t="s">
        <v>133</v>
      </c>
      <c r="B59" s="320">
        <v>100</v>
      </c>
      <c r="C59" s="296"/>
      <c r="D59" s="377" t="s">
        <v>134</v>
      </c>
      <c r="E59" s="378" t="s">
        <v>77</v>
      </c>
      <c r="F59" s="378" t="s">
        <v>78</v>
      </c>
      <c r="G59" s="378" t="s">
        <v>135</v>
      </c>
      <c r="H59" s="323" t="s">
        <v>136</v>
      </c>
      <c r="L59" s="309"/>
    </row>
    <row r="60" spans="1:12" s="3" customFormat="1" ht="26.25" customHeight="1" x14ac:dyDescent="0.4">
      <c r="A60" s="321" t="s">
        <v>137</v>
      </c>
      <c r="B60" s="322">
        <v>5</v>
      </c>
      <c r="C60" s="524" t="s">
        <v>138</v>
      </c>
      <c r="D60" s="527">
        <v>678.77</v>
      </c>
      <c r="E60" s="379">
        <v>1</v>
      </c>
      <c r="F60" s="380">
        <v>4620981</v>
      </c>
      <c r="G60" s="445">
        <f>IF(ISBLANK(F60),"-",(F60/$D$50*$D$47*$B$68)*($B$57/$D$60))</f>
        <v>475.18240562296393</v>
      </c>
      <c r="H60" s="463">
        <f t="shared" ref="H60:H71" si="0">IF(ISBLANK(F60),"-",(G60/$B$56)*100)</f>
        <v>95.036481124592783</v>
      </c>
      <c r="L60" s="309"/>
    </row>
    <row r="61" spans="1:12" s="3" customFormat="1" ht="26.25" customHeight="1" x14ac:dyDescent="0.4">
      <c r="A61" s="321" t="s">
        <v>118</v>
      </c>
      <c r="B61" s="322">
        <v>25</v>
      </c>
      <c r="C61" s="525"/>
      <c r="D61" s="528"/>
      <c r="E61" s="381">
        <v>2</v>
      </c>
      <c r="F61" s="334">
        <v>4693491</v>
      </c>
      <c r="G61" s="446">
        <f>IF(ISBLANK(F61),"-",(F61/$D$50*$D$47*$B$68)*($B$57/$D$60))</f>
        <v>482.63871765534873</v>
      </c>
      <c r="H61" s="464">
        <f t="shared" si="0"/>
        <v>96.527743531069746</v>
      </c>
      <c r="L61" s="309"/>
    </row>
    <row r="62" spans="1:12" s="3" customFormat="1" ht="26.25" customHeight="1" x14ac:dyDescent="0.4">
      <c r="A62" s="321" t="s">
        <v>119</v>
      </c>
      <c r="B62" s="322">
        <v>5</v>
      </c>
      <c r="C62" s="525"/>
      <c r="D62" s="528"/>
      <c r="E62" s="381">
        <v>3</v>
      </c>
      <c r="F62" s="382">
        <v>4729793</v>
      </c>
      <c r="G62" s="446">
        <f>IF(ISBLANK(F62),"-",(F62/$D$50*$D$47*$B$68)*($B$57/$D$60))</f>
        <v>486.37170675201992</v>
      </c>
      <c r="H62" s="464">
        <f t="shared" si="0"/>
        <v>97.274341350403986</v>
      </c>
      <c r="L62" s="309"/>
    </row>
    <row r="63" spans="1:12" ht="27" customHeight="1" x14ac:dyDescent="0.4">
      <c r="A63" s="321" t="s">
        <v>120</v>
      </c>
      <c r="B63" s="322">
        <v>100</v>
      </c>
      <c r="C63" s="534"/>
      <c r="D63" s="529"/>
      <c r="E63" s="383">
        <v>4</v>
      </c>
      <c r="F63" s="384"/>
      <c r="G63" s="446" t="str">
        <f>IF(ISBLANK(F63),"-",(F63/$D$50*$D$47*$B$68)*($B$57/$D$60))</f>
        <v>-</v>
      </c>
      <c r="H63" s="464" t="str">
        <f t="shared" si="0"/>
        <v>-</v>
      </c>
    </row>
    <row r="64" spans="1:12" ht="26.25" customHeight="1" x14ac:dyDescent="0.4">
      <c r="A64" s="321" t="s">
        <v>121</v>
      </c>
      <c r="B64" s="322">
        <v>1</v>
      </c>
      <c r="C64" s="524" t="s">
        <v>139</v>
      </c>
      <c r="D64" s="527">
        <v>669.4</v>
      </c>
      <c r="E64" s="379">
        <v>1</v>
      </c>
      <c r="F64" s="380">
        <v>4540650</v>
      </c>
      <c r="G64" s="445">
        <f>IF(ISBLANK(F64),"-",(F64/$D$50*$D$47*$B$68)*($B$57/$D$64))</f>
        <v>473.45763827396769</v>
      </c>
      <c r="H64" s="463">
        <f t="shared" si="0"/>
        <v>94.691527654793532</v>
      </c>
    </row>
    <row r="65" spans="1:8" ht="26.25" customHeight="1" x14ac:dyDescent="0.4">
      <c r="A65" s="321" t="s">
        <v>122</v>
      </c>
      <c r="B65" s="322">
        <v>1</v>
      </c>
      <c r="C65" s="525"/>
      <c r="D65" s="528"/>
      <c r="E65" s="381">
        <v>2</v>
      </c>
      <c r="F65" s="334">
        <v>4526306</v>
      </c>
      <c r="G65" s="446">
        <f>IF(ISBLANK(F65),"-",(F65/$D$50*$D$47*$B$68)*($B$57/$D$64))</f>
        <v>471.96197655958719</v>
      </c>
      <c r="H65" s="464">
        <f t="shared" si="0"/>
        <v>94.392395311917426</v>
      </c>
    </row>
    <row r="66" spans="1:8" ht="26.25" customHeight="1" x14ac:dyDescent="0.4">
      <c r="A66" s="321" t="s">
        <v>123</v>
      </c>
      <c r="B66" s="322">
        <v>1</v>
      </c>
      <c r="C66" s="525"/>
      <c r="D66" s="528"/>
      <c r="E66" s="381">
        <v>3</v>
      </c>
      <c r="F66" s="334">
        <v>4596651</v>
      </c>
      <c r="G66" s="446">
        <f>IF(ISBLANK(F66),"-",(F66/$D$50*$D$47*$B$68)*($B$57/$D$64))</f>
        <v>479.29691265120016</v>
      </c>
      <c r="H66" s="464">
        <f t="shared" si="0"/>
        <v>95.85938253024004</v>
      </c>
    </row>
    <row r="67" spans="1:8" ht="27" customHeight="1" x14ac:dyDescent="0.4">
      <c r="A67" s="321" t="s">
        <v>124</v>
      </c>
      <c r="B67" s="322">
        <v>1</v>
      </c>
      <c r="C67" s="534"/>
      <c r="D67" s="529"/>
      <c r="E67" s="383">
        <v>4</v>
      </c>
      <c r="F67" s="384"/>
      <c r="G67" s="462" t="str">
        <f>IF(ISBLANK(F67),"-",(F67/$D$50*$D$47*$B$68)*($B$57/$D$64))</f>
        <v>-</v>
      </c>
      <c r="H67" s="465" t="str">
        <f t="shared" si="0"/>
        <v>-</v>
      </c>
    </row>
    <row r="68" spans="1:8" ht="26.25" customHeight="1" x14ac:dyDescent="0.4">
      <c r="A68" s="321" t="s">
        <v>125</v>
      </c>
      <c r="B68" s="385">
        <f>(B67/B66)*(B65/B64)*(B63/B62)*(B61/B60)*B59</f>
        <v>10000</v>
      </c>
      <c r="C68" s="524" t="s">
        <v>140</v>
      </c>
      <c r="D68" s="527">
        <v>674.69</v>
      </c>
      <c r="E68" s="379">
        <v>1</v>
      </c>
      <c r="F68" s="380">
        <v>4617072</v>
      </c>
      <c r="G68" s="445">
        <f>IF(ISBLANK(F68),"-",(F68/$D$50*$D$47*$B$68)*($B$57/$D$68))</f>
        <v>477.65153984817158</v>
      </c>
      <c r="H68" s="464">
        <f t="shared" si="0"/>
        <v>95.530307969634322</v>
      </c>
    </row>
    <row r="69" spans="1:8" ht="27" customHeight="1" x14ac:dyDescent="0.4">
      <c r="A69" s="369" t="s">
        <v>141</v>
      </c>
      <c r="B69" s="386">
        <f>(D47*B68)/B56*B57</f>
        <v>674.11349999999982</v>
      </c>
      <c r="C69" s="525"/>
      <c r="D69" s="528"/>
      <c r="E69" s="381">
        <v>2</v>
      </c>
      <c r="F69" s="334">
        <v>4643269</v>
      </c>
      <c r="G69" s="446">
        <f>IF(ISBLANK(F69),"-",(F69/$D$50*$D$47*$B$68)*($B$57/$D$68))</f>
        <v>480.36170711205716</v>
      </c>
      <c r="H69" s="464">
        <f t="shared" si="0"/>
        <v>96.072341422411426</v>
      </c>
    </row>
    <row r="70" spans="1:8" ht="26.25" customHeight="1" x14ac:dyDescent="0.4">
      <c r="A70" s="530" t="s">
        <v>92</v>
      </c>
      <c r="B70" s="531"/>
      <c r="C70" s="525"/>
      <c r="D70" s="528"/>
      <c r="E70" s="381">
        <v>3</v>
      </c>
      <c r="F70" s="334">
        <v>4631190</v>
      </c>
      <c r="G70" s="446">
        <f>IF(ISBLANK(F70),"-",(F70/$D$50*$D$47*$B$68)*($B$57/$D$68))</f>
        <v>479.11209416475498</v>
      </c>
      <c r="H70" s="464">
        <f t="shared" si="0"/>
        <v>95.822418832951001</v>
      </c>
    </row>
    <row r="71" spans="1:8" ht="27" customHeight="1" x14ac:dyDescent="0.4">
      <c r="A71" s="532"/>
      <c r="B71" s="533"/>
      <c r="C71" s="526"/>
      <c r="D71" s="529"/>
      <c r="E71" s="383">
        <v>4</v>
      </c>
      <c r="F71" s="384"/>
      <c r="G71" s="462" t="str">
        <f>IF(ISBLANK(F71),"-",(F71/$D$50*$D$47*$B$68)*($B$57/$D$68))</f>
        <v>-</v>
      </c>
      <c r="H71" s="465" t="str">
        <f t="shared" si="0"/>
        <v>-</v>
      </c>
    </row>
    <row r="72" spans="1:8" ht="26.25" customHeight="1" x14ac:dyDescent="0.4">
      <c r="A72" s="387"/>
      <c r="B72" s="387"/>
      <c r="C72" s="387"/>
      <c r="D72" s="387"/>
      <c r="E72" s="387"/>
      <c r="F72" s="389" t="s">
        <v>85</v>
      </c>
      <c r="G72" s="451">
        <f>AVERAGE(G60:G71)</f>
        <v>478.4482998488968</v>
      </c>
      <c r="H72" s="466">
        <f>AVERAGE(H60:H71)</f>
        <v>95.68965996977937</v>
      </c>
    </row>
    <row r="73" spans="1:8" ht="26.25" customHeight="1" x14ac:dyDescent="0.4">
      <c r="C73" s="387"/>
      <c r="D73" s="387"/>
      <c r="E73" s="387"/>
      <c r="F73" s="390" t="s">
        <v>60</v>
      </c>
      <c r="G73" s="450">
        <f>STDEV(G60:G71)/G72</f>
        <v>9.4471679097400344E-3</v>
      </c>
      <c r="H73" s="450">
        <f>STDEV(H60:H71)/H72</f>
        <v>9.4471679097400691E-3</v>
      </c>
    </row>
    <row r="74" spans="1:8" ht="27" customHeight="1" x14ac:dyDescent="0.4">
      <c r="A74" s="387"/>
      <c r="B74" s="387"/>
      <c r="C74" s="388"/>
      <c r="D74" s="388"/>
      <c r="E74" s="391"/>
      <c r="F74" s="392" t="s">
        <v>20</v>
      </c>
      <c r="G74" s="393">
        <f>COUNT(G60:G71)</f>
        <v>9</v>
      </c>
      <c r="H74" s="393">
        <f>COUNT(H60:H71)</f>
        <v>9</v>
      </c>
    </row>
    <row r="76" spans="1:8" ht="26.25" customHeight="1" x14ac:dyDescent="0.4">
      <c r="A76" s="305" t="s">
        <v>142</v>
      </c>
      <c r="B76" s="394" t="s">
        <v>105</v>
      </c>
      <c r="C76" s="515" t="str">
        <f>B26</f>
        <v>Metformin Hydrochloride</v>
      </c>
      <c r="D76" s="515"/>
      <c r="E76" s="395" t="s">
        <v>106</v>
      </c>
      <c r="F76" s="395"/>
      <c r="G76" s="396">
        <f>H72</f>
        <v>95.68965996977937</v>
      </c>
      <c r="H76" s="397"/>
    </row>
    <row r="77" spans="1:8" ht="18.75" x14ac:dyDescent="0.3">
      <c r="A77" s="304" t="s">
        <v>108</v>
      </c>
      <c r="B77" s="304" t="s">
        <v>109</v>
      </c>
    </row>
    <row r="78" spans="1:8" ht="18.75" x14ac:dyDescent="0.3">
      <c r="A78" s="304"/>
      <c r="B78" s="304"/>
    </row>
    <row r="79" spans="1:8" ht="26.25" customHeight="1" x14ac:dyDescent="0.4">
      <c r="A79" s="305" t="s">
        <v>4</v>
      </c>
      <c r="B79" s="503" t="str">
        <f>B26</f>
        <v>Metformin Hydrochloride</v>
      </c>
      <c r="C79" s="503"/>
    </row>
    <row r="80" spans="1:8" ht="26.25" customHeight="1" x14ac:dyDescent="0.4">
      <c r="A80" s="306" t="s">
        <v>63</v>
      </c>
      <c r="B80" s="503" t="str">
        <f>B27</f>
        <v>M34-1</v>
      </c>
      <c r="C80" s="503"/>
    </row>
    <row r="81" spans="1:12" ht="27" customHeight="1" x14ac:dyDescent="0.4">
      <c r="A81" s="306" t="s">
        <v>6</v>
      </c>
      <c r="B81" s="398">
        <f>B28</f>
        <v>99.95</v>
      </c>
    </row>
    <row r="82" spans="1:12" s="3" customFormat="1" ht="27" customHeight="1" x14ac:dyDescent="0.4">
      <c r="A82" s="306" t="s">
        <v>64</v>
      </c>
      <c r="B82" s="308">
        <v>0</v>
      </c>
      <c r="C82" s="520" t="s">
        <v>110</v>
      </c>
      <c r="D82" s="521"/>
      <c r="E82" s="521"/>
      <c r="F82" s="521"/>
      <c r="G82" s="522"/>
      <c r="I82" s="309"/>
      <c r="J82" s="309"/>
      <c r="K82" s="309"/>
      <c r="L82" s="309"/>
    </row>
    <row r="83" spans="1:12" s="3" customFormat="1" ht="19.5" customHeight="1" x14ac:dyDescent="0.3">
      <c r="A83" s="306" t="s">
        <v>66</v>
      </c>
      <c r="B83" s="310">
        <f>B81-B82</f>
        <v>99.95</v>
      </c>
      <c r="C83" s="311"/>
      <c r="D83" s="311"/>
      <c r="E83" s="311"/>
      <c r="F83" s="311"/>
      <c r="G83" s="312"/>
      <c r="I83" s="309"/>
      <c r="J83" s="309"/>
      <c r="K83" s="309"/>
      <c r="L83" s="309"/>
    </row>
    <row r="84" spans="1:12" s="3" customFormat="1" ht="27" customHeight="1" x14ac:dyDescent="0.4">
      <c r="A84" s="306" t="s">
        <v>67</v>
      </c>
      <c r="B84" s="313">
        <v>1</v>
      </c>
      <c r="C84" s="507" t="s">
        <v>143</v>
      </c>
      <c r="D84" s="508"/>
      <c r="E84" s="508"/>
      <c r="F84" s="508"/>
      <c r="G84" s="508"/>
      <c r="H84" s="509"/>
      <c r="I84" s="309"/>
      <c r="J84" s="309"/>
      <c r="K84" s="309"/>
      <c r="L84" s="309"/>
    </row>
    <row r="85" spans="1:12" s="3" customFormat="1" ht="27" customHeight="1" x14ac:dyDescent="0.4">
      <c r="A85" s="306" t="s">
        <v>69</v>
      </c>
      <c r="B85" s="313">
        <v>1</v>
      </c>
      <c r="C85" s="507" t="s">
        <v>144</v>
      </c>
      <c r="D85" s="508"/>
      <c r="E85" s="508"/>
      <c r="F85" s="508"/>
      <c r="G85" s="508"/>
      <c r="H85" s="509"/>
      <c r="I85" s="309"/>
      <c r="J85" s="309"/>
      <c r="K85" s="309"/>
      <c r="L85" s="309"/>
    </row>
    <row r="86" spans="1:12" s="3" customFormat="1" ht="18.75" x14ac:dyDescent="0.3">
      <c r="A86" s="306"/>
      <c r="B86" s="316"/>
      <c r="C86" s="317"/>
      <c r="D86" s="317"/>
      <c r="E86" s="317"/>
      <c r="F86" s="317"/>
      <c r="G86" s="317"/>
      <c r="H86" s="317"/>
      <c r="I86" s="309"/>
      <c r="J86" s="309"/>
      <c r="K86" s="309"/>
      <c r="L86" s="309"/>
    </row>
    <row r="87" spans="1:12" s="3" customFormat="1" ht="18.75" x14ac:dyDescent="0.3">
      <c r="A87" s="306" t="s">
        <v>71</v>
      </c>
      <c r="B87" s="318">
        <f>B84/B85</f>
        <v>1</v>
      </c>
      <c r="C87" s="296" t="s">
        <v>72</v>
      </c>
      <c r="D87" s="296"/>
      <c r="E87" s="296"/>
      <c r="F87" s="296"/>
      <c r="G87" s="296"/>
      <c r="I87" s="309"/>
      <c r="J87" s="309"/>
      <c r="K87" s="309"/>
      <c r="L87" s="309"/>
    </row>
    <row r="88" spans="1:12" ht="19.5" customHeight="1" x14ac:dyDescent="0.3">
      <c r="A88" s="304"/>
      <c r="B88" s="304"/>
    </row>
    <row r="89" spans="1:12" ht="27" customHeight="1" x14ac:dyDescent="0.4">
      <c r="A89" s="319" t="s">
        <v>128</v>
      </c>
      <c r="B89" s="320">
        <v>50</v>
      </c>
      <c r="D89" s="399" t="s">
        <v>74</v>
      </c>
      <c r="E89" s="400"/>
      <c r="F89" s="499" t="s">
        <v>75</v>
      </c>
      <c r="G89" s="500"/>
    </row>
    <row r="90" spans="1:12" ht="27" customHeight="1" x14ac:dyDescent="0.4">
      <c r="A90" s="321" t="s">
        <v>76</v>
      </c>
      <c r="B90" s="322">
        <v>10</v>
      </c>
      <c r="C90" s="401" t="s">
        <v>77</v>
      </c>
      <c r="D90" s="324" t="s">
        <v>78</v>
      </c>
      <c r="E90" s="325" t="s">
        <v>79</v>
      </c>
      <c r="F90" s="324" t="s">
        <v>78</v>
      </c>
      <c r="G90" s="402" t="s">
        <v>79</v>
      </c>
      <c r="I90" s="327" t="s">
        <v>129</v>
      </c>
    </row>
    <row r="91" spans="1:12" ht="26.25" customHeight="1" x14ac:dyDescent="0.4">
      <c r="A91" s="321" t="s">
        <v>80</v>
      </c>
      <c r="B91" s="322">
        <v>100</v>
      </c>
      <c r="C91" s="403">
        <v>1</v>
      </c>
      <c r="D91" s="329">
        <v>4667199</v>
      </c>
      <c r="E91" s="330">
        <f>IF(ISBLANK(D91),"-",$D$101/$D$98*D91)</f>
        <v>4837892.4232111908</v>
      </c>
      <c r="F91" s="329">
        <v>4861897</v>
      </c>
      <c r="G91" s="331">
        <f>IF(ISBLANK(F91),"-",$D$101/$F$98*F91)</f>
        <v>4785841.3661769889</v>
      </c>
      <c r="I91" s="332"/>
    </row>
    <row r="92" spans="1:12" ht="26.25" customHeight="1" x14ac:dyDescent="0.4">
      <c r="A92" s="321" t="s">
        <v>81</v>
      </c>
      <c r="B92" s="322">
        <v>1</v>
      </c>
      <c r="C92" s="388">
        <v>2</v>
      </c>
      <c r="D92" s="334">
        <v>4692254</v>
      </c>
      <c r="E92" s="335">
        <f>IF(ISBLANK(D92),"-",$D$101/$D$98*D92)</f>
        <v>4863863.759480237</v>
      </c>
      <c r="F92" s="334">
        <v>4869592</v>
      </c>
      <c r="G92" s="336">
        <f>IF(ISBLANK(F92),"-",$D$101/$F$98*F92)</f>
        <v>4793415.9917424275</v>
      </c>
      <c r="I92" s="523">
        <f>ABS((F96/D96*D95)-F95)/D95</f>
        <v>1.3392108904646795E-2</v>
      </c>
    </row>
    <row r="93" spans="1:12" ht="26.25" customHeight="1" x14ac:dyDescent="0.4">
      <c r="A93" s="321" t="s">
        <v>82</v>
      </c>
      <c r="B93" s="322">
        <v>1</v>
      </c>
      <c r="C93" s="388">
        <v>3</v>
      </c>
      <c r="D93" s="334">
        <v>4705749</v>
      </c>
      <c r="E93" s="335">
        <f>IF(ISBLANK(D93),"-",$D$101/$D$98*D93)</f>
        <v>4877852.311982763</v>
      </c>
      <c r="F93" s="334">
        <v>4891453</v>
      </c>
      <c r="G93" s="336">
        <f>IF(ISBLANK(F93),"-",$D$101/$F$98*F93)</f>
        <v>4814935.0157172251</v>
      </c>
      <c r="I93" s="523"/>
    </row>
    <row r="94" spans="1:12" ht="27" customHeight="1" x14ac:dyDescent="0.4">
      <c r="A94" s="321" t="s">
        <v>83</v>
      </c>
      <c r="B94" s="322">
        <v>1</v>
      </c>
      <c r="C94" s="404">
        <v>4</v>
      </c>
      <c r="D94" s="339"/>
      <c r="E94" s="340" t="str">
        <f>IF(ISBLANK(D94),"-",$D$101/$D$98*D94)</f>
        <v>-</v>
      </c>
      <c r="F94" s="405"/>
      <c r="G94" s="341" t="str">
        <f>IF(ISBLANK(F94),"-",$D$101/$F$98*F94)</f>
        <v>-</v>
      </c>
      <c r="I94" s="342"/>
    </row>
    <row r="95" spans="1:12" ht="27" customHeight="1" x14ac:dyDescent="0.4">
      <c r="A95" s="321" t="s">
        <v>84</v>
      </c>
      <c r="B95" s="322">
        <v>1</v>
      </c>
      <c r="C95" s="406" t="s">
        <v>85</v>
      </c>
      <c r="D95" s="407">
        <f>AVERAGE(D91:D94)</f>
        <v>4688400.666666667</v>
      </c>
      <c r="E95" s="345">
        <f>AVERAGE(E91:E94)</f>
        <v>4859869.4982247306</v>
      </c>
      <c r="F95" s="408">
        <f>AVERAGE(F91:F94)</f>
        <v>4874314</v>
      </c>
      <c r="G95" s="409">
        <f>AVERAGE(G91:G94)</f>
        <v>4798064.1245455472</v>
      </c>
    </row>
    <row r="96" spans="1:12" ht="26.25" customHeight="1" x14ac:dyDescent="0.4">
      <c r="A96" s="321" t="s">
        <v>86</v>
      </c>
      <c r="B96" s="307">
        <v>1</v>
      </c>
      <c r="C96" s="410" t="s">
        <v>87</v>
      </c>
      <c r="D96" s="411">
        <v>24.13</v>
      </c>
      <c r="E96" s="337"/>
      <c r="F96" s="349">
        <v>25.41</v>
      </c>
    </row>
    <row r="97" spans="1:10" ht="26.25" customHeight="1" x14ac:dyDescent="0.4">
      <c r="A97" s="321" t="s">
        <v>88</v>
      </c>
      <c r="B97" s="307">
        <v>1</v>
      </c>
      <c r="C97" s="412" t="s">
        <v>89</v>
      </c>
      <c r="D97" s="413">
        <f>D96*$B$87</f>
        <v>24.13</v>
      </c>
      <c r="E97" s="352"/>
      <c r="F97" s="351">
        <f>F96*$B$87</f>
        <v>25.41</v>
      </c>
    </row>
    <row r="98" spans="1:10" ht="19.5" customHeight="1" x14ac:dyDescent="0.3">
      <c r="A98" s="321" t="s">
        <v>90</v>
      </c>
      <c r="B98" s="414">
        <f>(B97/B96)*(B95/B94)*(B93/B92)*(B91/B90)*B89</f>
        <v>500</v>
      </c>
      <c r="C98" s="412" t="s">
        <v>145</v>
      </c>
      <c r="D98" s="415">
        <f>D97*$B$83/100</f>
        <v>24.117934999999999</v>
      </c>
      <c r="E98" s="355"/>
      <c r="F98" s="354">
        <f>F97*$B$83/100</f>
        <v>25.397295</v>
      </c>
    </row>
    <row r="99" spans="1:10" ht="19.5" customHeight="1" x14ac:dyDescent="0.3">
      <c r="A99" s="511" t="s">
        <v>92</v>
      </c>
      <c r="B99" s="516"/>
      <c r="C99" s="412" t="s">
        <v>146</v>
      </c>
      <c r="D99" s="416">
        <f>D98/$B$98</f>
        <v>4.823587E-2</v>
      </c>
      <c r="E99" s="355"/>
      <c r="F99" s="358">
        <f>F98/$B$98</f>
        <v>5.0794590000000001E-2</v>
      </c>
      <c r="G99" s="417"/>
      <c r="H99" s="347"/>
    </row>
    <row r="100" spans="1:10" ht="19.5" customHeight="1" x14ac:dyDescent="0.3">
      <c r="A100" s="513"/>
      <c r="B100" s="517"/>
      <c r="C100" s="412" t="s">
        <v>132</v>
      </c>
      <c r="D100" s="418">
        <f>$B$56/$B$116</f>
        <v>0.05</v>
      </c>
      <c r="F100" s="363"/>
      <c r="G100" s="419"/>
      <c r="H100" s="347"/>
    </row>
    <row r="101" spans="1:10" ht="18.75" x14ac:dyDescent="0.3">
      <c r="C101" s="412" t="s">
        <v>95</v>
      </c>
      <c r="D101" s="413">
        <f>D100*$B$98</f>
        <v>25</v>
      </c>
      <c r="F101" s="363"/>
      <c r="G101" s="417"/>
      <c r="H101" s="347"/>
    </row>
    <row r="102" spans="1:10" ht="19.5" customHeight="1" x14ac:dyDescent="0.3">
      <c r="C102" s="420" t="s">
        <v>96</v>
      </c>
      <c r="D102" s="421">
        <f>D101/B34</f>
        <v>25</v>
      </c>
      <c r="F102" s="367"/>
      <c r="G102" s="417"/>
      <c r="H102" s="347"/>
      <c r="J102" s="422"/>
    </row>
    <row r="103" spans="1:10" ht="18.75" x14ac:dyDescent="0.3">
      <c r="C103" s="423" t="s">
        <v>147</v>
      </c>
      <c r="D103" s="424">
        <f>AVERAGE(E91:E94,G91:G94)</f>
        <v>4828966.8113851389</v>
      </c>
      <c r="F103" s="367"/>
      <c r="G103" s="425"/>
      <c r="H103" s="347"/>
      <c r="J103" s="426"/>
    </row>
    <row r="104" spans="1:10" ht="18.75" x14ac:dyDescent="0.3">
      <c r="C104" s="390" t="s">
        <v>60</v>
      </c>
      <c r="D104" s="427">
        <f>STDEV(E91:E94,G91:G94)/D103</f>
        <v>7.75268238590848E-3</v>
      </c>
      <c r="F104" s="367"/>
      <c r="G104" s="417"/>
      <c r="H104" s="347"/>
      <c r="J104" s="426"/>
    </row>
    <row r="105" spans="1:10" ht="19.5" customHeight="1" x14ac:dyDescent="0.3">
      <c r="C105" s="392" t="s">
        <v>20</v>
      </c>
      <c r="D105" s="428">
        <f>COUNT(E91:E94,G91:G94)</f>
        <v>6</v>
      </c>
      <c r="F105" s="367"/>
      <c r="G105" s="417"/>
      <c r="H105" s="347"/>
      <c r="J105" s="426"/>
    </row>
    <row r="106" spans="1:10" ht="19.5" customHeight="1" x14ac:dyDescent="0.3">
      <c r="A106" s="371"/>
      <c r="B106" s="371"/>
      <c r="C106" s="371"/>
      <c r="D106" s="371"/>
      <c r="E106" s="371"/>
    </row>
    <row r="107" spans="1:10" ht="27" customHeight="1" x14ac:dyDescent="0.4">
      <c r="A107" s="319" t="s">
        <v>113</v>
      </c>
      <c r="B107" s="320">
        <v>500</v>
      </c>
      <c r="C107" s="467" t="s">
        <v>148</v>
      </c>
      <c r="D107" s="467" t="s">
        <v>78</v>
      </c>
      <c r="E107" s="467" t="s">
        <v>115</v>
      </c>
      <c r="F107" s="429" t="s">
        <v>116</v>
      </c>
    </row>
    <row r="108" spans="1:10" ht="26.25" customHeight="1" x14ac:dyDescent="0.4">
      <c r="A108" s="321" t="s">
        <v>117</v>
      </c>
      <c r="B108" s="322">
        <v>5</v>
      </c>
      <c r="C108" s="472">
        <v>1</v>
      </c>
      <c r="D108" s="473">
        <v>4579841</v>
      </c>
      <c r="E108" s="447">
        <f t="shared" ref="E108:E113" si="1">IF(ISBLANK(D108),"-",D108/$D$103*$D$100*$B$116)</f>
        <v>474.20506071839418</v>
      </c>
      <c r="F108" s="474">
        <f t="shared" ref="F108:F113" si="2">IF(ISBLANK(D108), "-", (E108/$B$56)*100)</f>
        <v>94.841012143678839</v>
      </c>
    </row>
    <row r="109" spans="1:10" ht="26.25" customHeight="1" x14ac:dyDescent="0.4">
      <c r="A109" s="321" t="s">
        <v>118</v>
      </c>
      <c r="B109" s="322">
        <v>100</v>
      </c>
      <c r="C109" s="468">
        <v>2</v>
      </c>
      <c r="D109" s="470">
        <v>4611383</v>
      </c>
      <c r="E109" s="448">
        <f t="shared" si="1"/>
        <v>477.47097672403277</v>
      </c>
      <c r="F109" s="475">
        <f t="shared" si="2"/>
        <v>95.494195344806556</v>
      </c>
    </row>
    <row r="110" spans="1:10" ht="26.25" customHeight="1" x14ac:dyDescent="0.4">
      <c r="A110" s="321" t="s">
        <v>119</v>
      </c>
      <c r="B110" s="322">
        <v>1</v>
      </c>
      <c r="C110" s="468">
        <v>3</v>
      </c>
      <c r="D110" s="470">
        <v>4591215</v>
      </c>
      <c r="E110" s="448">
        <f t="shared" si="1"/>
        <v>475.3827453499373</v>
      </c>
      <c r="F110" s="475">
        <f t="shared" si="2"/>
        <v>95.076549069987465</v>
      </c>
    </row>
    <row r="111" spans="1:10" ht="26.25" customHeight="1" x14ac:dyDescent="0.4">
      <c r="A111" s="321" t="s">
        <v>120</v>
      </c>
      <c r="B111" s="322">
        <v>1</v>
      </c>
      <c r="C111" s="468">
        <v>4</v>
      </c>
      <c r="D111" s="470">
        <v>4645273</v>
      </c>
      <c r="E111" s="448">
        <f t="shared" si="1"/>
        <v>480.98000891701633</v>
      </c>
      <c r="F111" s="475">
        <f t="shared" si="2"/>
        <v>96.196001783403261</v>
      </c>
    </row>
    <row r="112" spans="1:10" ht="26.25" customHeight="1" x14ac:dyDescent="0.4">
      <c r="A112" s="321" t="s">
        <v>121</v>
      </c>
      <c r="B112" s="322">
        <v>1</v>
      </c>
      <c r="C112" s="468">
        <v>5</v>
      </c>
      <c r="D112" s="470">
        <v>4686671</v>
      </c>
      <c r="E112" s="448">
        <f t="shared" si="1"/>
        <v>485.26643307532669</v>
      </c>
      <c r="F112" s="475">
        <f t="shared" si="2"/>
        <v>97.053286615065332</v>
      </c>
    </row>
    <row r="113" spans="1:10" ht="27" customHeight="1" x14ac:dyDescent="0.4">
      <c r="A113" s="321" t="s">
        <v>122</v>
      </c>
      <c r="B113" s="322">
        <v>1</v>
      </c>
      <c r="C113" s="469">
        <v>6</v>
      </c>
      <c r="D113" s="471">
        <v>4698758</v>
      </c>
      <c r="E113" s="449">
        <f t="shared" si="1"/>
        <v>486.51794302270326</v>
      </c>
      <c r="F113" s="476">
        <f t="shared" si="2"/>
        <v>97.30358860454065</v>
      </c>
    </row>
    <row r="114" spans="1:10" ht="27" customHeight="1" x14ac:dyDescent="0.4">
      <c r="A114" s="321" t="s">
        <v>123</v>
      </c>
      <c r="B114" s="322">
        <v>1</v>
      </c>
      <c r="C114" s="430"/>
      <c r="D114" s="388"/>
      <c r="E114" s="295"/>
      <c r="F114" s="477"/>
    </row>
    <row r="115" spans="1:10" ht="26.25" customHeight="1" x14ac:dyDescent="0.4">
      <c r="A115" s="321" t="s">
        <v>124</v>
      </c>
      <c r="B115" s="322">
        <v>1</v>
      </c>
      <c r="C115" s="430"/>
      <c r="D115" s="454" t="s">
        <v>85</v>
      </c>
      <c r="E115" s="456">
        <f>AVERAGE(E108:E113)</f>
        <v>479.97052796790172</v>
      </c>
      <c r="F115" s="484">
        <f>AVERAGE(F108:F113)</f>
        <v>95.994105593580343</v>
      </c>
    </row>
    <row r="116" spans="1:10" ht="27" customHeight="1" x14ac:dyDescent="0.4">
      <c r="A116" s="321" t="s">
        <v>125</v>
      </c>
      <c r="B116" s="353">
        <f>(B115/B114)*(B113/B112)*(B111/B110)*(B109/B108)*B107</f>
        <v>10000</v>
      </c>
      <c r="C116" s="431"/>
      <c r="D116" s="455" t="s">
        <v>60</v>
      </c>
      <c r="E116" s="453">
        <f>STDEV(E108:E113)/E115</f>
        <v>1.0724076213660767E-2</v>
      </c>
      <c r="F116" s="432">
        <f>STDEV(F108:F113)/F115</f>
        <v>1.0724076213660727E-2</v>
      </c>
      <c r="I116" s="295"/>
    </row>
    <row r="117" spans="1:10" ht="27" customHeight="1" x14ac:dyDescent="0.4">
      <c r="A117" s="511" t="s">
        <v>92</v>
      </c>
      <c r="B117" s="512"/>
      <c r="C117" s="433"/>
      <c r="D117" s="392" t="s">
        <v>20</v>
      </c>
      <c r="E117" s="458">
        <f>COUNT(E108:E113)</f>
        <v>6</v>
      </c>
      <c r="F117" s="459">
        <f>COUNT(F108:F113)</f>
        <v>6</v>
      </c>
      <c r="I117" s="295"/>
      <c r="J117" s="426"/>
    </row>
    <row r="118" spans="1:10" ht="26.25" customHeight="1" x14ac:dyDescent="0.3">
      <c r="A118" s="513"/>
      <c r="B118" s="514"/>
      <c r="C118" s="295"/>
      <c r="D118" s="457"/>
      <c r="E118" s="535" t="s">
        <v>149</v>
      </c>
      <c r="F118" s="536"/>
      <c r="G118" s="295"/>
      <c r="H118" s="295"/>
      <c r="I118" s="295"/>
    </row>
    <row r="119" spans="1:10" ht="25.5" customHeight="1" x14ac:dyDescent="0.4">
      <c r="A119" s="442"/>
      <c r="B119" s="317"/>
      <c r="C119" s="295"/>
      <c r="D119" s="455" t="s">
        <v>150</v>
      </c>
      <c r="E119" s="460">
        <f>MIN(E108:E113)</f>
        <v>474.20506071839418</v>
      </c>
      <c r="F119" s="485">
        <f>MIN(F108:F113)</f>
        <v>94.841012143678839</v>
      </c>
      <c r="G119" s="295"/>
      <c r="H119" s="295"/>
      <c r="I119" s="295"/>
    </row>
    <row r="120" spans="1:10" ht="24" customHeight="1" x14ac:dyDescent="0.4">
      <c r="A120" s="442"/>
      <c r="B120" s="317"/>
      <c r="C120" s="295"/>
      <c r="D120" s="364" t="s">
        <v>151</v>
      </c>
      <c r="E120" s="461">
        <f>MAX(E108:E113)</f>
        <v>486.51794302270326</v>
      </c>
      <c r="F120" s="486">
        <f>MAX(F108:F113)</f>
        <v>97.30358860454065</v>
      </c>
      <c r="G120" s="295"/>
      <c r="H120" s="295"/>
      <c r="I120" s="295"/>
    </row>
    <row r="121" spans="1:10" ht="27" customHeight="1" x14ac:dyDescent="0.3">
      <c r="A121" s="442"/>
      <c r="B121" s="317"/>
      <c r="C121" s="295"/>
      <c r="D121" s="295"/>
      <c r="E121" s="295"/>
      <c r="F121" s="388"/>
      <c r="G121" s="295"/>
      <c r="H121" s="295"/>
      <c r="I121" s="295"/>
    </row>
    <row r="122" spans="1:10" ht="25.5" customHeight="1" x14ac:dyDescent="0.3">
      <c r="A122" s="442"/>
      <c r="B122" s="317"/>
      <c r="C122" s="295"/>
      <c r="D122" s="295"/>
      <c r="E122" s="295"/>
      <c r="F122" s="388"/>
      <c r="G122" s="295"/>
      <c r="H122" s="295"/>
      <c r="I122" s="295"/>
    </row>
    <row r="123" spans="1:10" ht="18.75" x14ac:dyDescent="0.3">
      <c r="A123" s="442"/>
      <c r="B123" s="317"/>
      <c r="C123" s="295"/>
      <c r="D123" s="295"/>
      <c r="E123" s="295"/>
      <c r="F123" s="388"/>
      <c r="G123" s="295"/>
      <c r="H123" s="295"/>
      <c r="I123" s="295"/>
    </row>
    <row r="124" spans="1:10" ht="45.75" customHeight="1" x14ac:dyDescent="0.65">
      <c r="A124" s="305" t="s">
        <v>142</v>
      </c>
      <c r="B124" s="394" t="s">
        <v>126</v>
      </c>
      <c r="C124" s="515" t="str">
        <f>B26</f>
        <v>Metformin Hydrochloride</v>
      </c>
      <c r="D124" s="515"/>
      <c r="E124" s="395" t="s">
        <v>127</v>
      </c>
      <c r="F124" s="395"/>
      <c r="G124" s="487">
        <f>F115</f>
        <v>95.994105593580343</v>
      </c>
      <c r="H124" s="295"/>
      <c r="I124" s="295"/>
    </row>
    <row r="125" spans="1:10" ht="45.75" customHeight="1" x14ac:dyDescent="0.65">
      <c r="A125" s="305"/>
      <c r="B125" s="394" t="s">
        <v>152</v>
      </c>
      <c r="C125" s="306" t="s">
        <v>153</v>
      </c>
      <c r="D125" s="487">
        <f>MIN(F108:F113)</f>
        <v>94.841012143678839</v>
      </c>
      <c r="E125" s="406" t="s">
        <v>154</v>
      </c>
      <c r="F125" s="487">
        <f>MAX(F108:F113)</f>
        <v>97.30358860454065</v>
      </c>
      <c r="G125" s="396"/>
      <c r="H125" s="295"/>
      <c r="I125" s="295"/>
    </row>
    <row r="126" spans="1:10" ht="19.5" customHeight="1" x14ac:dyDescent="0.3">
      <c r="A126" s="434"/>
      <c r="B126" s="434"/>
      <c r="C126" s="435"/>
      <c r="D126" s="435"/>
      <c r="E126" s="435"/>
      <c r="F126" s="435"/>
      <c r="G126" s="435"/>
      <c r="H126" s="435"/>
    </row>
    <row r="127" spans="1:10" ht="18.75" x14ac:dyDescent="0.3">
      <c r="B127" s="498" t="s">
        <v>26</v>
      </c>
      <c r="C127" s="498"/>
      <c r="E127" s="401" t="s">
        <v>27</v>
      </c>
      <c r="F127" s="436"/>
      <c r="G127" s="498" t="s">
        <v>28</v>
      </c>
      <c r="H127" s="498"/>
    </row>
    <row r="128" spans="1:10" ht="69.95" customHeight="1" x14ac:dyDescent="0.3">
      <c r="A128" s="437" t="s">
        <v>29</v>
      </c>
      <c r="B128" s="438"/>
      <c r="C128" s="438"/>
      <c r="E128" s="438"/>
      <c r="F128" s="295"/>
      <c r="G128" s="439"/>
      <c r="H128" s="439"/>
    </row>
    <row r="129" spans="1:9" ht="69.95" customHeight="1" x14ac:dyDescent="0.3">
      <c r="A129" s="437" t="s">
        <v>30</v>
      </c>
      <c r="B129" s="440"/>
      <c r="C129" s="440"/>
      <c r="E129" s="440"/>
      <c r="F129" s="295"/>
      <c r="G129" s="441"/>
      <c r="H129" s="441"/>
    </row>
    <row r="130" spans="1:9" ht="18.75" x14ac:dyDescent="0.3">
      <c r="A130" s="387"/>
      <c r="B130" s="387"/>
      <c r="C130" s="388"/>
      <c r="D130" s="388"/>
      <c r="E130" s="388"/>
      <c r="F130" s="391"/>
      <c r="G130" s="388"/>
      <c r="H130" s="388"/>
      <c r="I130" s="295"/>
    </row>
    <row r="131" spans="1:9" ht="18.75" x14ac:dyDescent="0.3">
      <c r="A131" s="387"/>
      <c r="B131" s="387"/>
      <c r="C131" s="388"/>
      <c r="D131" s="388"/>
      <c r="E131" s="388"/>
      <c r="F131" s="391"/>
      <c r="G131" s="388"/>
      <c r="H131" s="388"/>
      <c r="I131" s="295"/>
    </row>
    <row r="132" spans="1:9" ht="18.75" x14ac:dyDescent="0.3">
      <c r="A132" s="387"/>
      <c r="B132" s="387"/>
      <c r="C132" s="388"/>
      <c r="D132" s="388"/>
      <c r="E132" s="388"/>
      <c r="F132" s="391"/>
      <c r="G132" s="388"/>
      <c r="H132" s="388"/>
      <c r="I132" s="295"/>
    </row>
    <row r="133" spans="1:9" ht="18.75" x14ac:dyDescent="0.3">
      <c r="A133" s="387"/>
      <c r="B133" s="387"/>
      <c r="C133" s="388"/>
      <c r="D133" s="388"/>
      <c r="E133" s="388"/>
      <c r="F133" s="391"/>
      <c r="G133" s="388"/>
      <c r="H133" s="388"/>
      <c r="I133" s="295"/>
    </row>
    <row r="134" spans="1:9" ht="18.75" x14ac:dyDescent="0.3">
      <c r="A134" s="387"/>
      <c r="B134" s="387"/>
      <c r="C134" s="388"/>
      <c r="D134" s="388"/>
      <c r="E134" s="388"/>
      <c r="F134" s="391"/>
      <c r="G134" s="388"/>
      <c r="H134" s="388"/>
      <c r="I134" s="295"/>
    </row>
    <row r="135" spans="1:9" ht="18.75" x14ac:dyDescent="0.3">
      <c r="A135" s="387"/>
      <c r="B135" s="387"/>
      <c r="C135" s="388"/>
      <c r="D135" s="388"/>
      <c r="E135" s="388"/>
      <c r="F135" s="391"/>
      <c r="G135" s="388"/>
      <c r="H135" s="388"/>
      <c r="I135" s="295"/>
    </row>
    <row r="136" spans="1:9" ht="18.75" x14ac:dyDescent="0.3">
      <c r="A136" s="387"/>
      <c r="B136" s="387"/>
      <c r="C136" s="388"/>
      <c r="D136" s="388"/>
      <c r="E136" s="388"/>
      <c r="F136" s="391"/>
      <c r="G136" s="388"/>
      <c r="H136" s="388"/>
      <c r="I136" s="295"/>
    </row>
    <row r="137" spans="1:9" ht="18.75" x14ac:dyDescent="0.3">
      <c r="A137" s="387"/>
      <c r="B137" s="387"/>
      <c r="C137" s="388"/>
      <c r="D137" s="388"/>
      <c r="E137" s="388"/>
      <c r="F137" s="391"/>
      <c r="G137" s="388"/>
      <c r="H137" s="388"/>
      <c r="I137" s="295"/>
    </row>
    <row r="138" spans="1:9" ht="18.75" x14ac:dyDescent="0.3">
      <c r="A138" s="387"/>
      <c r="B138" s="387"/>
      <c r="C138" s="388"/>
      <c r="D138" s="388"/>
      <c r="E138" s="388"/>
      <c r="F138" s="391"/>
      <c r="G138" s="388"/>
      <c r="H138" s="388"/>
      <c r="I138" s="29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8" sqref="A8:I14"/>
    </sheetView>
  </sheetViews>
  <sheetFormatPr defaultColWidth="9.140625" defaultRowHeight="13.5" x14ac:dyDescent="0.25"/>
  <cols>
    <col min="1" max="1" width="55.42578125" style="417" customWidth="1"/>
    <col min="2" max="2" width="33.7109375" style="417" customWidth="1"/>
    <col min="3" max="3" width="42.28515625" style="417" customWidth="1"/>
    <col min="4" max="4" width="30.5703125" style="417" customWidth="1"/>
    <col min="5" max="5" width="39.85546875" style="417" customWidth="1"/>
    <col min="6" max="6" width="30.7109375" style="417" customWidth="1"/>
    <col min="7" max="7" width="39.85546875" style="417" customWidth="1"/>
    <col min="8" max="8" width="30" style="417" customWidth="1"/>
    <col min="9" max="9" width="30.28515625" style="417" hidden="1" customWidth="1"/>
    <col min="10" max="10" width="30.42578125" style="417" customWidth="1"/>
    <col min="11" max="11" width="21.28515625" style="417" customWidth="1"/>
    <col min="12" max="12" width="9.140625" style="417"/>
    <col min="13" max="16384" width="9.140625" style="5"/>
  </cols>
  <sheetData>
    <row r="1" spans="1:9" ht="18.75" customHeight="1" x14ac:dyDescent="0.25">
      <c r="A1" s="496" t="s">
        <v>45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46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thickBot="1" x14ac:dyDescent="0.35">
      <c r="A15" s="395"/>
    </row>
    <row r="16" spans="1:9" ht="19.5" customHeight="1" thickBot="1" x14ac:dyDescent="0.35">
      <c r="A16" s="501" t="s">
        <v>31</v>
      </c>
      <c r="B16" s="502"/>
      <c r="C16" s="502"/>
      <c r="D16" s="502"/>
      <c r="E16" s="502"/>
      <c r="F16" s="502"/>
      <c r="G16" s="502"/>
      <c r="H16" s="538"/>
    </row>
    <row r="17" spans="1:14" ht="20.25" customHeight="1" x14ac:dyDescent="0.25">
      <c r="A17" s="539" t="s">
        <v>47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297" t="s">
        <v>33</v>
      </c>
      <c r="B18" s="537" t="s">
        <v>5</v>
      </c>
      <c r="C18" s="537"/>
      <c r="D18" s="443"/>
      <c r="E18" s="298"/>
      <c r="F18" s="452"/>
      <c r="G18" s="452"/>
      <c r="H18" s="452"/>
    </row>
    <row r="19" spans="1:14" ht="26.25" customHeight="1" x14ac:dyDescent="0.4">
      <c r="A19" s="297" t="s">
        <v>34</v>
      </c>
      <c r="B19" s="478" t="s">
        <v>7</v>
      </c>
      <c r="C19" s="452">
        <v>1</v>
      </c>
      <c r="D19" s="452"/>
      <c r="E19" s="452"/>
      <c r="F19" s="452"/>
      <c r="G19" s="452"/>
      <c r="H19" s="452"/>
    </row>
    <row r="20" spans="1:14" ht="26.25" customHeight="1" x14ac:dyDescent="0.4">
      <c r="A20" s="297" t="s">
        <v>35</v>
      </c>
      <c r="B20" s="540" t="s">
        <v>159</v>
      </c>
      <c r="C20" s="540"/>
      <c r="D20" s="452"/>
      <c r="E20" s="452"/>
      <c r="F20" s="452"/>
      <c r="G20" s="452"/>
      <c r="H20" s="452"/>
    </row>
    <row r="21" spans="1:14" ht="26.25" customHeight="1" x14ac:dyDescent="0.4">
      <c r="A21" s="297" t="s">
        <v>36</v>
      </c>
      <c r="B21" s="540" t="s">
        <v>11</v>
      </c>
      <c r="C21" s="540"/>
      <c r="D21" s="540"/>
      <c r="E21" s="540"/>
      <c r="F21" s="540"/>
      <c r="G21" s="540"/>
      <c r="H21" s="540"/>
      <c r="I21" s="301"/>
    </row>
    <row r="22" spans="1:14" ht="26.25" customHeight="1" x14ac:dyDescent="0.4">
      <c r="A22" s="297" t="s">
        <v>37</v>
      </c>
      <c r="B22" s="302">
        <v>42761</v>
      </c>
      <c r="C22" s="452"/>
      <c r="D22" s="452"/>
      <c r="E22" s="452"/>
      <c r="F22" s="452"/>
      <c r="G22" s="452"/>
      <c r="H22" s="452"/>
    </row>
    <row r="23" spans="1:14" ht="26.25" customHeight="1" x14ac:dyDescent="0.4">
      <c r="A23" s="297" t="s">
        <v>38</v>
      </c>
      <c r="B23" s="302">
        <v>42762</v>
      </c>
      <c r="C23" s="452"/>
      <c r="D23" s="452"/>
      <c r="E23" s="452"/>
      <c r="F23" s="452"/>
      <c r="G23" s="452"/>
      <c r="H23" s="452"/>
    </row>
    <row r="24" spans="1:14" ht="18.75" x14ac:dyDescent="0.3">
      <c r="A24" s="297"/>
      <c r="B24" s="303"/>
    </row>
    <row r="25" spans="1:14" ht="18.75" x14ac:dyDescent="0.3">
      <c r="A25" s="304" t="s">
        <v>1</v>
      </c>
      <c r="B25" s="303"/>
    </row>
    <row r="26" spans="1:14" ht="26.25" customHeight="1" x14ac:dyDescent="0.4">
      <c r="A26" s="437" t="s">
        <v>4</v>
      </c>
      <c r="B26" s="537" t="s">
        <v>159</v>
      </c>
      <c r="C26" s="537"/>
    </row>
    <row r="27" spans="1:14" ht="26.25" customHeight="1" x14ac:dyDescent="0.4">
      <c r="A27" s="406" t="s">
        <v>63</v>
      </c>
      <c r="B27" s="504" t="s">
        <v>156</v>
      </c>
      <c r="C27" s="504"/>
    </row>
    <row r="28" spans="1:14" ht="27" customHeight="1" thickBot="1" x14ac:dyDescent="0.45">
      <c r="A28" s="406" t="s">
        <v>6</v>
      </c>
      <c r="B28" s="398">
        <v>99.8</v>
      </c>
    </row>
    <row r="29" spans="1:14" s="4" customFormat="1" ht="27" customHeight="1" thickBot="1" x14ac:dyDescent="0.45">
      <c r="A29" s="406" t="s">
        <v>64</v>
      </c>
      <c r="B29" s="308">
        <v>0</v>
      </c>
      <c r="C29" s="520" t="s">
        <v>110</v>
      </c>
      <c r="D29" s="521"/>
      <c r="E29" s="521"/>
      <c r="F29" s="521"/>
      <c r="G29" s="522"/>
      <c r="I29" s="309"/>
      <c r="J29" s="309"/>
      <c r="K29" s="309"/>
      <c r="L29" s="309"/>
    </row>
    <row r="30" spans="1:14" s="4" customFormat="1" ht="19.5" customHeight="1" thickBot="1" x14ac:dyDescent="0.35">
      <c r="A30" s="406" t="s">
        <v>66</v>
      </c>
      <c r="B30" s="481">
        <f>B28-B29</f>
        <v>99.8</v>
      </c>
      <c r="C30" s="311"/>
      <c r="D30" s="311"/>
      <c r="E30" s="311"/>
      <c r="F30" s="311"/>
      <c r="G30" s="312"/>
      <c r="I30" s="309"/>
      <c r="J30" s="309"/>
      <c r="K30" s="309"/>
      <c r="L30" s="309"/>
    </row>
    <row r="31" spans="1:14" s="4" customFormat="1" ht="27" customHeight="1" thickBot="1" x14ac:dyDescent="0.45">
      <c r="A31" s="406" t="s">
        <v>67</v>
      </c>
      <c r="B31" s="313">
        <v>1</v>
      </c>
      <c r="C31" s="507" t="s">
        <v>68</v>
      </c>
      <c r="D31" s="508"/>
      <c r="E31" s="508"/>
      <c r="F31" s="508"/>
      <c r="G31" s="508"/>
      <c r="H31" s="509"/>
      <c r="I31" s="309"/>
      <c r="J31" s="309"/>
      <c r="K31" s="309"/>
      <c r="L31" s="309"/>
    </row>
    <row r="32" spans="1:14" s="4" customFormat="1" ht="27" customHeight="1" thickBot="1" x14ac:dyDescent="0.45">
      <c r="A32" s="406" t="s">
        <v>69</v>
      </c>
      <c r="B32" s="313">
        <v>1</v>
      </c>
      <c r="C32" s="507" t="s">
        <v>70</v>
      </c>
      <c r="D32" s="508"/>
      <c r="E32" s="508"/>
      <c r="F32" s="508"/>
      <c r="G32" s="508"/>
      <c r="H32" s="509"/>
      <c r="I32" s="309"/>
      <c r="J32" s="309"/>
      <c r="K32" s="309"/>
      <c r="L32" s="314"/>
      <c r="M32" s="314"/>
      <c r="N32" s="315"/>
    </row>
    <row r="33" spans="1:14" s="4" customFormat="1" ht="17.25" customHeight="1" x14ac:dyDescent="0.3">
      <c r="A33" s="406"/>
      <c r="B33" s="316"/>
      <c r="C33" s="317"/>
      <c r="D33" s="317"/>
      <c r="E33" s="317"/>
      <c r="F33" s="317"/>
      <c r="G33" s="317"/>
      <c r="H33" s="317"/>
      <c r="I33" s="309"/>
      <c r="J33" s="309"/>
      <c r="K33" s="309"/>
      <c r="L33" s="314"/>
      <c r="M33" s="314"/>
      <c r="N33" s="315"/>
    </row>
    <row r="34" spans="1:14" s="4" customFormat="1" ht="18.75" x14ac:dyDescent="0.3">
      <c r="A34" s="406" t="s">
        <v>71</v>
      </c>
      <c r="B34" s="318">
        <f>B31/B32</f>
        <v>1</v>
      </c>
      <c r="C34" s="395" t="s">
        <v>72</v>
      </c>
      <c r="D34" s="395"/>
      <c r="E34" s="395"/>
      <c r="F34" s="395"/>
      <c r="G34" s="395"/>
      <c r="I34" s="309"/>
      <c r="J34" s="309"/>
      <c r="K34" s="309"/>
      <c r="L34" s="314"/>
      <c r="M34" s="314"/>
      <c r="N34" s="315"/>
    </row>
    <row r="35" spans="1:14" s="4" customFormat="1" ht="19.5" customHeight="1" thickBot="1" x14ac:dyDescent="0.35">
      <c r="A35" s="406"/>
      <c r="B35" s="481"/>
      <c r="G35" s="395"/>
      <c r="I35" s="309"/>
      <c r="J35" s="309"/>
      <c r="K35" s="309"/>
      <c r="L35" s="314"/>
      <c r="M35" s="314"/>
      <c r="N35" s="315"/>
    </row>
    <row r="36" spans="1:14" s="4" customFormat="1" ht="27" customHeight="1" thickBot="1" x14ac:dyDescent="0.45">
      <c r="A36" s="319" t="s">
        <v>128</v>
      </c>
      <c r="B36" s="320">
        <v>50</v>
      </c>
      <c r="C36" s="395"/>
      <c r="D36" s="499" t="s">
        <v>74</v>
      </c>
      <c r="E36" s="510"/>
      <c r="F36" s="499" t="s">
        <v>75</v>
      </c>
      <c r="G36" s="500"/>
      <c r="J36" s="309"/>
      <c r="K36" s="309"/>
      <c r="L36" s="314"/>
      <c r="M36" s="314"/>
      <c r="N36" s="315"/>
    </row>
    <row r="37" spans="1:14" s="4" customFormat="1" ht="27" customHeight="1" thickBot="1" x14ac:dyDescent="0.45">
      <c r="A37" s="321" t="s">
        <v>76</v>
      </c>
      <c r="B37" s="322">
        <v>2</v>
      </c>
      <c r="C37" s="323" t="s">
        <v>77</v>
      </c>
      <c r="D37" s="324" t="s">
        <v>78</v>
      </c>
      <c r="E37" s="325" t="s">
        <v>79</v>
      </c>
      <c r="F37" s="324" t="s">
        <v>78</v>
      </c>
      <c r="G37" s="326" t="s">
        <v>79</v>
      </c>
      <c r="I37" s="327" t="s">
        <v>129</v>
      </c>
      <c r="J37" s="309"/>
      <c r="K37" s="309"/>
      <c r="L37" s="314"/>
      <c r="M37" s="314"/>
      <c r="N37" s="315"/>
    </row>
    <row r="38" spans="1:14" s="4" customFormat="1" ht="26.25" customHeight="1" x14ac:dyDescent="0.4">
      <c r="A38" s="321" t="s">
        <v>80</v>
      </c>
      <c r="B38" s="322">
        <v>100</v>
      </c>
      <c r="C38" s="328">
        <v>1</v>
      </c>
      <c r="D38" s="329">
        <v>545956</v>
      </c>
      <c r="E38" s="330">
        <f>IF(ISBLANK(D38),"-",$D$48/$D$45*D38)</f>
        <v>570319.12030900829</v>
      </c>
      <c r="F38" s="329">
        <v>579374</v>
      </c>
      <c r="G38" s="331">
        <f>IF(ISBLANK(F38),"-",$D$48/$F$45*F38)</f>
        <v>562970.39385209524</v>
      </c>
      <c r="I38" s="332"/>
      <c r="J38" s="309"/>
      <c r="K38" s="309"/>
      <c r="L38" s="314"/>
      <c r="M38" s="314"/>
      <c r="N38" s="315"/>
    </row>
    <row r="39" spans="1:14" s="4" customFormat="1" ht="26.25" customHeight="1" x14ac:dyDescent="0.4">
      <c r="A39" s="321" t="s">
        <v>81</v>
      </c>
      <c r="B39" s="322">
        <v>1</v>
      </c>
      <c r="C39" s="353">
        <v>2</v>
      </c>
      <c r="D39" s="334">
        <v>548277</v>
      </c>
      <c r="E39" s="335">
        <f>IF(ISBLANK(D39),"-",$D$48/$D$45*D39)</f>
        <v>572743.69422748743</v>
      </c>
      <c r="F39" s="334">
        <v>581030</v>
      </c>
      <c r="G39" s="336">
        <f>IF(ISBLANK(F39),"-",$D$48/$F$45*F39)</f>
        <v>564579.50812408375</v>
      </c>
      <c r="I39" s="523">
        <f>ABS((F43/D43*D42)-F42)/D42</f>
        <v>1.3539006454119699E-2</v>
      </c>
      <c r="J39" s="309"/>
      <c r="K39" s="309"/>
      <c r="L39" s="314"/>
      <c r="M39" s="314"/>
      <c r="N39" s="315"/>
    </row>
    <row r="40" spans="1:14" ht="26.25" customHeight="1" x14ac:dyDescent="0.4">
      <c r="A40" s="321" t="s">
        <v>82</v>
      </c>
      <c r="B40" s="322">
        <v>1</v>
      </c>
      <c r="C40" s="353">
        <v>3</v>
      </c>
      <c r="D40" s="334">
        <v>548829</v>
      </c>
      <c r="E40" s="335">
        <f>IF(ISBLANK(D40),"-",$D$48/$D$45*D40)</f>
        <v>573320.32705945661</v>
      </c>
      <c r="F40" s="334">
        <v>583745</v>
      </c>
      <c r="G40" s="336">
        <f>IF(ISBLANK(F40),"-",$D$48/$F$45*F40)</f>
        <v>567217.63931276056</v>
      </c>
      <c r="I40" s="523"/>
      <c r="L40" s="314"/>
      <c r="M40" s="314"/>
      <c r="N40" s="395"/>
    </row>
    <row r="41" spans="1:14" ht="27" customHeight="1" thickBot="1" x14ac:dyDescent="0.45">
      <c r="A41" s="321" t="s">
        <v>83</v>
      </c>
      <c r="B41" s="322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4"/>
      <c r="M41" s="314"/>
      <c r="N41" s="395"/>
    </row>
    <row r="42" spans="1:14" ht="27" customHeight="1" thickBot="1" x14ac:dyDescent="0.45">
      <c r="A42" s="321" t="s">
        <v>84</v>
      </c>
      <c r="B42" s="322">
        <v>1</v>
      </c>
      <c r="C42" s="343" t="s">
        <v>85</v>
      </c>
      <c r="D42" s="344">
        <f>AVERAGE(D38:D41)</f>
        <v>547687.33333333337</v>
      </c>
      <c r="E42" s="345">
        <f>AVERAGE(E38:E41)</f>
        <v>572127.7138653174</v>
      </c>
      <c r="F42" s="344">
        <f>AVERAGE(F38:F41)</f>
        <v>581383</v>
      </c>
      <c r="G42" s="346">
        <f>AVERAGE(G38:G41)</f>
        <v>564922.51376297977</v>
      </c>
      <c r="H42" s="347"/>
    </row>
    <row r="43" spans="1:14" ht="26.25" customHeight="1" x14ac:dyDescent="0.4">
      <c r="A43" s="321" t="s">
        <v>86</v>
      </c>
      <c r="B43" s="322">
        <v>1</v>
      </c>
      <c r="C43" s="348" t="s">
        <v>130</v>
      </c>
      <c r="D43" s="349">
        <v>11.99</v>
      </c>
      <c r="E43" s="395"/>
      <c r="F43" s="349">
        <v>12.89</v>
      </c>
      <c r="H43" s="347"/>
    </row>
    <row r="44" spans="1:14" ht="26.25" customHeight="1" x14ac:dyDescent="0.4">
      <c r="A44" s="321" t="s">
        <v>88</v>
      </c>
      <c r="B44" s="322">
        <v>1</v>
      </c>
      <c r="C44" s="350" t="s">
        <v>131</v>
      </c>
      <c r="D44" s="351">
        <f>D43*$B$34</f>
        <v>11.99</v>
      </c>
      <c r="E44" s="414"/>
      <c r="F44" s="351">
        <f>F43*$B$34</f>
        <v>12.89</v>
      </c>
      <c r="H44" s="347"/>
    </row>
    <row r="45" spans="1:14" ht="19.5" customHeight="1" thickBot="1" x14ac:dyDescent="0.35">
      <c r="A45" s="321" t="s">
        <v>90</v>
      </c>
      <c r="B45" s="353">
        <f>(B44/B43)*(B42/B41)*(B40/B39)*(B38/B37)*B36</f>
        <v>2500</v>
      </c>
      <c r="C45" s="350" t="s">
        <v>91</v>
      </c>
      <c r="D45" s="354">
        <f>D44*$B$30/100</f>
        <v>11.96602</v>
      </c>
      <c r="E45" s="391"/>
      <c r="F45" s="354">
        <f>F44*$B$30/100</f>
        <v>12.86422</v>
      </c>
      <c r="H45" s="347"/>
    </row>
    <row r="46" spans="1:14" ht="19.5" customHeight="1" thickBot="1" x14ac:dyDescent="0.35">
      <c r="A46" s="511" t="s">
        <v>92</v>
      </c>
      <c r="B46" s="512"/>
      <c r="C46" s="350" t="s">
        <v>93</v>
      </c>
      <c r="D46" s="356">
        <f>D45/$B$45</f>
        <v>4.7864079999999998E-3</v>
      </c>
      <c r="E46" s="357"/>
      <c r="F46" s="358">
        <f>F45/$B$45</f>
        <v>5.1456879999999998E-3</v>
      </c>
      <c r="H46" s="347"/>
    </row>
    <row r="47" spans="1:14" ht="27" customHeight="1" thickBot="1" x14ac:dyDescent="0.45">
      <c r="A47" s="513"/>
      <c r="B47" s="514"/>
      <c r="C47" s="359" t="s">
        <v>132</v>
      </c>
      <c r="D47" s="360">
        <v>5.0000000000000001E-3</v>
      </c>
      <c r="E47" s="361"/>
      <c r="F47" s="357"/>
      <c r="H47" s="347"/>
    </row>
    <row r="48" spans="1:14" ht="18.75" x14ac:dyDescent="0.3">
      <c r="C48" s="362" t="s">
        <v>95</v>
      </c>
      <c r="D48" s="354">
        <f>D47*$B$45</f>
        <v>12.5</v>
      </c>
      <c r="F48" s="363"/>
      <c r="H48" s="347"/>
    </row>
    <row r="49" spans="1:12" ht="19.5" customHeight="1" thickBot="1" x14ac:dyDescent="0.35">
      <c r="C49" s="364" t="s">
        <v>96</v>
      </c>
      <c r="D49" s="365">
        <f>D48/B34</f>
        <v>12.5</v>
      </c>
      <c r="F49" s="363"/>
      <c r="H49" s="347"/>
    </row>
    <row r="50" spans="1:12" ht="18.75" x14ac:dyDescent="0.3">
      <c r="C50" s="319" t="s">
        <v>97</v>
      </c>
      <c r="D50" s="366">
        <f>AVERAGE(E38:E41,G38:G41)</f>
        <v>568525.11381414859</v>
      </c>
      <c r="F50" s="367"/>
      <c r="H50" s="347"/>
    </row>
    <row r="51" spans="1:12" ht="18.75" x14ac:dyDescent="0.3">
      <c r="C51" s="321" t="s">
        <v>60</v>
      </c>
      <c r="D51" s="368">
        <f>STDEV(E38:E41,G38:G41)/D50</f>
        <v>7.550786253182255E-3</v>
      </c>
      <c r="F51" s="367"/>
      <c r="H51" s="347"/>
    </row>
    <row r="52" spans="1:12" ht="19.5" customHeight="1" thickBot="1" x14ac:dyDescent="0.35">
      <c r="C52" s="369" t="s">
        <v>20</v>
      </c>
      <c r="D52" s="370">
        <f>COUNT(E38:E41,G38:G41)</f>
        <v>6</v>
      </c>
      <c r="F52" s="367"/>
    </row>
    <row r="54" spans="1:12" ht="18.75" x14ac:dyDescent="0.3">
      <c r="A54" s="371" t="s">
        <v>1</v>
      </c>
      <c r="B54" s="372" t="s">
        <v>98</v>
      </c>
    </row>
    <row r="55" spans="1:12" ht="18.75" x14ac:dyDescent="0.3">
      <c r="A55" s="395" t="s">
        <v>49</v>
      </c>
      <c r="B55" s="374" t="str">
        <f>B21</f>
        <v>Each tablet contains Glibenclamide BP 5 mg metformin Hydrochloride BP 500 mg</v>
      </c>
    </row>
    <row r="56" spans="1:12" ht="26.25" customHeight="1" x14ac:dyDescent="0.4">
      <c r="A56" s="374" t="s">
        <v>61</v>
      </c>
      <c r="B56" s="375">
        <v>5</v>
      </c>
      <c r="C56" s="395" t="str">
        <f>B20</f>
        <v>Glibenclamide</v>
      </c>
      <c r="H56" s="414"/>
    </row>
    <row r="57" spans="1:12" ht="18.75" x14ac:dyDescent="0.3">
      <c r="A57" s="374" t="s">
        <v>62</v>
      </c>
      <c r="B57" s="444">
        <f>Uniformity!C46</f>
        <v>674.11349999999982</v>
      </c>
      <c r="H57" s="414"/>
    </row>
    <row r="58" spans="1:12" ht="19.5" customHeight="1" thickBot="1" x14ac:dyDescent="0.35">
      <c r="H58" s="414"/>
    </row>
    <row r="59" spans="1:12" s="4" customFormat="1" ht="27" customHeight="1" thickBot="1" x14ac:dyDescent="0.45">
      <c r="A59" s="319" t="s">
        <v>133</v>
      </c>
      <c r="B59" s="320">
        <v>100</v>
      </c>
      <c r="C59" s="395"/>
      <c r="D59" s="377" t="s">
        <v>134</v>
      </c>
      <c r="E59" s="467" t="s">
        <v>77</v>
      </c>
      <c r="F59" s="467" t="s">
        <v>78</v>
      </c>
      <c r="G59" s="467" t="s">
        <v>135</v>
      </c>
      <c r="H59" s="323" t="s">
        <v>136</v>
      </c>
      <c r="L59" s="309"/>
    </row>
    <row r="60" spans="1:12" s="4" customFormat="1" ht="26.25" customHeight="1" x14ac:dyDescent="0.4">
      <c r="A60" s="321" t="s">
        <v>137</v>
      </c>
      <c r="B60" s="322">
        <v>10</v>
      </c>
      <c r="C60" s="524" t="s">
        <v>138</v>
      </c>
      <c r="D60" s="527">
        <v>678.77</v>
      </c>
      <c r="E60" s="472">
        <v>1</v>
      </c>
      <c r="F60" s="380">
        <v>548837</v>
      </c>
      <c r="G60" s="445">
        <f>IF(ISBLANK(F60),"-",(F60/$D$50*$D$47*$B$68)*($B$57/$D$60))</f>
        <v>4.7937360506508631</v>
      </c>
      <c r="H60" s="463">
        <f t="shared" ref="H60:H71" si="0">IF(ISBLANK(F60),"-",(G60/$B$56)*100)</f>
        <v>95.874721013017265</v>
      </c>
      <c r="L60" s="309"/>
    </row>
    <row r="61" spans="1:12" s="4" customFormat="1" ht="26.25" customHeight="1" x14ac:dyDescent="0.4">
      <c r="A61" s="321" t="s">
        <v>118</v>
      </c>
      <c r="B61" s="322">
        <v>100</v>
      </c>
      <c r="C61" s="525"/>
      <c r="D61" s="528"/>
      <c r="E61" s="468">
        <v>2</v>
      </c>
      <c r="F61" s="334">
        <v>546751</v>
      </c>
      <c r="G61" s="446">
        <f>IF(ISBLANK(F61),"-",(F61/$D$50*$D$47*$B$68)*($B$57/$D$60))</f>
        <v>4.7755161904707775</v>
      </c>
      <c r="H61" s="464">
        <f t="shared" si="0"/>
        <v>95.510323809415553</v>
      </c>
      <c r="L61" s="309"/>
    </row>
    <row r="62" spans="1:12" s="4" customFormat="1" ht="26.25" customHeight="1" x14ac:dyDescent="0.4">
      <c r="A62" s="321" t="s">
        <v>119</v>
      </c>
      <c r="B62" s="322">
        <v>1</v>
      </c>
      <c r="C62" s="525"/>
      <c r="D62" s="528"/>
      <c r="E62" s="468">
        <v>3</v>
      </c>
      <c r="F62" s="382">
        <v>547441</v>
      </c>
      <c r="G62" s="446">
        <f>IF(ISBLANK(F62),"-",(F62/$D$50*$D$47*$B$68)*($B$57/$D$60))</f>
        <v>4.7815428939819276</v>
      </c>
      <c r="H62" s="464">
        <f t="shared" si="0"/>
        <v>95.630857879638555</v>
      </c>
      <c r="L62" s="309"/>
    </row>
    <row r="63" spans="1:12" ht="27" customHeight="1" thickBot="1" x14ac:dyDescent="0.45">
      <c r="A63" s="321" t="s">
        <v>120</v>
      </c>
      <c r="B63" s="322">
        <v>1</v>
      </c>
      <c r="C63" s="534"/>
      <c r="D63" s="529"/>
      <c r="E63" s="469">
        <v>4</v>
      </c>
      <c r="F63" s="384"/>
      <c r="G63" s="446" t="str">
        <f>IF(ISBLANK(F63),"-",(F63/$D$50*$D$47*$B$68)*($B$57/$D$60))</f>
        <v>-</v>
      </c>
      <c r="H63" s="464" t="str">
        <f t="shared" si="0"/>
        <v>-</v>
      </c>
    </row>
    <row r="64" spans="1:12" ht="26.25" customHeight="1" x14ac:dyDescent="0.4">
      <c r="A64" s="321" t="s">
        <v>121</v>
      </c>
      <c r="B64" s="322">
        <v>1</v>
      </c>
      <c r="C64" s="524" t="s">
        <v>139</v>
      </c>
      <c r="D64" s="527">
        <v>669.4</v>
      </c>
      <c r="E64" s="472">
        <v>1</v>
      </c>
      <c r="F64" s="380">
        <v>541991</v>
      </c>
      <c r="G64" s="445">
        <f>IF(ISBLANK(F64),"-",(F64/$D$50*$D$47*$B$68)*($B$57/$D$64))</f>
        <v>4.8002045249192715</v>
      </c>
      <c r="H64" s="463">
        <f t="shared" si="0"/>
        <v>96.004090498385438</v>
      </c>
    </row>
    <row r="65" spans="1:8" ht="26.25" customHeight="1" x14ac:dyDescent="0.4">
      <c r="A65" s="321" t="s">
        <v>122</v>
      </c>
      <c r="B65" s="322">
        <v>1</v>
      </c>
      <c r="C65" s="525"/>
      <c r="D65" s="528"/>
      <c r="E65" s="468">
        <v>2</v>
      </c>
      <c r="F65" s="334">
        <v>542459</v>
      </c>
      <c r="G65" s="446">
        <f>IF(ISBLANK(F65),"-",(F65/$D$50*$D$47*$B$68)*($B$57/$D$64))</f>
        <v>4.8043494197932857</v>
      </c>
      <c r="H65" s="464">
        <f t="shared" si="0"/>
        <v>96.086988395865717</v>
      </c>
    </row>
    <row r="66" spans="1:8" ht="26.25" customHeight="1" x14ac:dyDescent="0.4">
      <c r="A66" s="321" t="s">
        <v>123</v>
      </c>
      <c r="B66" s="322">
        <v>1</v>
      </c>
      <c r="C66" s="525"/>
      <c r="D66" s="528"/>
      <c r="E66" s="468">
        <v>3</v>
      </c>
      <c r="F66" s="334">
        <v>543547</v>
      </c>
      <c r="G66" s="446">
        <f>IF(ISBLANK(F66),"-",(F66/$D$50*$D$47*$B$68)*($B$57/$D$64))</f>
        <v>4.8139854147140735</v>
      </c>
      <c r="H66" s="464">
        <f t="shared" si="0"/>
        <v>96.279708294281477</v>
      </c>
    </row>
    <row r="67" spans="1:8" ht="27" customHeight="1" thickBot="1" x14ac:dyDescent="0.45">
      <c r="A67" s="321" t="s">
        <v>124</v>
      </c>
      <c r="B67" s="322">
        <v>1</v>
      </c>
      <c r="C67" s="534"/>
      <c r="D67" s="529"/>
      <c r="E67" s="469">
        <v>4</v>
      </c>
      <c r="F67" s="384"/>
      <c r="G67" s="462" t="str">
        <f>IF(ISBLANK(F67),"-",(F67/$D$50*$D$47*$B$68)*($B$57/$D$64))</f>
        <v>-</v>
      </c>
      <c r="H67" s="465" t="str">
        <f t="shared" si="0"/>
        <v>-</v>
      </c>
    </row>
    <row r="68" spans="1:8" ht="26.25" customHeight="1" x14ac:dyDescent="0.4">
      <c r="A68" s="321" t="s">
        <v>125</v>
      </c>
      <c r="B68" s="385">
        <f>(B67/B66)*(B65/B64)*(B63/B62)*(B61/B60)*B59</f>
        <v>1000</v>
      </c>
      <c r="C68" s="524" t="s">
        <v>140</v>
      </c>
      <c r="D68" s="527">
        <v>674.69</v>
      </c>
      <c r="E68" s="472">
        <v>1</v>
      </c>
      <c r="F68" s="380">
        <v>540814</v>
      </c>
      <c r="G68" s="445">
        <f>IF(ISBLANK(F68),"-",(F68/$D$50*$D$47*$B$68)*($B$57/$D$68))</f>
        <v>4.7522253584493619</v>
      </c>
      <c r="H68" s="464">
        <f t="shared" si="0"/>
        <v>95.044507168987238</v>
      </c>
    </row>
    <row r="69" spans="1:8" ht="27" customHeight="1" thickBot="1" x14ac:dyDescent="0.45">
      <c r="A69" s="369" t="s">
        <v>141</v>
      </c>
      <c r="B69" s="386">
        <f>(D47*B68)/B56*B57</f>
        <v>674.11349999999982</v>
      </c>
      <c r="C69" s="525"/>
      <c r="D69" s="528"/>
      <c r="E69" s="468">
        <v>2</v>
      </c>
      <c r="F69" s="334">
        <v>539559</v>
      </c>
      <c r="G69" s="446">
        <f>IF(ISBLANK(F69),"-",(F69/$D$50*$D$47*$B$68)*($B$57/$D$68))</f>
        <v>4.7411974582380996</v>
      </c>
      <c r="H69" s="464">
        <f t="shared" si="0"/>
        <v>94.823949164761984</v>
      </c>
    </row>
    <row r="70" spans="1:8" ht="26.25" customHeight="1" x14ac:dyDescent="0.4">
      <c r="A70" s="530" t="s">
        <v>92</v>
      </c>
      <c r="B70" s="531"/>
      <c r="C70" s="525"/>
      <c r="D70" s="528"/>
      <c r="E70" s="468">
        <v>3</v>
      </c>
      <c r="F70" s="334">
        <v>541865</v>
      </c>
      <c r="G70" s="446">
        <f>IF(ISBLANK(F70),"-",(F70/$D$50*$D$47*$B$68)*($B$57/$D$68))</f>
        <v>4.7614606756780784</v>
      </c>
      <c r="H70" s="464">
        <f t="shared" si="0"/>
        <v>95.229213513561575</v>
      </c>
    </row>
    <row r="71" spans="1:8" ht="27" customHeight="1" thickBot="1" x14ac:dyDescent="0.45">
      <c r="A71" s="532"/>
      <c r="B71" s="533"/>
      <c r="C71" s="526"/>
      <c r="D71" s="529"/>
      <c r="E71" s="469">
        <v>4</v>
      </c>
      <c r="F71" s="384"/>
      <c r="G71" s="462" t="str">
        <f>IF(ISBLANK(F71),"-",(F71/$D$50*$D$47*$B$68)*($B$57/$D$68))</f>
        <v>-</v>
      </c>
      <c r="H71" s="465" t="str">
        <f t="shared" si="0"/>
        <v>-</v>
      </c>
    </row>
    <row r="72" spans="1:8" ht="26.25" customHeight="1" x14ac:dyDescent="0.4">
      <c r="A72" s="414"/>
      <c r="B72" s="414"/>
      <c r="C72" s="414"/>
      <c r="D72" s="414"/>
      <c r="E72" s="414"/>
      <c r="F72" s="389" t="s">
        <v>85</v>
      </c>
      <c r="G72" s="451">
        <f>AVERAGE(G60:G71)</f>
        <v>4.7804686652106376</v>
      </c>
      <c r="H72" s="466">
        <f>AVERAGE(H60:H71)</f>
        <v>95.609373304212752</v>
      </c>
    </row>
    <row r="73" spans="1:8" ht="26.25" customHeight="1" x14ac:dyDescent="0.4">
      <c r="C73" s="414"/>
      <c r="D73" s="414"/>
      <c r="E73" s="414"/>
      <c r="F73" s="390" t="s">
        <v>60</v>
      </c>
      <c r="G73" s="453">
        <f>STDEV(G60:G71)/G72</f>
        <v>5.2223319159544661E-3</v>
      </c>
      <c r="H73" s="453">
        <f>STDEV(H60:H71)/H72</f>
        <v>5.2223319159544999E-3</v>
      </c>
    </row>
    <row r="74" spans="1:8" ht="27" customHeight="1" thickBot="1" x14ac:dyDescent="0.45">
      <c r="A74" s="414"/>
      <c r="B74" s="414"/>
      <c r="C74" s="414"/>
      <c r="D74" s="414"/>
      <c r="E74" s="391"/>
      <c r="F74" s="392" t="s">
        <v>20</v>
      </c>
      <c r="G74" s="393">
        <f>COUNT(G60:G71)</f>
        <v>9</v>
      </c>
      <c r="H74" s="393">
        <f>COUNT(H60:H71)</f>
        <v>9</v>
      </c>
    </row>
    <row r="76" spans="1:8" ht="26.25" customHeight="1" x14ac:dyDescent="0.4">
      <c r="A76" s="437" t="s">
        <v>142</v>
      </c>
      <c r="B76" s="406" t="s">
        <v>105</v>
      </c>
      <c r="C76" s="515" t="str">
        <f>B26</f>
        <v>Glibenclamide</v>
      </c>
      <c r="D76" s="515"/>
      <c r="E76" s="395" t="s">
        <v>106</v>
      </c>
      <c r="F76" s="395"/>
      <c r="G76" s="396">
        <f>H72</f>
        <v>95.609373304212752</v>
      </c>
      <c r="H76" s="481"/>
    </row>
    <row r="77" spans="1:8" ht="18.75" x14ac:dyDescent="0.3">
      <c r="A77" s="304" t="s">
        <v>108</v>
      </c>
      <c r="B77" s="304" t="s">
        <v>109</v>
      </c>
    </row>
    <row r="78" spans="1:8" ht="18.75" x14ac:dyDescent="0.3">
      <c r="A78" s="304"/>
      <c r="B78" s="304"/>
    </row>
    <row r="79" spans="1:8" ht="26.25" customHeight="1" x14ac:dyDescent="0.4">
      <c r="A79" s="437" t="s">
        <v>4</v>
      </c>
      <c r="B79" s="503" t="str">
        <f>B26</f>
        <v>Glibenclamide</v>
      </c>
      <c r="C79" s="503"/>
    </row>
    <row r="80" spans="1:8" ht="26.25" customHeight="1" x14ac:dyDescent="0.4">
      <c r="A80" s="406" t="s">
        <v>63</v>
      </c>
      <c r="B80" s="503" t="str">
        <f>B27</f>
        <v>G23-1</v>
      </c>
      <c r="C80" s="503"/>
    </row>
    <row r="81" spans="1:12" ht="27" customHeight="1" thickBot="1" x14ac:dyDescent="0.45">
      <c r="A81" s="406" t="s">
        <v>6</v>
      </c>
      <c r="B81" s="398">
        <f>B28</f>
        <v>99.8</v>
      </c>
    </row>
    <row r="82" spans="1:12" s="4" customFormat="1" ht="27" customHeight="1" thickBot="1" x14ac:dyDescent="0.45">
      <c r="A82" s="406" t="s">
        <v>64</v>
      </c>
      <c r="B82" s="308">
        <v>0</v>
      </c>
      <c r="C82" s="520" t="s">
        <v>110</v>
      </c>
      <c r="D82" s="521"/>
      <c r="E82" s="521"/>
      <c r="F82" s="521"/>
      <c r="G82" s="522"/>
      <c r="I82" s="309"/>
      <c r="J82" s="309"/>
      <c r="K82" s="309"/>
      <c r="L82" s="309"/>
    </row>
    <row r="83" spans="1:12" s="4" customFormat="1" ht="19.5" customHeight="1" thickBot="1" x14ac:dyDescent="0.35">
      <c r="A83" s="406" t="s">
        <v>66</v>
      </c>
      <c r="B83" s="481">
        <f>B81-B82</f>
        <v>99.8</v>
      </c>
      <c r="C83" s="311"/>
      <c r="D83" s="311"/>
      <c r="E83" s="311"/>
      <c r="F83" s="311"/>
      <c r="G83" s="312"/>
      <c r="I83" s="309"/>
      <c r="J83" s="309"/>
      <c r="K83" s="309"/>
      <c r="L83" s="309"/>
    </row>
    <row r="84" spans="1:12" s="4" customFormat="1" ht="27" customHeight="1" thickBot="1" x14ac:dyDescent="0.45">
      <c r="A84" s="406" t="s">
        <v>67</v>
      </c>
      <c r="B84" s="313">
        <v>1</v>
      </c>
      <c r="C84" s="507" t="s">
        <v>143</v>
      </c>
      <c r="D84" s="508"/>
      <c r="E84" s="508"/>
      <c r="F84" s="508"/>
      <c r="G84" s="508"/>
      <c r="H84" s="509"/>
      <c r="I84" s="309"/>
      <c r="J84" s="309"/>
      <c r="K84" s="309"/>
      <c r="L84" s="309"/>
    </row>
    <row r="85" spans="1:12" s="4" customFormat="1" ht="27" customHeight="1" thickBot="1" x14ac:dyDescent="0.45">
      <c r="A85" s="406" t="s">
        <v>69</v>
      </c>
      <c r="B85" s="313">
        <v>1</v>
      </c>
      <c r="C85" s="507" t="s">
        <v>144</v>
      </c>
      <c r="D85" s="508"/>
      <c r="E85" s="508"/>
      <c r="F85" s="508"/>
      <c r="G85" s="508"/>
      <c r="H85" s="509"/>
      <c r="I85" s="309"/>
      <c r="J85" s="309"/>
      <c r="K85" s="309"/>
      <c r="L85" s="309"/>
    </row>
    <row r="86" spans="1:12" s="4" customFormat="1" ht="18.75" x14ac:dyDescent="0.3">
      <c r="A86" s="406"/>
      <c r="B86" s="316"/>
      <c r="C86" s="317"/>
      <c r="D86" s="317"/>
      <c r="E86" s="317"/>
      <c r="F86" s="317"/>
      <c r="G86" s="317"/>
      <c r="H86" s="317"/>
      <c r="I86" s="309"/>
      <c r="J86" s="309"/>
      <c r="K86" s="309"/>
      <c r="L86" s="309"/>
    </row>
    <row r="87" spans="1:12" s="4" customFormat="1" ht="18.75" x14ac:dyDescent="0.3">
      <c r="A87" s="406" t="s">
        <v>71</v>
      </c>
      <c r="B87" s="318">
        <f>B84/B85</f>
        <v>1</v>
      </c>
      <c r="C87" s="395" t="s">
        <v>72</v>
      </c>
      <c r="D87" s="395"/>
      <c r="E87" s="395"/>
      <c r="F87" s="395"/>
      <c r="G87" s="395"/>
      <c r="I87" s="309"/>
      <c r="J87" s="309"/>
      <c r="K87" s="309"/>
      <c r="L87" s="309"/>
    </row>
    <row r="88" spans="1:12" ht="19.5" customHeight="1" thickBot="1" x14ac:dyDescent="0.35">
      <c r="A88" s="304"/>
      <c r="B88" s="304"/>
    </row>
    <row r="89" spans="1:12" ht="27" customHeight="1" thickBot="1" x14ac:dyDescent="0.45">
      <c r="A89" s="319" t="s">
        <v>128</v>
      </c>
      <c r="B89" s="320">
        <v>50</v>
      </c>
      <c r="D89" s="479" t="s">
        <v>74</v>
      </c>
      <c r="E89" s="480"/>
      <c r="F89" s="499" t="s">
        <v>75</v>
      </c>
      <c r="G89" s="500"/>
    </row>
    <row r="90" spans="1:12" ht="27" customHeight="1" thickBot="1" x14ac:dyDescent="0.45">
      <c r="A90" s="321" t="s">
        <v>76</v>
      </c>
      <c r="B90" s="322">
        <v>2</v>
      </c>
      <c r="C90" s="482" t="s">
        <v>77</v>
      </c>
      <c r="D90" s="324" t="s">
        <v>78</v>
      </c>
      <c r="E90" s="325" t="s">
        <v>79</v>
      </c>
      <c r="F90" s="324" t="s">
        <v>78</v>
      </c>
      <c r="G90" s="402" t="s">
        <v>79</v>
      </c>
      <c r="I90" s="327" t="s">
        <v>129</v>
      </c>
    </row>
    <row r="91" spans="1:12" ht="26.25" customHeight="1" x14ac:dyDescent="0.4">
      <c r="A91" s="321" t="s">
        <v>80</v>
      </c>
      <c r="B91" s="322">
        <v>100</v>
      </c>
      <c r="C91" s="403">
        <v>1</v>
      </c>
      <c r="D91" s="329">
        <v>545956</v>
      </c>
      <c r="E91" s="330">
        <f>IF(ISBLANK(D91),"-",$D$101/$D$98*D91)</f>
        <v>570319.12030900829</v>
      </c>
      <c r="F91" s="329">
        <v>579374</v>
      </c>
      <c r="G91" s="331">
        <f>IF(ISBLANK(F91),"-",$D$101/$F$98*F91)</f>
        <v>562970.39385209524</v>
      </c>
      <c r="I91" s="332"/>
    </row>
    <row r="92" spans="1:12" ht="26.25" customHeight="1" x14ac:dyDescent="0.4">
      <c r="A92" s="321" t="s">
        <v>81</v>
      </c>
      <c r="B92" s="322">
        <v>1</v>
      </c>
      <c r="C92" s="414">
        <v>2</v>
      </c>
      <c r="D92" s="334">
        <v>548277</v>
      </c>
      <c r="E92" s="335">
        <f>IF(ISBLANK(D92),"-",$D$101/$D$98*D92)</f>
        <v>572743.69422748743</v>
      </c>
      <c r="F92" s="334">
        <v>581030</v>
      </c>
      <c r="G92" s="336">
        <f>IF(ISBLANK(F92),"-",$D$101/$F$98*F92)</f>
        <v>564579.50812408375</v>
      </c>
      <c r="I92" s="523">
        <f>ABS((F96/D96*D95)-F95)/D95</f>
        <v>1.3539006454119699E-2</v>
      </c>
    </row>
    <row r="93" spans="1:12" ht="26.25" customHeight="1" x14ac:dyDescent="0.4">
      <c r="A93" s="321" t="s">
        <v>82</v>
      </c>
      <c r="B93" s="322">
        <v>1</v>
      </c>
      <c r="C93" s="414">
        <v>3</v>
      </c>
      <c r="D93" s="334">
        <v>548829</v>
      </c>
      <c r="E93" s="335">
        <f>IF(ISBLANK(D93),"-",$D$101/$D$98*D93)</f>
        <v>573320.32705945661</v>
      </c>
      <c r="F93" s="334">
        <v>583745</v>
      </c>
      <c r="G93" s="336">
        <f>IF(ISBLANK(F93),"-",$D$101/$F$98*F93)</f>
        <v>567217.63931276056</v>
      </c>
      <c r="I93" s="523"/>
    </row>
    <row r="94" spans="1:12" ht="27" customHeight="1" thickBot="1" x14ac:dyDescent="0.45">
      <c r="A94" s="321" t="s">
        <v>83</v>
      </c>
      <c r="B94" s="322">
        <v>1</v>
      </c>
      <c r="C94" s="404">
        <v>4</v>
      </c>
      <c r="D94" s="339"/>
      <c r="E94" s="340" t="str">
        <f>IF(ISBLANK(D94),"-",$D$101/$D$98*D94)</f>
        <v>-</v>
      </c>
      <c r="F94" s="405"/>
      <c r="G94" s="341" t="str">
        <f>IF(ISBLANK(F94),"-",$D$101/$F$98*F94)</f>
        <v>-</v>
      </c>
      <c r="I94" s="342"/>
    </row>
    <row r="95" spans="1:12" ht="27" customHeight="1" thickBot="1" x14ac:dyDescent="0.45">
      <c r="A95" s="321" t="s">
        <v>84</v>
      </c>
      <c r="B95" s="322">
        <v>1</v>
      </c>
      <c r="C95" s="406" t="s">
        <v>85</v>
      </c>
      <c r="D95" s="407">
        <f>AVERAGE(D91:D94)</f>
        <v>547687.33333333337</v>
      </c>
      <c r="E95" s="345">
        <f>AVERAGE(E91:E94)</f>
        <v>572127.7138653174</v>
      </c>
      <c r="F95" s="408">
        <f>AVERAGE(F91:F94)</f>
        <v>581383</v>
      </c>
      <c r="G95" s="409">
        <f>AVERAGE(G91:G94)</f>
        <v>564922.51376297977</v>
      </c>
    </row>
    <row r="96" spans="1:12" ht="26.25" customHeight="1" x14ac:dyDescent="0.4">
      <c r="A96" s="321" t="s">
        <v>86</v>
      </c>
      <c r="B96" s="398">
        <v>1</v>
      </c>
      <c r="C96" s="410" t="s">
        <v>87</v>
      </c>
      <c r="D96" s="411">
        <v>11.99</v>
      </c>
      <c r="E96" s="395"/>
      <c r="F96" s="349">
        <v>12.89</v>
      </c>
    </row>
    <row r="97" spans="1:10" ht="26.25" customHeight="1" x14ac:dyDescent="0.4">
      <c r="A97" s="321" t="s">
        <v>88</v>
      </c>
      <c r="B97" s="398">
        <v>1</v>
      </c>
      <c r="C97" s="412" t="s">
        <v>89</v>
      </c>
      <c r="D97" s="413">
        <f>D96*$B$87</f>
        <v>11.99</v>
      </c>
      <c r="E97" s="414"/>
      <c r="F97" s="351">
        <f>F96*$B$87</f>
        <v>12.89</v>
      </c>
    </row>
    <row r="98" spans="1:10" ht="19.5" customHeight="1" thickBot="1" x14ac:dyDescent="0.35">
      <c r="A98" s="321" t="s">
        <v>90</v>
      </c>
      <c r="B98" s="414">
        <f>(B97/B96)*(B95/B94)*(B93/B92)*(B91/B90)*B89</f>
        <v>2500</v>
      </c>
      <c r="C98" s="412" t="s">
        <v>145</v>
      </c>
      <c r="D98" s="415">
        <f>D97*$B$83/100</f>
        <v>11.96602</v>
      </c>
      <c r="E98" s="391"/>
      <c r="F98" s="354">
        <f>F97*$B$83/100</f>
        <v>12.86422</v>
      </c>
    </row>
    <row r="99" spans="1:10" ht="19.5" customHeight="1" thickBot="1" x14ac:dyDescent="0.35">
      <c r="A99" s="511" t="s">
        <v>92</v>
      </c>
      <c r="B99" s="516"/>
      <c r="C99" s="412" t="s">
        <v>146</v>
      </c>
      <c r="D99" s="416">
        <f>D98/$B$98</f>
        <v>4.7864079999999998E-3</v>
      </c>
      <c r="E99" s="391"/>
      <c r="F99" s="358">
        <f>F98/$B$98</f>
        <v>5.1456879999999998E-3</v>
      </c>
      <c r="H99" s="347"/>
    </row>
    <row r="100" spans="1:10" ht="19.5" customHeight="1" thickBot="1" x14ac:dyDescent="0.35">
      <c r="A100" s="513"/>
      <c r="B100" s="517"/>
      <c r="C100" s="412" t="s">
        <v>132</v>
      </c>
      <c r="D100" s="418">
        <f>$B$56/$B$116</f>
        <v>5.0000000000000001E-3</v>
      </c>
      <c r="F100" s="363"/>
      <c r="G100" s="425"/>
      <c r="H100" s="347"/>
    </row>
    <row r="101" spans="1:10" ht="18.75" x14ac:dyDescent="0.3">
      <c r="C101" s="412" t="s">
        <v>95</v>
      </c>
      <c r="D101" s="413">
        <f>D100*$B$98</f>
        <v>12.5</v>
      </c>
      <c r="F101" s="363"/>
      <c r="H101" s="347"/>
    </row>
    <row r="102" spans="1:10" ht="19.5" customHeight="1" thickBot="1" x14ac:dyDescent="0.35">
      <c r="C102" s="420" t="s">
        <v>96</v>
      </c>
      <c r="D102" s="421">
        <f>D101/B34</f>
        <v>12.5</v>
      </c>
      <c r="F102" s="367"/>
      <c r="H102" s="347"/>
      <c r="J102" s="422"/>
    </row>
    <row r="103" spans="1:10" ht="18.75" x14ac:dyDescent="0.3">
      <c r="C103" s="423" t="s">
        <v>147</v>
      </c>
      <c r="D103" s="424">
        <f>AVERAGE(E91:E94,G91:G94)</f>
        <v>568525.11381414859</v>
      </c>
      <c r="F103" s="367"/>
      <c r="G103" s="425"/>
      <c r="H103" s="347"/>
      <c r="J103" s="426"/>
    </row>
    <row r="104" spans="1:10" ht="18.75" x14ac:dyDescent="0.3">
      <c r="C104" s="390" t="s">
        <v>60</v>
      </c>
      <c r="D104" s="427">
        <f>STDEV(E91:E94,G91:G94)/D103</f>
        <v>7.550786253182255E-3</v>
      </c>
      <c r="F104" s="367"/>
      <c r="H104" s="347"/>
      <c r="J104" s="426"/>
    </row>
    <row r="105" spans="1:10" ht="19.5" customHeight="1" thickBot="1" x14ac:dyDescent="0.35">
      <c r="C105" s="392" t="s">
        <v>20</v>
      </c>
      <c r="D105" s="428">
        <f>COUNT(E91:E94,G91:G94)</f>
        <v>6</v>
      </c>
      <c r="F105" s="367"/>
      <c r="H105" s="347"/>
      <c r="J105" s="426"/>
    </row>
    <row r="106" spans="1:10" ht="19.5" customHeight="1" thickBot="1" x14ac:dyDescent="0.35">
      <c r="A106" s="371"/>
      <c r="B106" s="371"/>
      <c r="C106" s="371"/>
      <c r="D106" s="371"/>
      <c r="E106" s="371"/>
    </row>
    <row r="107" spans="1:10" ht="27" customHeight="1" thickBot="1" x14ac:dyDescent="0.45">
      <c r="A107" s="319" t="s">
        <v>113</v>
      </c>
      <c r="B107" s="320">
        <v>500</v>
      </c>
      <c r="C107" s="467" t="s">
        <v>148</v>
      </c>
      <c r="D107" s="467" t="s">
        <v>78</v>
      </c>
      <c r="E107" s="467" t="s">
        <v>115</v>
      </c>
      <c r="F107" s="429" t="s">
        <v>116</v>
      </c>
    </row>
    <row r="108" spans="1:10" ht="26.25" customHeight="1" x14ac:dyDescent="0.4">
      <c r="A108" s="321" t="s">
        <v>117</v>
      </c>
      <c r="B108" s="322">
        <v>5</v>
      </c>
      <c r="C108" s="472">
        <v>1</v>
      </c>
      <c r="D108" s="473">
        <v>550584</v>
      </c>
      <c r="E108" s="447">
        <f t="shared" ref="E108:E113" si="1">IF(ISBLANK(D108),"-",D108/$D$103*$D$100*$B$116)</f>
        <v>4.8422135330681844</v>
      </c>
      <c r="F108" s="474">
        <f t="shared" ref="F108:F113" si="2">IF(ISBLANK(D108), "-", (E108/$B$56)*100)</f>
        <v>96.84427066136368</v>
      </c>
    </row>
    <row r="109" spans="1:10" ht="26.25" customHeight="1" x14ac:dyDescent="0.4">
      <c r="A109" s="321" t="s">
        <v>118</v>
      </c>
      <c r="B109" s="322">
        <v>10</v>
      </c>
      <c r="C109" s="468">
        <v>2</v>
      </c>
      <c r="D109" s="470">
        <v>549049</v>
      </c>
      <c r="E109" s="448">
        <f t="shared" si="1"/>
        <v>4.8287136896777847</v>
      </c>
      <c r="F109" s="477">
        <f t="shared" si="2"/>
        <v>96.574273793555705</v>
      </c>
    </row>
    <row r="110" spans="1:10" ht="26.25" customHeight="1" x14ac:dyDescent="0.4">
      <c r="A110" s="321" t="s">
        <v>119</v>
      </c>
      <c r="B110" s="322">
        <v>1</v>
      </c>
      <c r="C110" s="468">
        <v>3</v>
      </c>
      <c r="D110" s="470">
        <v>550103</v>
      </c>
      <c r="E110" s="448">
        <f t="shared" si="1"/>
        <v>4.8379832889829846</v>
      </c>
      <c r="F110" s="477">
        <f t="shared" si="2"/>
        <v>96.759665779659684</v>
      </c>
    </row>
    <row r="111" spans="1:10" ht="26.25" customHeight="1" x14ac:dyDescent="0.4">
      <c r="A111" s="321" t="s">
        <v>120</v>
      </c>
      <c r="B111" s="322">
        <v>1</v>
      </c>
      <c r="C111" s="468">
        <v>4</v>
      </c>
      <c r="D111" s="470">
        <v>549270</v>
      </c>
      <c r="E111" s="448">
        <f t="shared" si="1"/>
        <v>4.8306573153385521</v>
      </c>
      <c r="F111" s="477">
        <f t="shared" si="2"/>
        <v>96.613146306771043</v>
      </c>
    </row>
    <row r="112" spans="1:10" ht="26.25" customHeight="1" x14ac:dyDescent="0.4">
      <c r="A112" s="321" t="s">
        <v>121</v>
      </c>
      <c r="B112" s="322">
        <v>1</v>
      </c>
      <c r="C112" s="468">
        <v>5</v>
      </c>
      <c r="D112" s="470">
        <v>548279</v>
      </c>
      <c r="E112" s="448">
        <f t="shared" si="1"/>
        <v>4.8219417812669656</v>
      </c>
      <c r="F112" s="477">
        <f t="shared" si="2"/>
        <v>96.438835625339308</v>
      </c>
    </row>
    <row r="113" spans="1:10" ht="27" customHeight="1" thickBot="1" x14ac:dyDescent="0.45">
      <c r="A113" s="321" t="s">
        <v>122</v>
      </c>
      <c r="B113" s="322">
        <v>1</v>
      </c>
      <c r="C113" s="469">
        <v>6</v>
      </c>
      <c r="D113" s="471">
        <v>549078</v>
      </c>
      <c r="E113" s="449">
        <f t="shared" si="1"/>
        <v>4.8289687355789725</v>
      </c>
      <c r="F113" s="476">
        <f t="shared" si="2"/>
        <v>96.579374711579447</v>
      </c>
    </row>
    <row r="114" spans="1:10" ht="27" customHeight="1" thickBot="1" x14ac:dyDescent="0.45">
      <c r="A114" s="321" t="s">
        <v>123</v>
      </c>
      <c r="B114" s="322">
        <v>1</v>
      </c>
      <c r="C114" s="430"/>
      <c r="D114" s="414"/>
      <c r="E114" s="395"/>
      <c r="F114" s="477"/>
    </row>
    <row r="115" spans="1:10" ht="26.25" customHeight="1" x14ac:dyDescent="0.4">
      <c r="A115" s="321" t="s">
        <v>124</v>
      </c>
      <c r="B115" s="322">
        <v>1</v>
      </c>
      <c r="C115" s="430"/>
      <c r="D115" s="454" t="s">
        <v>85</v>
      </c>
      <c r="E115" s="456">
        <f>AVERAGE(E108:E113)</f>
        <v>4.8317463906522402</v>
      </c>
      <c r="F115" s="484">
        <f>AVERAGE(F108:F113)</f>
        <v>96.634927813044825</v>
      </c>
    </row>
    <row r="116" spans="1:10" ht="27" customHeight="1" thickBot="1" x14ac:dyDescent="0.45">
      <c r="A116" s="321" t="s">
        <v>125</v>
      </c>
      <c r="B116" s="353">
        <f>(B115/B114)*(B113/B112)*(B111/B110)*(B109/B108)*B107</f>
        <v>1000</v>
      </c>
      <c r="C116" s="431"/>
      <c r="D116" s="455" t="s">
        <v>60</v>
      </c>
      <c r="E116" s="453">
        <f>STDEV(E108:E113)/E115</f>
        <v>1.5001402500149251E-3</v>
      </c>
      <c r="F116" s="432">
        <f>STDEV(F108:F113)/F115</f>
        <v>1.5001402500148945E-3</v>
      </c>
      <c r="I116" s="395"/>
    </row>
    <row r="117" spans="1:10" ht="27" customHeight="1" thickBot="1" x14ac:dyDescent="0.45">
      <c r="A117" s="511" t="s">
        <v>92</v>
      </c>
      <c r="B117" s="512"/>
      <c r="C117" s="433"/>
      <c r="D117" s="392" t="s">
        <v>20</v>
      </c>
      <c r="E117" s="458">
        <f>COUNT(E108:E113)</f>
        <v>6</v>
      </c>
      <c r="F117" s="459">
        <f>COUNT(F108:F113)</f>
        <v>6</v>
      </c>
      <c r="I117" s="395"/>
      <c r="J117" s="426"/>
    </row>
    <row r="118" spans="1:10" ht="26.25" customHeight="1" thickBot="1" x14ac:dyDescent="0.35">
      <c r="A118" s="513"/>
      <c r="B118" s="514"/>
      <c r="C118" s="395"/>
      <c r="D118" s="457"/>
      <c r="E118" s="535" t="s">
        <v>149</v>
      </c>
      <c r="F118" s="536"/>
      <c r="G118" s="395"/>
      <c r="H118" s="395"/>
      <c r="I118" s="395"/>
    </row>
    <row r="119" spans="1:10" ht="25.5" customHeight="1" x14ac:dyDescent="0.4">
      <c r="A119" s="442"/>
      <c r="B119" s="317"/>
      <c r="C119" s="395"/>
      <c r="D119" s="455" t="s">
        <v>150</v>
      </c>
      <c r="E119" s="460">
        <f>MIN(E108:E113)</f>
        <v>4.8219417812669656</v>
      </c>
      <c r="F119" s="485">
        <f>MIN(F108:F113)</f>
        <v>96.438835625339308</v>
      </c>
      <c r="G119" s="395"/>
      <c r="H119" s="395"/>
      <c r="I119" s="395"/>
    </row>
    <row r="120" spans="1:10" ht="24" customHeight="1" thickBot="1" x14ac:dyDescent="0.45">
      <c r="A120" s="442"/>
      <c r="B120" s="317"/>
      <c r="C120" s="395"/>
      <c r="D120" s="364" t="s">
        <v>151</v>
      </c>
      <c r="E120" s="461">
        <f>MAX(E108:E113)</f>
        <v>4.8422135330681844</v>
      </c>
      <c r="F120" s="486">
        <f>MAX(F108:F113)</f>
        <v>96.84427066136368</v>
      </c>
      <c r="G120" s="395"/>
      <c r="H120" s="395"/>
      <c r="I120" s="395"/>
    </row>
    <row r="121" spans="1:10" ht="27" customHeight="1" x14ac:dyDescent="0.3">
      <c r="A121" s="442"/>
      <c r="B121" s="317"/>
      <c r="C121" s="395"/>
      <c r="D121" s="395"/>
      <c r="E121" s="395"/>
      <c r="F121" s="414"/>
      <c r="G121" s="395"/>
      <c r="H121" s="395"/>
      <c r="I121" s="395"/>
    </row>
    <row r="122" spans="1:10" ht="25.5" customHeight="1" x14ac:dyDescent="0.3">
      <c r="A122" s="442"/>
      <c r="B122" s="317"/>
      <c r="C122" s="395"/>
      <c r="D122" s="395"/>
      <c r="E122" s="395"/>
      <c r="F122" s="414"/>
      <c r="G122" s="395"/>
      <c r="H122" s="395"/>
      <c r="I122" s="395"/>
    </row>
    <row r="123" spans="1:10" ht="18.75" x14ac:dyDescent="0.3">
      <c r="A123" s="442"/>
      <c r="B123" s="317"/>
      <c r="C123" s="395"/>
      <c r="D123" s="395"/>
      <c r="E123" s="395"/>
      <c r="F123" s="414"/>
      <c r="G123" s="395"/>
      <c r="H123" s="395"/>
      <c r="I123" s="395"/>
    </row>
    <row r="124" spans="1:10" ht="45.75" customHeight="1" x14ac:dyDescent="0.65">
      <c r="A124" s="437" t="s">
        <v>142</v>
      </c>
      <c r="B124" s="406" t="s">
        <v>126</v>
      </c>
      <c r="C124" s="515" t="str">
        <f>B26</f>
        <v>Glibenclamide</v>
      </c>
      <c r="D124" s="515"/>
      <c r="E124" s="395" t="s">
        <v>127</v>
      </c>
      <c r="F124" s="395"/>
      <c r="G124" s="487">
        <f>F115</f>
        <v>96.634927813044825</v>
      </c>
      <c r="H124" s="395"/>
      <c r="I124" s="395"/>
    </row>
    <row r="125" spans="1:10" ht="45.75" customHeight="1" x14ac:dyDescent="0.65">
      <c r="A125" s="437"/>
      <c r="B125" s="406" t="s">
        <v>152</v>
      </c>
      <c r="C125" s="406" t="s">
        <v>153</v>
      </c>
      <c r="D125" s="487">
        <f>MIN(F108:F113)</f>
        <v>96.438835625339308</v>
      </c>
      <c r="E125" s="406" t="s">
        <v>154</v>
      </c>
      <c r="F125" s="487">
        <f>MAX(F108:F113)</f>
        <v>96.84427066136368</v>
      </c>
      <c r="G125" s="396"/>
      <c r="H125" s="395"/>
      <c r="I125" s="395"/>
    </row>
    <row r="126" spans="1:10" ht="19.5" customHeight="1" thickBot="1" x14ac:dyDescent="0.35">
      <c r="A126" s="483"/>
      <c r="B126" s="483"/>
      <c r="C126" s="435"/>
      <c r="D126" s="435"/>
      <c r="E126" s="435"/>
      <c r="F126" s="435"/>
      <c r="G126" s="435"/>
      <c r="H126" s="435"/>
    </row>
    <row r="127" spans="1:10" ht="18.75" x14ac:dyDescent="0.3">
      <c r="B127" s="498" t="s">
        <v>26</v>
      </c>
      <c r="C127" s="498"/>
      <c r="E127" s="482" t="s">
        <v>27</v>
      </c>
      <c r="F127" s="436"/>
      <c r="G127" s="498" t="s">
        <v>28</v>
      </c>
      <c r="H127" s="498"/>
    </row>
    <row r="128" spans="1:10" ht="69.95" customHeight="1" x14ac:dyDescent="0.3">
      <c r="A128" s="437" t="s">
        <v>29</v>
      </c>
      <c r="B128" s="439"/>
      <c r="C128" s="439"/>
      <c r="E128" s="439"/>
      <c r="F128" s="395"/>
      <c r="G128" s="439"/>
      <c r="H128" s="439"/>
    </row>
    <row r="129" spans="1:9" ht="69.95" customHeight="1" x14ac:dyDescent="0.3">
      <c r="A129" s="437" t="s">
        <v>30</v>
      </c>
      <c r="B129" s="440"/>
      <c r="C129" s="440"/>
      <c r="E129" s="440"/>
      <c r="F129" s="395"/>
      <c r="G129" s="441"/>
      <c r="H129" s="441"/>
    </row>
    <row r="130" spans="1:9" ht="18.75" x14ac:dyDescent="0.3">
      <c r="A130" s="414"/>
      <c r="B130" s="414"/>
      <c r="C130" s="414"/>
      <c r="D130" s="414"/>
      <c r="E130" s="414"/>
      <c r="F130" s="391"/>
      <c r="G130" s="414"/>
      <c r="H130" s="414"/>
      <c r="I130" s="395"/>
    </row>
    <row r="131" spans="1:9" ht="18.75" x14ac:dyDescent="0.3">
      <c r="A131" s="414"/>
      <c r="B131" s="414"/>
      <c r="C131" s="414"/>
      <c r="D131" s="414"/>
      <c r="E131" s="414"/>
      <c r="F131" s="391"/>
      <c r="G131" s="414"/>
      <c r="H131" s="414"/>
      <c r="I131" s="395"/>
    </row>
    <row r="132" spans="1:9" ht="18.75" x14ac:dyDescent="0.3">
      <c r="A132" s="414"/>
      <c r="B132" s="414"/>
      <c r="C132" s="414"/>
      <c r="D132" s="414"/>
      <c r="E132" s="414"/>
      <c r="F132" s="391"/>
      <c r="G132" s="414"/>
      <c r="H132" s="414"/>
      <c r="I132" s="395"/>
    </row>
    <row r="133" spans="1:9" ht="18.75" x14ac:dyDescent="0.3">
      <c r="A133" s="414"/>
      <c r="B133" s="414"/>
      <c r="C133" s="414"/>
      <c r="D133" s="414"/>
      <c r="E133" s="414"/>
      <c r="F133" s="391"/>
      <c r="G133" s="414"/>
      <c r="H133" s="414"/>
      <c r="I133" s="395"/>
    </row>
    <row r="134" spans="1:9" ht="18.75" x14ac:dyDescent="0.3">
      <c r="A134" s="414"/>
      <c r="B134" s="414"/>
      <c r="C134" s="414"/>
      <c r="D134" s="414"/>
      <c r="E134" s="414"/>
      <c r="F134" s="391"/>
      <c r="G134" s="414"/>
      <c r="H134" s="414"/>
      <c r="I134" s="395"/>
    </row>
    <row r="135" spans="1:9" ht="18.75" x14ac:dyDescent="0.3">
      <c r="A135" s="414"/>
      <c r="B135" s="414"/>
      <c r="C135" s="414"/>
      <c r="D135" s="414"/>
      <c r="E135" s="414"/>
      <c r="F135" s="391"/>
      <c r="G135" s="414"/>
      <c r="H135" s="414"/>
      <c r="I135" s="395"/>
    </row>
    <row r="136" spans="1:9" ht="18.75" x14ac:dyDescent="0.3">
      <c r="A136" s="414"/>
      <c r="B136" s="414"/>
      <c r="C136" s="414"/>
      <c r="D136" s="414"/>
      <c r="E136" s="414"/>
      <c r="F136" s="391"/>
      <c r="G136" s="414"/>
      <c r="H136" s="414"/>
      <c r="I136" s="395"/>
    </row>
    <row r="137" spans="1:9" ht="18.75" x14ac:dyDescent="0.3">
      <c r="A137" s="414"/>
      <c r="B137" s="414"/>
      <c r="C137" s="414"/>
      <c r="D137" s="414"/>
      <c r="E137" s="414"/>
      <c r="F137" s="391"/>
      <c r="G137" s="414"/>
      <c r="H137" s="414"/>
      <c r="I137" s="395"/>
    </row>
    <row r="138" spans="1:9" ht="18.75" x14ac:dyDescent="0.3">
      <c r="A138" s="414"/>
      <c r="B138" s="414"/>
      <c r="C138" s="414"/>
      <c r="D138" s="414"/>
      <c r="E138" s="414"/>
      <c r="F138" s="391"/>
      <c r="G138" s="414"/>
      <c r="H138" s="414"/>
      <c r="I138" s="395"/>
    </row>
    <row r="250" spans="1:1" x14ac:dyDescent="0.25">
      <c r="A250" s="41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Metformin HCL</vt:lpstr>
      <vt:lpstr>SST Glibenclamide</vt:lpstr>
      <vt:lpstr>Uniformity</vt:lpstr>
      <vt:lpstr>Metformin Hydrochloride WV</vt:lpstr>
      <vt:lpstr>Glibenclamide UC</vt:lpstr>
      <vt:lpstr>Metformin Hydrochloride Assay</vt:lpstr>
      <vt:lpstr>Glibenclamide Assay</vt:lpstr>
      <vt:lpstr>'Glibenclamide Assay'!Print_Area</vt:lpstr>
      <vt:lpstr>'Glibenclamide UC'!Print_Area</vt:lpstr>
      <vt:lpstr>'Metformin Hydrochloride Assay'!Print_Area</vt:lpstr>
      <vt:lpstr>'Metformin Hydrochloride WV'!Print_Area</vt:lpstr>
      <vt:lpstr>'SST Glibenclamide'!Print_Area</vt:lpstr>
      <vt:lpstr>'SST Metformin HCL'!Print_Area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2017-01-27T12:05:05Z</cp:lastPrinted>
  <dcterms:created xsi:type="dcterms:W3CDTF">2005-07-05T10:19:27Z</dcterms:created>
  <dcterms:modified xsi:type="dcterms:W3CDTF">2017-01-27T12:34:05Z</dcterms:modified>
</cp:coreProperties>
</file>