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0920" windowHeight="6990" firstSheet="9" activeTab="12"/>
  </bookViews>
  <sheets>
    <sheet name="Uniformity" sheetId="2" r:id="rId1"/>
    <sheet name="SST RIFAMPICIN" sheetId="17" r:id="rId2"/>
    <sheet name="SST ISONIAZID" sheetId="16" r:id="rId3"/>
    <sheet name="SST PYRAZINAMIDE" sheetId="15" r:id="rId4"/>
    <sheet name="SST ETHAMBUTOL HCl" sheetId="1" r:id="rId5"/>
    <sheet name="RIFAMPICIN ASSAY" sheetId="18" r:id="rId6"/>
    <sheet name="ISONIAZID ASSAY" sheetId="19" r:id="rId7"/>
    <sheet name="PYRAZINAMIDE ASSAY" sheetId="20" r:id="rId8"/>
    <sheet name="ETHAMBUTOL HCl ASSAY" sheetId="21" r:id="rId9"/>
    <sheet name="RIFAMPICIN" sheetId="3" r:id="rId10"/>
    <sheet name="ISONIAZID" sheetId="4" r:id="rId11"/>
    <sheet name="PYRAZINAMIDE" sheetId="5" r:id="rId12"/>
    <sheet name="ETHAMBUTOL HYDROCHLORIDE" sheetId="22" r:id="rId13"/>
  </sheets>
  <definedNames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F51" i="15" l="1"/>
  <c r="F30" i="15"/>
  <c r="C129" i="22" l="1"/>
  <c r="B125" i="22"/>
  <c r="D109" i="22" s="1"/>
  <c r="B107" i="22"/>
  <c r="F104" i="22"/>
  <c r="D104" i="22"/>
  <c r="G103" i="22"/>
  <c r="E103" i="22"/>
  <c r="B96" i="22"/>
  <c r="F106" i="22" s="1"/>
  <c r="B90" i="22"/>
  <c r="B91" i="22" s="1"/>
  <c r="C74" i="22"/>
  <c r="B67" i="22"/>
  <c r="B57" i="22"/>
  <c r="C56" i="22"/>
  <c r="B55" i="22"/>
  <c r="B45" i="22"/>
  <c r="D48" i="22" s="1"/>
  <c r="D44" i="22"/>
  <c r="F42" i="22"/>
  <c r="D42" i="22"/>
  <c r="G41" i="22"/>
  <c r="E41" i="22"/>
  <c r="B34" i="22"/>
  <c r="F44" i="22" s="1"/>
  <c r="F45" i="22" s="1"/>
  <c r="F46" i="22" s="1"/>
  <c r="B30" i="22"/>
  <c r="D106" i="22" l="1"/>
  <c r="D45" i="22"/>
  <c r="D46" i="22" s="1"/>
  <c r="D110" i="22"/>
  <c r="G38" i="22"/>
  <c r="E40" i="22"/>
  <c r="G39" i="22"/>
  <c r="G40" i="22"/>
  <c r="D49" i="22"/>
  <c r="D111" i="22"/>
  <c r="D107" i="22"/>
  <c r="D108" i="22" s="1"/>
  <c r="F107" i="22"/>
  <c r="F108" i="22" s="1"/>
  <c r="E38" i="22" l="1"/>
  <c r="D50" i="22" s="1"/>
  <c r="G100" i="22"/>
  <c r="E39" i="22"/>
  <c r="E100" i="22"/>
  <c r="E102" i="22"/>
  <c r="E101" i="22"/>
  <c r="D52" i="22"/>
  <c r="E42" i="22"/>
  <c r="G101" i="22"/>
  <c r="G102" i="22"/>
  <c r="G104" i="22" s="1"/>
  <c r="G42" i="22"/>
  <c r="E65" i="22" l="1"/>
  <c r="E67" i="22"/>
  <c r="E66" i="22"/>
  <c r="E62" i="22"/>
  <c r="E68" i="22"/>
  <c r="E63" i="22"/>
  <c r="E59" i="22"/>
  <c r="E64" i="22"/>
  <c r="E60" i="22"/>
  <c r="D51" i="22"/>
  <c r="E61" i="22"/>
  <c r="E104" i="22"/>
  <c r="D114" i="22"/>
  <c r="D112" i="22"/>
  <c r="G61" i="22" l="1"/>
  <c r="G59" i="22"/>
  <c r="E72" i="22"/>
  <c r="E70" i="22"/>
  <c r="E71" i="22" s="1"/>
  <c r="F66" i="22"/>
  <c r="G66" i="22"/>
  <c r="E121" i="22"/>
  <c r="F121" i="22" s="1"/>
  <c r="E119" i="22"/>
  <c r="F119" i="22" s="1"/>
  <c r="E117" i="22"/>
  <c r="F117" i="22" s="1"/>
  <c r="E122" i="22"/>
  <c r="F122" i="22" s="1"/>
  <c r="E120" i="22"/>
  <c r="F120" i="22" s="1"/>
  <c r="E118" i="22"/>
  <c r="F118" i="22" s="1"/>
  <c r="D113" i="22"/>
  <c r="G63" i="22"/>
  <c r="G67" i="22"/>
  <c r="F67" i="22"/>
  <c r="G60" i="22"/>
  <c r="G68" i="22"/>
  <c r="F68" i="22"/>
  <c r="G65" i="22"/>
  <c r="G64" i="22"/>
  <c r="F64" i="22"/>
  <c r="G62" i="22"/>
  <c r="F124" i="22" l="1"/>
  <c r="F126" i="22"/>
  <c r="G70" i="22"/>
  <c r="C81" i="22"/>
  <c r="G72" i="22"/>
  <c r="F61" i="22"/>
  <c r="F62" i="22"/>
  <c r="F65" i="22"/>
  <c r="F60" i="22"/>
  <c r="F59" i="22"/>
  <c r="F63" i="22"/>
  <c r="C79" i="22" l="1"/>
  <c r="G74" i="22"/>
  <c r="C82" i="22"/>
  <c r="C83" i="22" s="1"/>
  <c r="G71" i="22"/>
  <c r="F72" i="22"/>
  <c r="F70" i="22"/>
  <c r="F71" i="22" s="1"/>
  <c r="F125" i="22"/>
  <c r="G129" i="22"/>
  <c r="B22" i="18" l="1"/>
  <c r="B18" i="18"/>
  <c r="C124" i="21"/>
  <c r="B116" i="21"/>
  <c r="D100" i="21" s="1"/>
  <c r="B98" i="21"/>
  <c r="F95" i="21"/>
  <c r="D95" i="21"/>
  <c r="G94" i="21"/>
  <c r="E94" i="21"/>
  <c r="B87" i="21"/>
  <c r="D97" i="21" s="1"/>
  <c r="B83" i="21"/>
  <c r="C76" i="21"/>
  <c r="H71" i="21"/>
  <c r="G71" i="21"/>
  <c r="B68" i="21"/>
  <c r="B69" i="21" s="1"/>
  <c r="H67" i="21"/>
  <c r="G67" i="21"/>
  <c r="H63" i="21"/>
  <c r="G63" i="21"/>
  <c r="C56" i="21"/>
  <c r="B55" i="21"/>
  <c r="B45" i="21"/>
  <c r="D48" i="21" s="1"/>
  <c r="F44" i="21"/>
  <c r="F42" i="21"/>
  <c r="D42" i="21"/>
  <c r="G41" i="21"/>
  <c r="E41" i="21"/>
  <c r="B34" i="21"/>
  <c r="D44" i="21" s="1"/>
  <c r="B30" i="21"/>
  <c r="C124" i="20"/>
  <c r="B116" i="20"/>
  <c r="D100" i="20" s="1"/>
  <c r="B98" i="20"/>
  <c r="F95" i="20"/>
  <c r="D95" i="20"/>
  <c r="I92" i="20" s="1"/>
  <c r="G94" i="20"/>
  <c r="E94" i="20"/>
  <c r="B87" i="20"/>
  <c r="F97" i="20" s="1"/>
  <c r="B83" i="20"/>
  <c r="C76" i="20"/>
  <c r="H71" i="20"/>
  <c r="G71" i="20"/>
  <c r="B68" i="20"/>
  <c r="B69" i="20" s="1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D44" i="20" s="1"/>
  <c r="D45" i="20" s="1"/>
  <c r="B30" i="20"/>
  <c r="C124" i="19"/>
  <c r="B116" i="19"/>
  <c r="D100" i="19" s="1"/>
  <c r="B98" i="19"/>
  <c r="F95" i="19"/>
  <c r="D95" i="19"/>
  <c r="G94" i="19"/>
  <c r="E94" i="19"/>
  <c r="B87" i="19"/>
  <c r="F97" i="19" s="1"/>
  <c r="B83" i="19"/>
  <c r="C76" i="19"/>
  <c r="H71" i="19"/>
  <c r="G71" i="19"/>
  <c r="B68" i="19"/>
  <c r="B69" i="19" s="1"/>
  <c r="H67" i="19"/>
  <c r="G67" i="19"/>
  <c r="H63" i="19"/>
  <c r="G63" i="19"/>
  <c r="C56" i="19"/>
  <c r="B55" i="19"/>
  <c r="B45" i="19"/>
  <c r="D48" i="19" s="1"/>
  <c r="F42" i="19"/>
  <c r="D42" i="19"/>
  <c r="G41" i="19"/>
  <c r="E41" i="19"/>
  <c r="B34" i="19"/>
  <c r="F44" i="19" s="1"/>
  <c r="B30" i="19"/>
  <c r="C124" i="18"/>
  <c r="B116" i="18"/>
  <c r="D100" i="18"/>
  <c r="B98" i="18"/>
  <c r="F95" i="18"/>
  <c r="I92" i="18" s="1"/>
  <c r="D95" i="18"/>
  <c r="G94" i="18"/>
  <c r="E94" i="18"/>
  <c r="B87" i="18"/>
  <c r="F97" i="18" s="1"/>
  <c r="F98" i="18" s="1"/>
  <c r="B83" i="18"/>
  <c r="C76" i="18"/>
  <c r="H71" i="18"/>
  <c r="G71" i="18"/>
  <c r="B68" i="18"/>
  <c r="B69" i="18" s="1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B30" i="18"/>
  <c r="F45" i="19" l="1"/>
  <c r="F46" i="19" s="1"/>
  <c r="F45" i="18"/>
  <c r="F46" i="18" s="1"/>
  <c r="D44" i="19"/>
  <c r="D45" i="19" s="1"/>
  <c r="D46" i="19" s="1"/>
  <c r="F44" i="20"/>
  <c r="F45" i="20" s="1"/>
  <c r="G40" i="20" s="1"/>
  <c r="F97" i="21"/>
  <c r="D49" i="20"/>
  <c r="I92" i="21"/>
  <c r="I39" i="19"/>
  <c r="E39" i="21"/>
  <c r="I92" i="19"/>
  <c r="D101" i="19"/>
  <c r="D102" i="19" s="1"/>
  <c r="I39" i="20"/>
  <c r="D101" i="20"/>
  <c r="F98" i="20"/>
  <c r="F99" i="20" s="1"/>
  <c r="F98" i="21"/>
  <c r="F99" i="21" s="1"/>
  <c r="D45" i="21"/>
  <c r="F45" i="21"/>
  <c r="F46" i="21" s="1"/>
  <c r="I39" i="21"/>
  <c r="F99" i="18"/>
  <c r="D101" i="18"/>
  <c r="G92" i="18" s="1"/>
  <c r="D101" i="21"/>
  <c r="E92" i="21" s="1"/>
  <c r="D98" i="21"/>
  <c r="D99" i="21" s="1"/>
  <c r="I39" i="18"/>
  <c r="G93" i="21"/>
  <c r="G91" i="21"/>
  <c r="E91" i="21"/>
  <c r="G39" i="21"/>
  <c r="E40" i="21"/>
  <c r="D49" i="21"/>
  <c r="D102" i="20"/>
  <c r="G93" i="20"/>
  <c r="G91" i="20"/>
  <c r="D46" i="20"/>
  <c r="E39" i="20"/>
  <c r="E38" i="20"/>
  <c r="G39" i="20"/>
  <c r="D97" i="20"/>
  <c r="D98" i="20" s="1"/>
  <c r="D99" i="20" s="1"/>
  <c r="E40" i="20"/>
  <c r="G38" i="19"/>
  <c r="G39" i="19"/>
  <c r="D49" i="19"/>
  <c r="F98" i="19"/>
  <c r="F99" i="19" s="1"/>
  <c r="D97" i="19"/>
  <c r="D98" i="19" s="1"/>
  <c r="D99" i="19" s="1"/>
  <c r="D102" i="18"/>
  <c r="G93" i="18"/>
  <c r="D49" i="18"/>
  <c r="G38" i="18"/>
  <c r="D44" i="18"/>
  <c r="D45" i="18" s="1"/>
  <c r="D46" i="18" s="1"/>
  <c r="D97" i="18"/>
  <c r="D98" i="18" s="1"/>
  <c r="D99" i="18" s="1"/>
  <c r="E40" i="19" l="1"/>
  <c r="G40" i="19"/>
  <c r="G38" i="21"/>
  <c r="F46" i="20"/>
  <c r="G38" i="20"/>
  <c r="D52" i="20" s="1"/>
  <c r="G40" i="18"/>
  <c r="E39" i="19"/>
  <c r="E38" i="19"/>
  <c r="G39" i="18"/>
  <c r="G40" i="21"/>
  <c r="G42" i="21" s="1"/>
  <c r="D46" i="21"/>
  <c r="E38" i="21"/>
  <c r="E91" i="19"/>
  <c r="E93" i="19"/>
  <c r="E92" i="19"/>
  <c r="G92" i="20"/>
  <c r="G95" i="20" s="1"/>
  <c r="G91" i="18"/>
  <c r="G95" i="18" s="1"/>
  <c r="E93" i="18"/>
  <c r="E91" i="18"/>
  <c r="D102" i="21"/>
  <c r="E93" i="21"/>
  <c r="E95" i="21" s="1"/>
  <c r="G92" i="21"/>
  <c r="G95" i="21" s="1"/>
  <c r="D50" i="20"/>
  <c r="E42" i="20"/>
  <c r="E93" i="20"/>
  <c r="E92" i="20"/>
  <c r="E91" i="20"/>
  <c r="G91" i="19"/>
  <c r="G42" i="19"/>
  <c r="G92" i="19"/>
  <c r="G93" i="19"/>
  <c r="E39" i="18"/>
  <c r="E40" i="18"/>
  <c r="E38" i="18"/>
  <c r="E92" i="18"/>
  <c r="D50" i="21" l="1"/>
  <c r="G68" i="21" s="1"/>
  <c r="H68" i="21" s="1"/>
  <c r="D50" i="19"/>
  <c r="G42" i="18"/>
  <c r="D52" i="19"/>
  <c r="G42" i="20"/>
  <c r="E42" i="19"/>
  <c r="G69" i="21"/>
  <c r="H69" i="21" s="1"/>
  <c r="G66" i="21"/>
  <c r="H66" i="21" s="1"/>
  <c r="D52" i="21"/>
  <c r="E42" i="21"/>
  <c r="E95" i="19"/>
  <c r="D103" i="19"/>
  <c r="E111" i="19" s="1"/>
  <c r="F111" i="19" s="1"/>
  <c r="D103" i="21"/>
  <c r="D104" i="21" s="1"/>
  <c r="E95" i="18"/>
  <c r="D105" i="18"/>
  <c r="D103" i="18"/>
  <c r="D104" i="18" s="1"/>
  <c r="D105" i="21"/>
  <c r="E111" i="21"/>
  <c r="F111" i="21" s="1"/>
  <c r="E112" i="21"/>
  <c r="F112" i="21" s="1"/>
  <c r="E110" i="21"/>
  <c r="F110" i="21" s="1"/>
  <c r="E108" i="21"/>
  <c r="E113" i="21"/>
  <c r="F113" i="21" s="1"/>
  <c r="E109" i="21"/>
  <c r="F109" i="21" s="1"/>
  <c r="D103" i="20"/>
  <c r="E95" i="20"/>
  <c r="D105" i="20"/>
  <c r="G70" i="20"/>
  <c r="H70" i="20" s="1"/>
  <c r="G65" i="20"/>
  <c r="H65" i="20" s="1"/>
  <c r="G61" i="20"/>
  <c r="H61" i="20" s="1"/>
  <c r="G68" i="20"/>
  <c r="H68" i="20" s="1"/>
  <c r="G69" i="20"/>
  <c r="H69" i="20" s="1"/>
  <c r="G66" i="20"/>
  <c r="H66" i="20" s="1"/>
  <c r="G64" i="20"/>
  <c r="H64" i="20" s="1"/>
  <c r="G62" i="20"/>
  <c r="H62" i="20" s="1"/>
  <c r="G60" i="20"/>
  <c r="D51" i="20"/>
  <c r="E113" i="19"/>
  <c r="F113" i="19" s="1"/>
  <c r="E110" i="19"/>
  <c r="F110" i="19" s="1"/>
  <c r="G65" i="19"/>
  <c r="H65" i="19" s="1"/>
  <c r="G61" i="19"/>
  <c r="H61" i="19" s="1"/>
  <c r="G68" i="19"/>
  <c r="H68" i="19" s="1"/>
  <c r="G70" i="19"/>
  <c r="H70" i="19" s="1"/>
  <c r="G69" i="19"/>
  <c r="H69" i="19" s="1"/>
  <c r="G66" i="19"/>
  <c r="H66" i="19" s="1"/>
  <c r="G64" i="19"/>
  <c r="H64" i="19" s="1"/>
  <c r="G62" i="19"/>
  <c r="H62" i="19" s="1"/>
  <c r="G60" i="19"/>
  <c r="D51" i="19"/>
  <c r="D105" i="19"/>
  <c r="G95" i="19"/>
  <c r="E113" i="18"/>
  <c r="F113" i="18" s="1"/>
  <c r="D52" i="18"/>
  <c r="D50" i="18"/>
  <c r="E42" i="18"/>
  <c r="G61" i="21" l="1"/>
  <c r="H61" i="21" s="1"/>
  <c r="G60" i="21"/>
  <c r="G64" i="21"/>
  <c r="H64" i="21" s="1"/>
  <c r="G65" i="21"/>
  <c r="H65" i="21" s="1"/>
  <c r="G70" i="21"/>
  <c r="H70" i="21" s="1"/>
  <c r="D51" i="21"/>
  <c r="G62" i="21"/>
  <c r="H62" i="21" s="1"/>
  <c r="E112" i="19"/>
  <c r="F112" i="19" s="1"/>
  <c r="E109" i="19"/>
  <c r="F109" i="19" s="1"/>
  <c r="D104" i="19"/>
  <c r="E108" i="19"/>
  <c r="F108" i="19" s="1"/>
  <c r="E108" i="18"/>
  <c r="E110" i="18"/>
  <c r="F110" i="18" s="1"/>
  <c r="E111" i="18"/>
  <c r="F111" i="18" s="1"/>
  <c r="E109" i="18"/>
  <c r="F109" i="18" s="1"/>
  <c r="E112" i="18"/>
  <c r="F112" i="18" s="1"/>
  <c r="E120" i="21"/>
  <c r="E117" i="21"/>
  <c r="F108" i="21"/>
  <c r="E115" i="21"/>
  <c r="E116" i="21" s="1"/>
  <c r="E119" i="21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G74" i="20"/>
  <c r="G72" i="20"/>
  <c r="G73" i="20" s="1"/>
  <c r="H60" i="20"/>
  <c r="G72" i="19"/>
  <c r="G73" i="19" s="1"/>
  <c r="H60" i="19"/>
  <c r="G74" i="19"/>
  <c r="G68" i="18"/>
  <c r="H68" i="18" s="1"/>
  <c r="G60" i="18"/>
  <c r="D51" i="18"/>
  <c r="G64" i="18"/>
  <c r="H64" i="18" s="1"/>
  <c r="G70" i="18"/>
  <c r="H70" i="18" s="1"/>
  <c r="G65" i="18"/>
  <c r="H65" i="18" s="1"/>
  <c r="G61" i="18"/>
  <c r="H61" i="18" s="1"/>
  <c r="G69" i="18"/>
  <c r="H69" i="18" s="1"/>
  <c r="G66" i="18"/>
  <c r="H66" i="18" s="1"/>
  <c r="G62" i="18"/>
  <c r="H62" i="18" s="1"/>
  <c r="G74" i="21" l="1"/>
  <c r="G72" i="21"/>
  <c r="G73" i="21" s="1"/>
  <c r="H60" i="21"/>
  <c r="E119" i="19"/>
  <c r="E120" i="19"/>
  <c r="E115" i="19"/>
  <c r="E116" i="19" s="1"/>
  <c r="E117" i="19"/>
  <c r="E120" i="18"/>
  <c r="E119" i="18"/>
  <c r="E115" i="18"/>
  <c r="E116" i="18" s="1"/>
  <c r="E117" i="18"/>
  <c r="F108" i="18"/>
  <c r="F115" i="18" s="1"/>
  <c r="F125" i="21"/>
  <c r="F120" i="21"/>
  <c r="F117" i="21"/>
  <c r="D125" i="21"/>
  <c r="F115" i="21"/>
  <c r="F119" i="21"/>
  <c r="E120" i="20"/>
  <c r="E117" i="20"/>
  <c r="F108" i="20"/>
  <c r="E115" i="20"/>
  <c r="E116" i="20" s="1"/>
  <c r="E119" i="20"/>
  <c r="H74" i="20"/>
  <c r="H72" i="20"/>
  <c r="H74" i="19"/>
  <c r="H72" i="19"/>
  <c r="F125" i="19"/>
  <c r="F120" i="19"/>
  <c r="F117" i="19"/>
  <c r="F115" i="19"/>
  <c r="D125" i="19"/>
  <c r="F119" i="19"/>
  <c r="H60" i="18"/>
  <c r="G74" i="18"/>
  <c r="G72" i="18"/>
  <c r="G73" i="18" s="1"/>
  <c r="H72" i="21" l="1"/>
  <c r="H74" i="21"/>
  <c r="F119" i="18"/>
  <c r="F117" i="18"/>
  <c r="F120" i="18"/>
  <c r="D125" i="18"/>
  <c r="F125" i="18"/>
  <c r="G124" i="21"/>
  <c r="F116" i="21"/>
  <c r="G76" i="20"/>
  <c r="H73" i="20"/>
  <c r="F125" i="20"/>
  <c r="F120" i="20"/>
  <c r="F117" i="20"/>
  <c r="D125" i="20"/>
  <c r="F115" i="20"/>
  <c r="F119" i="20"/>
  <c r="G124" i="19"/>
  <c r="F116" i="19"/>
  <c r="G76" i="19"/>
  <c r="H73" i="19"/>
  <c r="G124" i="18"/>
  <c r="F116" i="18"/>
  <c r="H74" i="18"/>
  <c r="H72" i="18"/>
  <c r="G76" i="21" l="1"/>
  <c r="H73" i="21"/>
  <c r="G124" i="20"/>
  <c r="F116" i="20"/>
  <c r="G76" i="18"/>
  <c r="H73" i="18"/>
  <c r="B53" i="17"/>
  <c r="E51" i="17"/>
  <c r="D51" i="17"/>
  <c r="C51" i="17"/>
  <c r="B51" i="17"/>
  <c r="B52" i="17" s="1"/>
  <c r="B32" i="17"/>
  <c r="E30" i="17"/>
  <c r="D30" i="17"/>
  <c r="C30" i="17"/>
  <c r="B30" i="17"/>
  <c r="B31" i="17" s="1"/>
  <c r="B53" i="16"/>
  <c r="E51" i="16"/>
  <c r="D51" i="16"/>
  <c r="C51" i="16"/>
  <c r="B51" i="16"/>
  <c r="B52" i="16" s="1"/>
  <c r="B32" i="16"/>
  <c r="E30" i="16"/>
  <c r="D30" i="16"/>
  <c r="C30" i="16"/>
  <c r="B30" i="16"/>
  <c r="B31" i="16" s="1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C129" i="5"/>
  <c r="B125" i="5"/>
  <c r="D109" i="5" s="1"/>
  <c r="B107" i="5"/>
  <c r="F104" i="5"/>
  <c r="D104" i="5"/>
  <c r="G103" i="5"/>
  <c r="E103" i="5"/>
  <c r="B96" i="5"/>
  <c r="F106" i="5" s="1"/>
  <c r="B90" i="5"/>
  <c r="B91" i="5" s="1"/>
  <c r="C74" i="5"/>
  <c r="B67" i="5"/>
  <c r="C56" i="5"/>
  <c r="B55" i="5"/>
  <c r="B45" i="5"/>
  <c r="D48" i="5" s="1"/>
  <c r="F42" i="5"/>
  <c r="D42" i="5"/>
  <c r="G41" i="5"/>
  <c r="E41" i="5"/>
  <c r="B34" i="5"/>
  <c r="D44" i="5" s="1"/>
  <c r="B30" i="5"/>
  <c r="C129" i="4"/>
  <c r="B125" i="4"/>
  <c r="D109" i="4" s="1"/>
  <c r="B107" i="4"/>
  <c r="F104" i="4"/>
  <c r="D104" i="4"/>
  <c r="G103" i="4"/>
  <c r="E103" i="4"/>
  <c r="B96" i="4"/>
  <c r="D106" i="4" s="1"/>
  <c r="B90" i="4"/>
  <c r="B91" i="4" s="1"/>
  <c r="C74" i="4"/>
  <c r="B67" i="4"/>
  <c r="C56" i="4"/>
  <c r="B55" i="4"/>
  <c r="B45" i="4"/>
  <c r="D48" i="4" s="1"/>
  <c r="F42" i="4"/>
  <c r="D42" i="4"/>
  <c r="G41" i="4"/>
  <c r="E41" i="4"/>
  <c r="B34" i="4"/>
  <c r="F44" i="4" s="1"/>
  <c r="B30" i="4"/>
  <c r="C129" i="3"/>
  <c r="B125" i="3"/>
  <c r="D109" i="3" s="1"/>
  <c r="B107" i="3"/>
  <c r="F104" i="3"/>
  <c r="D104" i="3"/>
  <c r="G103" i="3"/>
  <c r="E103" i="3"/>
  <c r="B96" i="3"/>
  <c r="D106" i="3" s="1"/>
  <c r="B90" i="3"/>
  <c r="B91" i="3"/>
  <c r="C74" i="3"/>
  <c r="B67" i="3"/>
  <c r="C56" i="3"/>
  <c r="B55" i="3"/>
  <c r="B45" i="3"/>
  <c r="D48" i="3" s="1"/>
  <c r="F44" i="3"/>
  <c r="F42" i="3"/>
  <c r="D42" i="3"/>
  <c r="G41" i="3"/>
  <c r="E41" i="3"/>
  <c r="B34" i="3"/>
  <c r="D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6" i="3" l="1"/>
  <c r="D29" i="2"/>
  <c r="D41" i="2"/>
  <c r="D50" i="2"/>
  <c r="D34" i="2"/>
  <c r="D27" i="2"/>
  <c r="D31" i="2"/>
  <c r="D35" i="2"/>
  <c r="D39" i="2"/>
  <c r="D43" i="2"/>
  <c r="C49" i="2"/>
  <c r="D49" i="3"/>
  <c r="F44" i="5"/>
  <c r="F45" i="5" s="1"/>
  <c r="D25" i="2"/>
  <c r="D37" i="2"/>
  <c r="D26" i="2"/>
  <c r="D30" i="2"/>
  <c r="D38" i="2"/>
  <c r="B49" i="2"/>
  <c r="D24" i="2"/>
  <c r="D28" i="2"/>
  <c r="D32" i="2"/>
  <c r="D36" i="2"/>
  <c r="D40" i="2"/>
  <c r="D49" i="2"/>
  <c r="D49" i="4"/>
  <c r="D49" i="5"/>
  <c r="D106" i="5"/>
  <c r="D107" i="5" s="1"/>
  <c r="D108" i="5" s="1"/>
  <c r="D33" i="2"/>
  <c r="D42" i="2"/>
  <c r="F107" i="3"/>
  <c r="F108" i="3" s="1"/>
  <c r="F107" i="5"/>
  <c r="F108" i="5" s="1"/>
  <c r="D110" i="5"/>
  <c r="D45" i="5"/>
  <c r="D110" i="4"/>
  <c r="D111" i="4" s="1"/>
  <c r="D107" i="4"/>
  <c r="F45" i="4"/>
  <c r="D110" i="3"/>
  <c r="D111" i="3" s="1"/>
  <c r="D45" i="3"/>
  <c r="F45" i="3"/>
  <c r="D107" i="3"/>
  <c r="C50" i="2"/>
  <c r="B57" i="4"/>
  <c r="F106" i="4"/>
  <c r="F107" i="4" s="1"/>
  <c r="D44" i="4"/>
  <c r="D45" i="4" s="1"/>
  <c r="B57" i="5"/>
  <c r="D111" i="5" l="1"/>
  <c r="E102" i="5"/>
  <c r="G101" i="5"/>
  <c r="E101" i="5"/>
  <c r="G102" i="5"/>
  <c r="G100" i="5"/>
  <c r="E100" i="5"/>
  <c r="D46" i="3"/>
  <c r="E40" i="3"/>
  <c r="E38" i="3"/>
  <c r="E39" i="3"/>
  <c r="D46" i="5"/>
  <c r="E40" i="5"/>
  <c r="E38" i="5"/>
  <c r="F46" i="3"/>
  <c r="G38" i="3"/>
  <c r="G39" i="3"/>
  <c r="G40" i="3"/>
  <c r="F46" i="5"/>
  <c r="G39" i="5"/>
  <c r="G40" i="5"/>
  <c r="G38" i="5"/>
  <c r="E39" i="5"/>
  <c r="F46" i="4"/>
  <c r="G40" i="4"/>
  <c r="G39" i="4"/>
  <c r="G38" i="4"/>
  <c r="G42" i="4" s="1"/>
  <c r="D46" i="4"/>
  <c r="E38" i="4"/>
  <c r="E40" i="4"/>
  <c r="E39" i="4"/>
  <c r="F108" i="4"/>
  <c r="G101" i="4"/>
  <c r="G100" i="4"/>
  <c r="G102" i="4"/>
  <c r="D108" i="4"/>
  <c r="E102" i="4"/>
  <c r="E101" i="4"/>
  <c r="E100" i="4"/>
  <c r="G102" i="3"/>
  <c r="G100" i="3"/>
  <c r="G101" i="3"/>
  <c r="D108" i="3"/>
  <c r="E100" i="3"/>
  <c r="E102" i="3"/>
  <c r="E101" i="3"/>
  <c r="G104" i="4" l="1"/>
  <c r="G42" i="3"/>
  <c r="D112" i="5"/>
  <c r="E104" i="5"/>
  <c r="D114" i="5"/>
  <c r="G42" i="5"/>
  <c r="D50" i="5"/>
  <c r="D52" i="5"/>
  <c r="E42" i="5"/>
  <c r="D52" i="3"/>
  <c r="E42" i="3"/>
  <c r="D50" i="3"/>
  <c r="G104" i="5"/>
  <c r="E42" i="4"/>
  <c r="D50" i="4"/>
  <c r="D52" i="4"/>
  <c r="D112" i="4"/>
  <c r="D114" i="4"/>
  <c r="E104" i="4"/>
  <c r="G104" i="3"/>
  <c r="E104" i="3"/>
  <c r="D114" i="3"/>
  <c r="D112" i="3"/>
  <c r="E66" i="3" l="1"/>
  <c r="G66" i="3" s="1"/>
  <c r="E65" i="3"/>
  <c r="G65" i="3" s="1"/>
  <c r="E60" i="3"/>
  <c r="G60" i="3" s="1"/>
  <c r="E68" i="3"/>
  <c r="G68" i="3" s="1"/>
  <c r="E64" i="3"/>
  <c r="G64" i="3" s="1"/>
  <c r="E62" i="3"/>
  <c r="G62" i="3" s="1"/>
  <c r="E59" i="3"/>
  <c r="E63" i="3"/>
  <c r="G63" i="3" s="1"/>
  <c r="E61" i="3"/>
  <c r="G61" i="3" s="1"/>
  <c r="D51" i="3"/>
  <c r="E67" i="3"/>
  <c r="G67" i="3" s="1"/>
  <c r="D51" i="5"/>
  <c r="E68" i="5"/>
  <c r="E65" i="5"/>
  <c r="E61" i="5"/>
  <c r="E67" i="5"/>
  <c r="E64" i="5"/>
  <c r="E60" i="5"/>
  <c r="E63" i="5"/>
  <c r="E59" i="5"/>
  <c r="E66" i="5"/>
  <c r="E62" i="5"/>
  <c r="E117" i="5"/>
  <c r="F117" i="5" s="1"/>
  <c r="E120" i="5"/>
  <c r="F120" i="5" s="1"/>
  <c r="D113" i="5"/>
  <c r="E122" i="5"/>
  <c r="F122" i="5" s="1"/>
  <c r="E118" i="5"/>
  <c r="F118" i="5" s="1"/>
  <c r="E119" i="5"/>
  <c r="F119" i="5" s="1"/>
  <c r="E121" i="5"/>
  <c r="F121" i="5" s="1"/>
  <c r="E61" i="4"/>
  <c r="G61" i="4" s="1"/>
  <c r="E59" i="4"/>
  <c r="E64" i="4"/>
  <c r="G64" i="4" s="1"/>
  <c r="E65" i="4"/>
  <c r="G65" i="4" s="1"/>
  <c r="E63" i="4"/>
  <c r="G63" i="4" s="1"/>
  <c r="E66" i="4"/>
  <c r="G66" i="4" s="1"/>
  <c r="E67" i="4"/>
  <c r="G67" i="4" s="1"/>
  <c r="E60" i="4"/>
  <c r="G60" i="4" s="1"/>
  <c r="E68" i="4"/>
  <c r="G68" i="4" s="1"/>
  <c r="E62" i="4"/>
  <c r="G62" i="4" s="1"/>
  <c r="D51" i="4"/>
  <c r="E117" i="4"/>
  <c r="F117" i="4" s="1"/>
  <c r="E122" i="4"/>
  <c r="F122" i="4" s="1"/>
  <c r="E121" i="4"/>
  <c r="F121" i="4" s="1"/>
  <c r="E118" i="4"/>
  <c r="F118" i="4" s="1"/>
  <c r="E119" i="4"/>
  <c r="F119" i="4" s="1"/>
  <c r="E120" i="4"/>
  <c r="F120" i="4" s="1"/>
  <c r="D113" i="4"/>
  <c r="D113" i="3"/>
  <c r="E120" i="3"/>
  <c r="F120" i="3" s="1"/>
  <c r="E119" i="3"/>
  <c r="F119" i="3" s="1"/>
  <c r="E118" i="3"/>
  <c r="F118" i="3" s="1"/>
  <c r="E121" i="3"/>
  <c r="F121" i="3" s="1"/>
  <c r="E117" i="3"/>
  <c r="F117" i="3" s="1"/>
  <c r="E122" i="3"/>
  <c r="F122" i="3" s="1"/>
  <c r="G59" i="5" l="1"/>
  <c r="E70" i="5"/>
  <c r="E71" i="5" s="1"/>
  <c r="E72" i="5"/>
  <c r="G67" i="5"/>
  <c r="G64" i="5"/>
  <c r="F124" i="5"/>
  <c r="F126" i="5"/>
  <c r="G63" i="5"/>
  <c r="G61" i="5"/>
  <c r="E70" i="3"/>
  <c r="G59" i="3"/>
  <c r="E72" i="3"/>
  <c r="G66" i="5"/>
  <c r="G62" i="5"/>
  <c r="G60" i="5"/>
  <c r="G65" i="5"/>
  <c r="G68" i="5"/>
  <c r="E70" i="4"/>
  <c r="E71" i="4" s="1"/>
  <c r="E72" i="4"/>
  <c r="G59" i="4"/>
  <c r="F126" i="4"/>
  <c r="F124" i="4"/>
  <c r="G129" i="4" s="1"/>
  <c r="F126" i="3"/>
  <c r="F124" i="3"/>
  <c r="F68" i="5" l="1"/>
  <c r="F67" i="5"/>
  <c r="F66" i="5"/>
  <c r="F63" i="5"/>
  <c r="F65" i="5"/>
  <c r="F64" i="5"/>
  <c r="F61" i="5"/>
  <c r="F60" i="5"/>
  <c r="F59" i="5"/>
  <c r="F62" i="5"/>
  <c r="G70" i="3"/>
  <c r="G72" i="3"/>
  <c r="C81" i="3"/>
  <c r="F63" i="3"/>
  <c r="F61" i="3"/>
  <c r="F65" i="3"/>
  <c r="E71" i="3"/>
  <c r="F68" i="3"/>
  <c r="F62" i="3"/>
  <c r="F64" i="3"/>
  <c r="F67" i="3"/>
  <c r="F60" i="3"/>
  <c r="F66" i="3"/>
  <c r="F59" i="3"/>
  <c r="G129" i="5"/>
  <c r="F125" i="5"/>
  <c r="G70" i="5"/>
  <c r="G72" i="5"/>
  <c r="C81" i="5"/>
  <c r="G70" i="4"/>
  <c r="G71" i="4" s="1"/>
  <c r="G72" i="4"/>
  <c r="C81" i="4"/>
  <c r="F65" i="4"/>
  <c r="F68" i="4"/>
  <c r="F63" i="4"/>
  <c r="F62" i="4"/>
  <c r="F61" i="4"/>
  <c r="F67" i="4"/>
  <c r="F64" i="4"/>
  <c r="F59" i="4"/>
  <c r="F60" i="4"/>
  <c r="F66" i="4"/>
  <c r="F125" i="4"/>
  <c r="F125" i="3"/>
  <c r="G129" i="3"/>
  <c r="F70" i="5" l="1"/>
  <c r="F71" i="5" s="1"/>
  <c r="F72" i="5"/>
  <c r="F72" i="3"/>
  <c r="F70" i="3"/>
  <c r="F71" i="3" s="1"/>
  <c r="C79" i="5"/>
  <c r="G71" i="5"/>
  <c r="G74" i="5"/>
  <c r="C82" i="5"/>
  <c r="C83" i="5" s="1"/>
  <c r="G71" i="3"/>
  <c r="C82" i="3"/>
  <c r="C79" i="3"/>
  <c r="G74" i="3"/>
  <c r="F70" i="4"/>
  <c r="F71" i="4" s="1"/>
  <c r="F72" i="4"/>
  <c r="C82" i="4"/>
  <c r="G74" i="4"/>
  <c r="C79" i="4"/>
  <c r="C83" i="3" l="1"/>
  <c r="C83" i="4"/>
</calcChain>
</file>

<file path=xl/sharedStrings.xml><?xml version="1.0" encoding="utf-8"?>
<sst xmlns="http://schemas.openxmlformats.org/spreadsheetml/2006/main" count="1569" uniqueCount="173">
  <si>
    <t>HPLC System Suitability Report</t>
  </si>
  <si>
    <t>Analysis Data</t>
  </si>
  <si>
    <t>Assay</t>
  </si>
  <si>
    <t>Sample(s)</t>
  </si>
  <si>
    <t>Reference Substance:</t>
  </si>
  <si>
    <t>FORECOX - TRAC TABLETS</t>
  </si>
  <si>
    <t>% age Purity:</t>
  </si>
  <si>
    <t>NDQA201801316</t>
  </si>
  <si>
    <t>Weight (mg):</t>
  </si>
  <si>
    <t>Rifampicin, Isoniazid 75mg &amp; Pyrazinamide</t>
  </si>
  <si>
    <t>Standard Conc (mg/mL):</t>
  </si>
  <si>
    <t>Each film coated tablet contains Rifampicin BP 150 mg, Isoniazid BP 75 mg, Pyrazinamide BP 400 mg and Ethambutol Hydrochloride BP 275 mg.</t>
  </si>
  <si>
    <t>2018-02-01 09:00:32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</si>
  <si>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</si>
  <si>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</si>
  <si>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</si>
  <si>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</si>
  <si>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</si>
  <si>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</si>
  <si>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</si>
  <si>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</si>
  <si>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</si>
  <si>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</si>
  <si>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</si>
  <si>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</si>
  <si>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</si>
  <si>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</si>
  <si>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</si>
  <si>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</si>
  <si>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</si>
  <si>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</si>
  <si>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</si>
  <si>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</si>
  <si>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</si>
  <si>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</si>
  <si>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</si>
  <si>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</si>
  <si>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</si>
  <si>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</si>
  <si>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</si>
  <si>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</si>
  <si>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</si>
  <si>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</si>
  <si>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</si>
  <si>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</si>
  <si>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</si>
  <si>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</si>
  <si>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</si>
  <si>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</si>
  <si>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</si>
  <si>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</si>
  <si>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</si>
  <si>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</si>
  <si>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</si>
  <si>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</si>
  <si>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</si>
  <si>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</si>
  <si>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</si>
  <si>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</si>
  <si>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</si>
  <si>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</si>
  <si>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</si>
  <si>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</si>
  <si>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</si>
  <si>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</si>
  <si>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</si>
  <si>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</si>
  <si>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</si>
  <si>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</si>
  <si>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</si>
  <si>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</si>
  <si>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</si>
  <si>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</si>
  <si>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</si>
  <si>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</si>
  <si>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</si>
  <si>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</si>
  <si>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</si>
  <si>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</si>
  <si>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</si>
  <si>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</si>
  <si>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</si>
  <si>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</si>
  <si>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</si>
  <si>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</si>
  <si>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</si>
  <si>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</si>
  <si>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</si>
  <si>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</si>
  <si>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</si>
  <si>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</si>
  <si>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</si>
  <si>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</si>
  <si>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</si>
  <si>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</si>
  <si>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</si>
  <si>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</si>
  <si>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</si>
  <si>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</si>
  <si>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</si>
  <si>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</si>
  <si>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</si>
  <si>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</si>
  <si>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</si>
  <si>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</si>
  <si>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</si>
  <si>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</si>
  <si>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</si>
  <si>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</si>
  <si>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</si>
  <si>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</si>
  <si>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</si>
  <si>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</si>
  <si>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</si>
  <si>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</si>
  <si>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</si>
  <si>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</si>
  <si>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</si>
  <si>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</si>
  <si>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</si>
  <si>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</si>
  <si>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</si>
  <si>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</si>
  <si>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</si>
  <si>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RIFAMPICIN</t>
  </si>
  <si>
    <t>PETER</t>
  </si>
  <si>
    <t>NGUMO</t>
  </si>
  <si>
    <t>ISONIAZID</t>
  </si>
  <si>
    <t>ETHAMBUTOL HCl</t>
  </si>
  <si>
    <t>PYRAZINAMIDE</t>
  </si>
  <si>
    <t>I8-4</t>
  </si>
  <si>
    <t>E12-4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</si>
  <si>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</si>
  <si>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</si>
  <si>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</si>
  <si>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</si>
  <si>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</si>
  <si>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</si>
  <si>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</si>
  <si>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</si>
  <si>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</si>
  <si>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</si>
  <si>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</si>
  <si>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</si>
  <si>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</si>
  <si>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</si>
  <si>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</si>
  <si>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</si>
  <si>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</si>
  <si>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</si>
  <si>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</si>
  <si>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</si>
  <si>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</si>
  <si>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</si>
  <si>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</si>
  <si>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</si>
  <si>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</si>
  <si>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</si>
  <si>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</si>
  <si>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</si>
  <si>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</si>
  <si>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RIFAMPICIN, ISONIAZID ,PYRAZINAMIDE and ETHAMBUTOL HYDROCHLORIDE  TABLETS</t>
  </si>
  <si>
    <t>and ETHAMBUTOL HYDROCHLORIDE  TABLETS</t>
  </si>
  <si>
    <t>ETHAMBUTOL  HYDROCHLORIDE</t>
  </si>
  <si>
    <t>ETHAMBUTOL HYDROCHLORIDE</t>
  </si>
  <si>
    <t xml:space="preserve">ETHAMBUTOL  HYDROCHLORIDE  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</si>
  <si>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</t>
    </r>
    <r>
      <rPr>
        <b/>
        <sz val="12"/>
        <color rgb="FF000000"/>
        <rFont val="Book Antiqua"/>
      </rPr>
      <t xml:space="preserve"> than 50000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</si>
  <si>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</t>
    </r>
    <r>
      <rPr>
        <b/>
        <sz val="12"/>
        <color rgb="FF000000"/>
        <rFont val="Book Antiqua"/>
      </rPr>
      <t xml:space="preserve"> than 6000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</si>
  <si>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</t>
    </r>
    <r>
      <rPr>
        <b/>
        <sz val="12"/>
        <color rgb="FF000000"/>
        <rFont val="Book Antiqua"/>
      </rPr>
      <t xml:space="preserve"> than 10000</t>
    </r>
  </si>
  <si>
    <t>RESOLUTION</t>
  </si>
  <si>
    <t>P19-4</t>
  </si>
  <si>
    <t>R4-4</t>
  </si>
  <si>
    <r>
      <t xml:space="preserve">The Resolution between Isoniazid and Pyrazinamide peaks is </t>
    </r>
    <r>
      <rPr>
        <b/>
        <sz val="12"/>
        <color rgb="FF000000"/>
        <rFont val="Book Antiqua"/>
        <family val="1"/>
      </rPr>
      <t>not less than 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</si>
</sst>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  <numFmt numFmtId="171" formatCode="dd\-mmm\-yyyy"/>
    <numFmt numFmtId="172" formatCode="0.0\ &quot;mg&quot;"/>
    <numFmt numFmtId="173" formatCode="0.00\ &quot;%&quot;"/>
    <numFmt numFmtId="174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</font>
    <font>
      <b/>
      <sz val="36"/>
      <color rgb="FF000000"/>
      <name val="Book Antiqua"/>
    </font>
    <font>
      <b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12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1" fillId="2" borderId="5" xfId="0" applyNumberFormat="1" applyFont="1" applyFill="1" applyBorder="1" applyAlignment="1">
      <alignment horizontal="center"/>
    </xf>
    <xf numFmtId="169" fontId="14" fillId="3" borderId="7" xfId="0" applyNumberFormat="1" applyFont="1" applyFill="1" applyBorder="1" applyAlignment="1" applyProtection="1">
      <alignment horizontal="center"/>
      <protection locked="0"/>
    </xf>
    <xf numFmtId="169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1" fillId="2" borderId="5" xfId="0" applyNumberFormat="1" applyFont="1" applyFill="1" applyBorder="1" applyAlignment="1">
      <alignment horizontal="center"/>
    </xf>
    <xf numFmtId="169" fontId="14" fillId="3" borderId="7" xfId="0" applyNumberFormat="1" applyFont="1" applyFill="1" applyBorder="1" applyAlignment="1" applyProtection="1">
      <alignment horizontal="center"/>
      <protection locked="0"/>
    </xf>
    <xf numFmtId="169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1" fillId="2" borderId="5" xfId="0" applyNumberFormat="1" applyFont="1" applyFill="1" applyBorder="1" applyAlignment="1">
      <alignment horizontal="center"/>
    </xf>
    <xf numFmtId="169" fontId="14" fillId="3" borderId="7" xfId="0" applyNumberFormat="1" applyFont="1" applyFill="1" applyBorder="1" applyAlignment="1" applyProtection="1">
      <alignment horizontal="center"/>
      <protection locked="0"/>
    </xf>
    <xf numFmtId="169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15" fontId="13" fillId="3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2" fillId="2" borderId="0" xfId="1" applyFont="1" applyFill="1"/>
    <xf numFmtId="0" fontId="11" fillId="2" borderId="0" xfId="1" applyFont="1" applyFill="1"/>
    <xf numFmtId="0" fontId="23" fillId="2" borderId="0" xfId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71" fontId="13" fillId="3" borderId="0" xfId="1" applyNumberFormat="1" applyFont="1" applyFill="1" applyAlignment="1" applyProtection="1">
      <alignment horizontal="center"/>
      <protection locked="0"/>
    </xf>
    <xf numFmtId="15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7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8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69" fontId="11" fillId="2" borderId="27" xfId="1" applyNumberFormat="1" applyFont="1" applyFill="1" applyBorder="1" applyAlignment="1">
      <alignment horizontal="center"/>
    </xf>
    <xf numFmtId="169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69" fontId="11" fillId="2" borderId="32" xfId="1" applyNumberFormat="1" applyFont="1" applyFill="1" applyBorder="1" applyAlignment="1">
      <alignment horizontal="center"/>
    </xf>
    <xf numFmtId="169" fontId="11" fillId="2" borderId="24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69" fontId="11" fillId="2" borderId="35" xfId="1" applyNumberFormat="1" applyFont="1" applyFill="1" applyBorder="1" applyAlignment="1">
      <alignment horizontal="center"/>
    </xf>
    <xf numFmtId="169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69" fontId="12" fillId="6" borderId="38" xfId="1" applyNumberFormat="1" applyFont="1" applyFill="1" applyBorder="1" applyAlignment="1">
      <alignment horizontal="center"/>
    </xf>
    <xf numFmtId="169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69" fontId="12" fillId="7" borderId="13" xfId="1" applyNumberFormat="1" applyFont="1" applyFill="1" applyBorder="1" applyAlignment="1">
      <alignment horizontal="center"/>
    </xf>
    <xf numFmtId="169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60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73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2" xfId="1" applyFont="1" applyFill="1" applyBorder="1" applyAlignment="1">
      <alignment horizontal="center"/>
    </xf>
    <xf numFmtId="170" fontId="14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69" fontId="14" fillId="3" borderId="34" xfId="1" applyNumberFormat="1" applyFont="1" applyFill="1" applyBorder="1" applyAlignment="1" applyProtection="1">
      <alignment horizontal="center"/>
      <protection locked="0"/>
    </xf>
    <xf numFmtId="1" fontId="12" fillId="6" borderId="63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69" fontId="12" fillId="6" borderId="15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69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5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31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8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69" fontId="11" fillId="2" borderId="16" xfId="1" applyNumberFormat="1" applyFont="1" applyFill="1" applyBorder="1" applyAlignment="1">
      <alignment horizontal="right"/>
    </xf>
    <xf numFmtId="2" fontId="14" fillId="7" borderId="59" xfId="1" applyNumberFormat="1" applyFont="1" applyFill="1" applyBorder="1" applyAlignment="1">
      <alignment horizontal="center"/>
    </xf>
    <xf numFmtId="170" fontId="14" fillId="7" borderId="54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4" fillId="7" borderId="29" xfId="1" applyFont="1" applyFill="1" applyBorder="1" applyAlignment="1">
      <alignment horizontal="center"/>
    </xf>
    <xf numFmtId="0" fontId="14" fillId="7" borderId="65" xfId="1" applyFont="1" applyFill="1" applyBorder="1" applyAlignment="1">
      <alignment horizontal="center"/>
    </xf>
    <xf numFmtId="0" fontId="11" fillId="2" borderId="13" xfId="1" applyFont="1" applyFill="1" applyBorder="1"/>
    <xf numFmtId="0" fontId="17" fillId="2" borderId="0" xfId="1" applyFont="1" applyFill="1" applyAlignment="1">
      <alignment horizontal="right" vertical="center" wrapText="1"/>
    </xf>
    <xf numFmtId="2" fontId="14" fillId="6" borderId="61" xfId="1" applyNumberFormat="1" applyFont="1" applyFill="1" applyBorder="1" applyAlignment="1">
      <alignment horizontal="center"/>
    </xf>
    <xf numFmtId="170" fontId="14" fillId="6" borderId="61" xfId="1" applyNumberFormat="1" applyFont="1" applyFill="1" applyBorder="1" applyAlignment="1">
      <alignment horizontal="center"/>
    </xf>
    <xf numFmtId="2" fontId="14" fillId="7" borderId="62" xfId="1" applyNumberFormat="1" applyFont="1" applyFill="1" applyBorder="1" applyAlignment="1">
      <alignment horizontal="center"/>
    </xf>
    <xf numFmtId="170" fontId="14" fillId="7" borderId="62" xfId="1" applyNumberFormat="1" applyFont="1" applyFill="1" applyBorder="1" applyAlignment="1">
      <alignment horizontal="center"/>
    </xf>
    <xf numFmtId="174" fontId="28" fillId="2" borderId="0" xfId="1" applyNumberFormat="1" applyFont="1" applyFill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3" applyFont="1" applyFill="1"/>
    <xf numFmtId="0" fontId="11" fillId="2" borderId="0" xfId="3" applyFont="1" applyFill="1"/>
    <xf numFmtId="0" fontId="23" fillId="2" borderId="0" xfId="3" applyFill="1"/>
    <xf numFmtId="0" fontId="12" fillId="2" borderId="0" xfId="3" applyFont="1" applyFill="1"/>
    <xf numFmtId="0" fontId="14" fillId="2" borderId="0" xfId="3" applyFont="1" applyFill="1" applyAlignment="1" applyProtection="1">
      <alignment horizontal="right"/>
      <protection locked="0"/>
    </xf>
    <xf numFmtId="0" fontId="14" fillId="2" borderId="0" xfId="3" applyFont="1" applyFill="1" applyAlignment="1" applyProtection="1">
      <alignment horizontal="left"/>
      <protection locked="0"/>
    </xf>
    <xf numFmtId="0" fontId="13" fillId="2" borderId="0" xfId="3" applyFont="1" applyFill="1"/>
    <xf numFmtId="0" fontId="13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71" fontId="13" fillId="3" borderId="0" xfId="3" applyNumberFormat="1" applyFont="1" applyFill="1" applyAlignment="1" applyProtection="1">
      <alignment horizontal="center"/>
      <protection locked="0"/>
    </xf>
    <xf numFmtId="15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27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8" fillId="2" borderId="0" xfId="3" applyFont="1" applyFill="1"/>
    <xf numFmtId="2" fontId="14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5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7" fillId="2" borderId="0" xfId="3" applyFont="1" applyFill="1" applyAlignment="1">
      <alignment horizontal="left" vertical="center" wrapText="1"/>
    </xf>
    <xf numFmtId="168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4" fillId="3" borderId="25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4" fillId="3" borderId="31" xfId="3" applyFont="1" applyFill="1" applyBorder="1" applyAlignment="1" applyProtection="1">
      <alignment horizontal="center"/>
      <protection locked="0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49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9" xfId="3" applyFont="1" applyFill="1" applyBorder="1" applyAlignment="1">
      <alignment horizontal="center"/>
    </xf>
    <xf numFmtId="0" fontId="14" fillId="3" borderId="30" xfId="3" applyFont="1" applyFill="1" applyBorder="1" applyAlignment="1" applyProtection="1">
      <alignment horizontal="center"/>
      <protection locked="0"/>
    </xf>
    <xf numFmtId="169" fontId="11" fillId="2" borderId="27" xfId="3" applyNumberFormat="1" applyFont="1" applyFill="1" applyBorder="1" applyAlignment="1">
      <alignment horizontal="center"/>
    </xf>
    <xf numFmtId="169" fontId="11" fillId="2" borderId="28" xfId="3" applyNumberFormat="1" applyFont="1" applyFill="1" applyBorder="1" applyAlignment="1">
      <alignment horizontal="center"/>
    </xf>
    <xf numFmtId="0" fontId="15" fillId="2" borderId="13" xfId="3" applyFont="1" applyFill="1" applyBorder="1"/>
    <xf numFmtId="0" fontId="11" fillId="2" borderId="31" xfId="3" applyFont="1" applyFill="1" applyBorder="1" applyAlignment="1">
      <alignment horizontal="center"/>
    </xf>
    <xf numFmtId="0" fontId="14" fillId="3" borderId="23" xfId="3" applyFont="1" applyFill="1" applyBorder="1" applyAlignment="1" applyProtection="1">
      <alignment horizontal="center"/>
      <protection locked="0"/>
    </xf>
    <xf numFmtId="169" fontId="11" fillId="2" borderId="32" xfId="3" applyNumberFormat="1" applyFont="1" applyFill="1" applyBorder="1" applyAlignment="1">
      <alignment horizontal="center"/>
    </xf>
    <xf numFmtId="169" fontId="11" fillId="2" borderId="24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4" fillId="3" borderId="34" xfId="3" applyFont="1" applyFill="1" applyBorder="1" applyAlignment="1" applyProtection="1">
      <alignment horizontal="center"/>
      <protection locked="0"/>
    </xf>
    <xf numFmtId="169" fontId="11" fillId="2" borderId="35" xfId="3" applyNumberFormat="1" applyFont="1" applyFill="1" applyBorder="1" applyAlignment="1">
      <alignment horizontal="center"/>
    </xf>
    <xf numFmtId="169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31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69" fontId="12" fillId="6" borderId="38" xfId="3" applyNumberFormat="1" applyFont="1" applyFill="1" applyBorder="1" applyAlignment="1">
      <alignment horizontal="center"/>
    </xf>
    <xf numFmtId="169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4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4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30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69" fontId="12" fillId="7" borderId="13" xfId="3" applyNumberFormat="1" applyFont="1" applyFill="1" applyBorder="1" applyAlignment="1">
      <alignment horizontal="center"/>
    </xf>
    <xf numFmtId="169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4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4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4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4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3" fillId="2" borderId="31" xfId="3" applyFont="1" applyFill="1" applyBorder="1" applyAlignment="1">
      <alignment horizontal="center"/>
    </xf>
    <xf numFmtId="2" fontId="13" fillId="2" borderId="48" xfId="3" applyNumberFormat="1" applyFont="1" applyFill="1" applyBorder="1" applyAlignment="1">
      <alignment horizontal="center"/>
    </xf>
    <xf numFmtId="0" fontId="11" fillId="2" borderId="60" xfId="3" applyFont="1" applyFill="1" applyBorder="1" applyAlignment="1">
      <alignment horizontal="right"/>
    </xf>
    <xf numFmtId="2" fontId="14" fillId="7" borderId="33" xfId="3" applyNumberFormat="1" applyFont="1" applyFill="1" applyBorder="1" applyAlignment="1">
      <alignment horizontal="center"/>
    </xf>
    <xf numFmtId="173" fontId="14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4" fillId="6" borderId="61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4" fillId="7" borderId="62" xfId="3" applyFont="1" applyFill="1" applyBorder="1" applyAlignment="1">
      <alignment horizontal="center"/>
    </xf>
    <xf numFmtId="170" fontId="14" fillId="2" borderId="0" xfId="3" applyNumberFormat="1" applyFont="1" applyFill="1" applyAlignment="1">
      <alignment horizontal="center"/>
    </xf>
    <xf numFmtId="0" fontId="12" fillId="2" borderId="51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28" xfId="3" applyFont="1" applyFill="1" applyBorder="1" applyAlignment="1">
      <alignment horizontal="center"/>
    </xf>
    <xf numFmtId="0" fontId="11" fillId="2" borderId="52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69" fontId="14" fillId="3" borderId="34" xfId="3" applyNumberFormat="1" applyFont="1" applyFill="1" applyBorder="1" applyAlignment="1" applyProtection="1">
      <alignment horizontal="center"/>
      <protection locked="0"/>
    </xf>
    <xf numFmtId="1" fontId="12" fillId="6" borderId="63" xfId="3" applyNumberFormat="1" applyFont="1" applyFill="1" applyBorder="1" applyAlignment="1">
      <alignment horizontal="center"/>
    </xf>
    <xf numFmtId="1" fontId="12" fillId="6" borderId="53" xfId="3" applyNumberFormat="1" applyFont="1" applyFill="1" applyBorder="1" applyAlignment="1">
      <alignment horizontal="center"/>
    </xf>
    <xf numFmtId="169" fontId="12" fillId="6" borderId="15" xfId="3" applyNumberFormat="1" applyFont="1" applyFill="1" applyBorder="1" applyAlignment="1">
      <alignment horizontal="center"/>
    </xf>
    <xf numFmtId="0" fontId="11" fillId="2" borderId="64" xfId="3" applyFont="1" applyFill="1" applyBorder="1" applyAlignment="1">
      <alignment horizontal="right"/>
    </xf>
    <xf numFmtId="0" fontId="14" fillId="3" borderId="54" xfId="3" applyFont="1" applyFill="1" applyBorder="1" applyAlignment="1" applyProtection="1">
      <alignment horizontal="center"/>
      <protection locked="0"/>
    </xf>
    <xf numFmtId="0" fontId="11" fillId="2" borderId="26" xfId="3" applyFont="1" applyFill="1" applyBorder="1" applyAlignment="1">
      <alignment horizontal="right"/>
    </xf>
    <xf numFmtId="2" fontId="11" fillId="6" borderId="49" xfId="3" applyNumberFormat="1" applyFont="1" applyFill="1" applyBorder="1" applyAlignment="1">
      <alignment horizontal="center"/>
    </xf>
    <xf numFmtId="2" fontId="11" fillId="7" borderId="49" xfId="3" applyNumberFormat="1" applyFont="1" applyFill="1" applyBorder="1" applyAlignment="1">
      <alignment horizontal="center"/>
    </xf>
    <xf numFmtId="166" fontId="11" fillId="6" borderId="49" xfId="3" applyNumberFormat="1" applyFont="1" applyFill="1" applyBorder="1" applyAlignment="1">
      <alignment horizontal="center"/>
    </xf>
    <xf numFmtId="166" fontId="11" fillId="7" borderId="49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5" xfId="3" applyFont="1" applyFill="1" applyBorder="1" applyAlignment="1">
      <alignment horizontal="right"/>
    </xf>
    <xf numFmtId="2" fontId="11" fillId="7" borderId="28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69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 wrapText="1"/>
    </xf>
    <xf numFmtId="1" fontId="14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5" xfId="3" applyNumberFormat="1" applyFont="1" applyFill="1" applyBorder="1" applyAlignment="1">
      <alignment horizontal="center"/>
    </xf>
    <xf numFmtId="1" fontId="14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31" xfId="3" applyNumberFormat="1" applyFont="1" applyFill="1" applyBorder="1" applyAlignment="1">
      <alignment horizontal="center"/>
    </xf>
    <xf numFmtId="1" fontId="14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8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69" fontId="11" fillId="2" borderId="16" xfId="3" applyNumberFormat="1" applyFont="1" applyFill="1" applyBorder="1" applyAlignment="1">
      <alignment horizontal="right"/>
    </xf>
    <xf numFmtId="2" fontId="14" fillId="7" borderId="59" xfId="3" applyNumberFormat="1" applyFont="1" applyFill="1" applyBorder="1" applyAlignment="1">
      <alignment horizontal="center"/>
    </xf>
    <xf numFmtId="170" fontId="14" fillId="7" borderId="54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4" fillId="6" borderId="49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4" fillId="7" borderId="29" xfId="3" applyFont="1" applyFill="1" applyBorder="1" applyAlignment="1">
      <alignment horizontal="center"/>
    </xf>
    <xf numFmtId="0" fontId="14" fillId="7" borderId="65" xfId="3" applyFont="1" applyFill="1" applyBorder="1" applyAlignment="1">
      <alignment horizontal="center"/>
    </xf>
    <xf numFmtId="0" fontId="11" fillId="2" borderId="13" xfId="3" applyFont="1" applyFill="1" applyBorder="1"/>
    <xf numFmtId="0" fontId="17" fillId="2" borderId="0" xfId="3" applyFont="1" applyFill="1" applyAlignment="1">
      <alignment horizontal="right" vertical="center" wrapText="1"/>
    </xf>
    <xf numFmtId="2" fontId="14" fillId="6" borderId="61" xfId="3" applyNumberFormat="1" applyFont="1" applyFill="1" applyBorder="1" applyAlignment="1">
      <alignment horizontal="center"/>
    </xf>
    <xf numFmtId="170" fontId="14" fillId="6" borderId="61" xfId="3" applyNumberFormat="1" applyFont="1" applyFill="1" applyBorder="1" applyAlignment="1">
      <alignment horizontal="center"/>
    </xf>
    <xf numFmtId="2" fontId="14" fillId="7" borderId="62" xfId="3" applyNumberFormat="1" applyFont="1" applyFill="1" applyBorder="1" applyAlignment="1">
      <alignment horizontal="center"/>
    </xf>
    <xf numFmtId="170" fontId="14" fillId="7" borderId="62" xfId="3" applyNumberFormat="1" applyFont="1" applyFill="1" applyBorder="1" applyAlignment="1">
      <alignment horizontal="center"/>
    </xf>
    <xf numFmtId="174" fontId="28" fillId="2" borderId="0" xfId="3" applyNumberFormat="1" applyFont="1" applyFill="1" applyAlignment="1">
      <alignment horizontal="center"/>
    </xf>
    <xf numFmtId="165" fontId="14" fillId="2" borderId="0" xfId="3" applyNumberFormat="1" applyFont="1" applyFill="1" applyAlignment="1">
      <alignment horizontal="center"/>
    </xf>
    <xf numFmtId="0" fontId="17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1" fontId="14" fillId="3" borderId="0" xfId="0" applyNumberFormat="1" applyFont="1" applyFill="1" applyAlignment="1" applyProtection="1">
      <alignment horizontal="center"/>
      <protection locked="0"/>
    </xf>
    <xf numFmtId="0" fontId="23" fillId="2" borderId="0" xfId="4" applyFill="1"/>
    <xf numFmtId="0" fontId="11" fillId="2" borderId="0" xfId="4" applyFont="1" applyFill="1"/>
    <xf numFmtId="0" fontId="3" fillId="2" borderId="0" xfId="4" applyFont="1" applyFill="1"/>
    <xf numFmtId="0" fontId="12" fillId="2" borderId="0" xfId="4" applyFont="1" applyFill="1"/>
    <xf numFmtId="0" fontId="29" fillId="3" borderId="0" xfId="4" applyFont="1" applyFill="1" applyAlignment="1" applyProtection="1">
      <alignment horizontal="left"/>
      <protection locked="0"/>
    </xf>
    <xf numFmtId="0" fontId="12" fillId="3" borderId="0" xfId="4" applyFont="1" applyFill="1" applyAlignment="1" applyProtection="1">
      <alignment horizontal="left"/>
      <protection locked="0"/>
    </xf>
    <xf numFmtId="0" fontId="13" fillId="3" borderId="0" xfId="4" applyFont="1" applyFill="1" applyAlignment="1" applyProtection="1">
      <alignment horizontal="left"/>
      <protection locked="0"/>
    </xf>
    <xf numFmtId="0" fontId="13" fillId="3" borderId="0" xfId="4" applyFont="1" applyFill="1" applyProtection="1">
      <protection locked="0"/>
    </xf>
    <xf numFmtId="0" fontId="11" fillId="3" borderId="0" xfId="4" applyFont="1" applyFill="1" applyProtection="1">
      <protection locked="0"/>
    </xf>
    <xf numFmtId="15" fontId="26" fillId="3" borderId="0" xfId="4" applyNumberFormat="1" applyFont="1" applyFill="1" applyAlignment="1" applyProtection="1">
      <alignment horizontal="left"/>
      <protection locked="0"/>
    </xf>
    <xf numFmtId="0" fontId="13" fillId="2" borderId="0" xfId="4" applyFont="1" applyFill="1"/>
    <xf numFmtId="15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4" fillId="3" borderId="0" xfId="4" applyFont="1" applyFill="1" applyAlignment="1" applyProtection="1">
      <alignment horizontal="center"/>
      <protection locked="0"/>
    </xf>
    <xf numFmtId="0" fontId="13" fillId="3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2" fontId="14" fillId="3" borderId="0" xfId="4" applyNumberFormat="1" applyFont="1" applyFill="1" applyAlignment="1" applyProtection="1">
      <alignment horizontal="center"/>
      <protection locked="0"/>
    </xf>
    <xf numFmtId="2" fontId="12" fillId="2" borderId="0" xfId="4" applyNumberFormat="1" applyFont="1" applyFill="1" applyAlignment="1">
      <alignment horizontal="center"/>
    </xf>
    <xf numFmtId="0" fontId="17" fillId="2" borderId="0" xfId="4" applyFont="1" applyFill="1" applyAlignment="1">
      <alignment horizontal="left" vertical="center" wrapText="1"/>
    </xf>
    <xf numFmtId="168" fontId="12" fillId="2" borderId="0" xfId="4" applyNumberFormat="1" applyFont="1" applyFill="1" applyAlignment="1">
      <alignment horizontal="center"/>
    </xf>
    <xf numFmtId="0" fontId="15" fillId="2" borderId="0" xfId="4" applyFont="1" applyFill="1"/>
    <xf numFmtId="0" fontId="11" fillId="2" borderId="21" xfId="4" applyFont="1" applyFill="1" applyBorder="1" applyAlignment="1">
      <alignment horizontal="right"/>
    </xf>
    <xf numFmtId="0" fontId="14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4" fillId="3" borderId="24" xfId="4" applyFont="1" applyFill="1" applyBorder="1" applyAlignment="1" applyProtection="1">
      <alignment horizontal="center"/>
      <protection locked="0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28" xfId="4" applyFont="1" applyFill="1" applyBorder="1" applyAlignment="1">
      <alignment horizontal="center"/>
    </xf>
    <xf numFmtId="0" fontId="11" fillId="2" borderId="29" xfId="4" applyFont="1" applyFill="1" applyBorder="1" applyAlignment="1">
      <alignment horizontal="center"/>
    </xf>
    <xf numFmtId="0" fontId="14" fillId="3" borderId="30" xfId="4" applyFont="1" applyFill="1" applyBorder="1" applyAlignment="1" applyProtection="1">
      <alignment horizontal="center"/>
      <protection locked="0"/>
    </xf>
    <xf numFmtId="169" fontId="11" fillId="2" borderId="27" xfId="4" applyNumberFormat="1" applyFont="1" applyFill="1" applyBorder="1" applyAlignment="1">
      <alignment horizontal="center"/>
    </xf>
    <xf numFmtId="169" fontId="11" fillId="2" borderId="28" xfId="4" applyNumberFormat="1" applyFont="1" applyFill="1" applyBorder="1" applyAlignment="1">
      <alignment horizontal="center"/>
    </xf>
    <xf numFmtId="0" fontId="11" fillId="2" borderId="31" xfId="4" applyFont="1" applyFill="1" applyBorder="1" applyAlignment="1">
      <alignment horizontal="center"/>
    </xf>
    <xf numFmtId="0" fontId="14" fillId="3" borderId="23" xfId="4" applyFont="1" applyFill="1" applyBorder="1" applyAlignment="1" applyProtection="1">
      <alignment horizontal="center"/>
      <protection locked="0"/>
    </xf>
    <xf numFmtId="169" fontId="11" fillId="2" borderId="32" xfId="4" applyNumberFormat="1" applyFont="1" applyFill="1" applyBorder="1" applyAlignment="1">
      <alignment horizontal="center"/>
    </xf>
    <xf numFmtId="169" fontId="11" fillId="2" borderId="24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4" fillId="3" borderId="34" xfId="4" applyFont="1" applyFill="1" applyBorder="1" applyAlignment="1" applyProtection="1">
      <alignment horizontal="center"/>
      <protection locked="0"/>
    </xf>
    <xf numFmtId="169" fontId="11" fillId="2" borderId="35" xfId="4" applyNumberFormat="1" applyFont="1" applyFill="1" applyBorder="1" applyAlignment="1">
      <alignment horizontal="center"/>
    </xf>
    <xf numFmtId="169" fontId="11" fillId="2" borderId="36" xfId="4" applyNumberFormat="1" applyFont="1" applyFill="1" applyBorder="1" applyAlignment="1">
      <alignment horizontal="center"/>
    </xf>
    <xf numFmtId="0" fontId="11" fillId="2" borderId="31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69" fontId="12" fillId="6" borderId="38" xfId="4" applyNumberFormat="1" applyFont="1" applyFill="1" applyBorder="1" applyAlignment="1">
      <alignment horizontal="center"/>
    </xf>
    <xf numFmtId="169" fontId="12" fillId="6" borderId="39" xfId="4" applyNumberFormat="1" applyFont="1" applyFill="1" applyBorder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4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39" xfId="4" applyFont="1" applyFill="1" applyBorder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2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0" fontId="14" fillId="3" borderId="41" xfId="4" applyFont="1" applyFill="1" applyBorder="1" applyAlignment="1" applyProtection="1">
      <alignment horizontal="center"/>
      <protection locked="0"/>
    </xf>
    <xf numFmtId="1" fontId="11" fillId="2" borderId="0" xfId="4" applyNumberFormat="1" applyFont="1" applyFill="1" applyAlignment="1">
      <alignment horizontal="center"/>
    </xf>
    <xf numFmtId="0" fontId="11" fillId="2" borderId="30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69" fontId="12" fillId="7" borderId="13" xfId="4" applyNumberFormat="1" applyFont="1" applyFill="1" applyBorder="1" applyAlignment="1">
      <alignment horizontal="center"/>
    </xf>
    <xf numFmtId="169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4" fillId="2" borderId="0" xfId="4" applyFont="1" applyFill="1"/>
    <xf numFmtId="0" fontId="6" fillId="2" borderId="0" xfId="4" applyFont="1" applyFill="1"/>
    <xf numFmtId="0" fontId="12" fillId="2" borderId="44" xfId="4" applyFont="1" applyFill="1" applyBorder="1" applyAlignment="1">
      <alignment horizontal="center"/>
    </xf>
    <xf numFmtId="0" fontId="12" fillId="7" borderId="45" xfId="4" applyFont="1" applyFill="1" applyBorder="1" applyAlignment="1">
      <alignment horizontal="center"/>
    </xf>
    <xf numFmtId="0" fontId="12" fillId="7" borderId="10" xfId="4" applyFont="1" applyFill="1" applyBorder="1" applyAlignment="1">
      <alignment horizontal="center"/>
    </xf>
    <xf numFmtId="0" fontId="12" fillId="7" borderId="46" xfId="4" applyFont="1" applyFill="1" applyBorder="1" applyAlignment="1">
      <alignment horizontal="center" wrapText="1"/>
    </xf>
    <xf numFmtId="0" fontId="12" fillId="7" borderId="25" xfId="4" applyFont="1" applyFill="1" applyBorder="1" applyAlignment="1">
      <alignment horizontal="center" wrapText="1"/>
    </xf>
    <xf numFmtId="0" fontId="11" fillId="2" borderId="30" xfId="4" applyFont="1" applyFill="1" applyBorder="1" applyAlignment="1">
      <alignment horizontal="center"/>
    </xf>
    <xf numFmtId="2" fontId="11" fillId="2" borderId="27" xfId="4" applyNumberFormat="1" applyFont="1" applyFill="1" applyBorder="1" applyAlignment="1">
      <alignment horizontal="center"/>
    </xf>
    <xf numFmtId="2" fontId="11" fillId="2" borderId="4" xfId="4" applyNumberFormat="1" applyFont="1" applyFill="1" applyBorder="1" applyAlignment="1">
      <alignment horizontal="center"/>
    </xf>
    <xf numFmtId="2" fontId="11" fillId="2" borderId="29" xfId="4" applyNumberFormat="1" applyFont="1" applyFill="1" applyBorder="1" applyAlignment="1">
      <alignment horizontal="center"/>
    </xf>
    <xf numFmtId="0" fontId="11" fillId="2" borderId="23" xfId="4" applyFont="1" applyFill="1" applyBorder="1" applyAlignment="1">
      <alignment horizontal="center"/>
    </xf>
    <xf numFmtId="2" fontId="11" fillId="2" borderId="32" xfId="4" applyNumberFormat="1" applyFont="1" applyFill="1" applyBorder="1" applyAlignment="1">
      <alignment horizontal="center"/>
    </xf>
    <xf numFmtId="2" fontId="11" fillId="2" borderId="3" xfId="4" applyNumberFormat="1" applyFont="1" applyFill="1" applyBorder="1" applyAlignment="1">
      <alignment horizontal="center"/>
    </xf>
    <xf numFmtId="2" fontId="11" fillId="2" borderId="3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center"/>
    </xf>
    <xf numFmtId="2" fontId="11" fillId="2" borderId="38" xfId="4" applyNumberFormat="1" applyFont="1" applyFill="1" applyBorder="1" applyAlignment="1">
      <alignment horizontal="center"/>
    </xf>
    <xf numFmtId="2" fontId="11" fillId="2" borderId="47" xfId="4" applyNumberFormat="1" applyFont="1" applyFill="1" applyBorder="1" applyAlignment="1">
      <alignment horizontal="center"/>
    </xf>
    <xf numFmtId="2" fontId="11" fillId="2" borderId="48" xfId="4" applyNumberFormat="1" applyFont="1" applyFill="1" applyBorder="1" applyAlignment="1">
      <alignment horizontal="center"/>
    </xf>
    <xf numFmtId="0" fontId="11" fillId="2" borderId="31" xfId="4" applyFont="1" applyFill="1" applyBorder="1"/>
    <xf numFmtId="10" fontId="12" fillId="2" borderId="0" xfId="4" applyNumberFormat="1" applyFont="1" applyFill="1" applyAlignment="1">
      <alignment horizontal="center"/>
    </xf>
    <xf numFmtId="2" fontId="12" fillId="5" borderId="49" xfId="4" applyNumberFormat="1" applyFont="1" applyFill="1" applyBorder="1" applyAlignment="1">
      <alignment horizontal="center"/>
    </xf>
    <xf numFmtId="2" fontId="14" fillId="5" borderId="49" xfId="4" applyNumberFormat="1" applyFont="1" applyFill="1" applyBorder="1" applyAlignment="1">
      <alignment horizontal="center"/>
    </xf>
    <xf numFmtId="10" fontId="12" fillId="6" borderId="49" xfId="4" applyNumberFormat="1" applyFont="1" applyFill="1" applyBorder="1" applyAlignment="1">
      <alignment horizontal="center"/>
    </xf>
    <xf numFmtId="10" fontId="14" fillId="6" borderId="49" xfId="4" applyNumberFormat="1" applyFont="1" applyFill="1" applyBorder="1" applyAlignment="1">
      <alignment horizontal="center"/>
    </xf>
    <xf numFmtId="10" fontId="12" fillId="2" borderId="9" xfId="4" applyNumberFormat="1" applyFont="1" applyFill="1" applyBorder="1" applyAlignment="1">
      <alignment horizontal="center"/>
    </xf>
    <xf numFmtId="2" fontId="12" fillId="5" borderId="50" xfId="4" applyNumberFormat="1" applyFont="1" applyFill="1" applyBorder="1" applyAlignment="1">
      <alignment horizontal="center"/>
    </xf>
    <xf numFmtId="2" fontId="14" fillId="5" borderId="50" xfId="4" applyNumberFormat="1" applyFont="1" applyFill="1" applyBorder="1" applyAlignment="1">
      <alignment horizontal="center"/>
    </xf>
    <xf numFmtId="0" fontId="6" fillId="2" borderId="0" xfId="4" applyFont="1" applyFill="1" applyAlignment="1">
      <alignment horizontal="center"/>
    </xf>
    <xf numFmtId="170" fontId="12" fillId="2" borderId="0" xfId="4" applyNumberFormat="1" applyFont="1" applyFill="1" applyAlignment="1">
      <alignment horizontal="center"/>
    </xf>
    <xf numFmtId="165" fontId="12" fillId="2" borderId="0" xfId="4" applyNumberFormat="1" applyFont="1" applyFill="1" applyAlignment="1">
      <alignment horizontal="center"/>
    </xf>
    <xf numFmtId="0" fontId="11" fillId="2" borderId="1" xfId="4" applyFont="1" applyFill="1" applyBorder="1" applyAlignment="1">
      <alignment horizontal="right"/>
    </xf>
    <xf numFmtId="2" fontId="11" fillId="2" borderId="1" xfId="4" applyNumberFormat="1" applyFont="1" applyFill="1" applyBorder="1" applyAlignment="1">
      <alignment horizontal="center"/>
    </xf>
    <xf numFmtId="0" fontId="13" fillId="3" borderId="1" xfId="4" applyFont="1" applyFill="1" applyBorder="1" applyAlignment="1" applyProtection="1">
      <alignment horizontal="center"/>
      <protection locked="0"/>
    </xf>
    <xf numFmtId="1" fontId="12" fillId="6" borderId="1" xfId="4" applyNumberFormat="1" applyFont="1" applyFill="1" applyBorder="1" applyAlignment="1">
      <alignment horizontal="center"/>
    </xf>
    <xf numFmtId="0" fontId="12" fillId="2" borderId="0" xfId="4" applyFont="1" applyFill="1" applyAlignment="1" applyProtection="1">
      <alignment horizontal="center"/>
      <protection locked="0"/>
    </xf>
    <xf numFmtId="0" fontId="18" fillId="2" borderId="0" xfId="4" applyFont="1" applyFill="1"/>
    <xf numFmtId="0" fontId="14" fillId="3" borderId="25" xfId="4" applyFont="1" applyFill="1" applyBorder="1" applyAlignment="1" applyProtection="1">
      <alignment horizontal="center"/>
      <protection locked="0"/>
    </xf>
    <xf numFmtId="0" fontId="12" fillId="2" borderId="51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4" fillId="3" borderId="31" xfId="4" applyFont="1" applyFill="1" applyBorder="1" applyAlignment="1" applyProtection="1">
      <alignment horizontal="center"/>
      <protection locked="0"/>
    </xf>
    <xf numFmtId="169" fontId="11" fillId="2" borderId="4" xfId="4" applyNumberFormat="1" applyFont="1" applyFill="1" applyBorder="1" applyAlignment="1">
      <alignment horizontal="center"/>
    </xf>
    <xf numFmtId="0" fontId="14" fillId="3" borderId="52" xfId="4" applyFont="1" applyFill="1" applyBorder="1" applyAlignment="1" applyProtection="1">
      <alignment horizontal="center"/>
      <protection locked="0"/>
    </xf>
    <xf numFmtId="169" fontId="11" fillId="2" borderId="3" xfId="4" applyNumberFormat="1" applyFont="1" applyFill="1" applyBorder="1" applyAlignment="1">
      <alignment horizontal="center"/>
    </xf>
    <xf numFmtId="1" fontId="14" fillId="3" borderId="0" xfId="4" applyNumberFormat="1" applyFont="1" applyFill="1" applyAlignment="1" applyProtection="1">
      <alignment horizontal="center"/>
      <protection locked="0"/>
    </xf>
    <xf numFmtId="169" fontId="11" fillId="2" borderId="5" xfId="4" applyNumberFormat="1" applyFont="1" applyFill="1" applyBorder="1" applyAlignment="1">
      <alignment horizontal="center"/>
    </xf>
    <xf numFmtId="169" fontId="14" fillId="3" borderId="7" xfId="4" applyNumberFormat="1" applyFont="1" applyFill="1" applyBorder="1" applyAlignment="1" applyProtection="1">
      <alignment horizontal="center"/>
      <protection locked="0"/>
    </xf>
    <xf numFmtId="169" fontId="12" fillId="6" borderId="53" xfId="4" applyNumberFormat="1" applyFont="1" applyFill="1" applyBorder="1" applyAlignment="1">
      <alignment horizontal="center"/>
    </xf>
    <xf numFmtId="169" fontId="12" fillId="6" borderId="15" xfId="4" applyNumberFormat="1" applyFont="1" applyFill="1" applyBorder="1" applyAlignment="1">
      <alignment horizontal="center"/>
    </xf>
    <xf numFmtId="0" fontId="14" fillId="3" borderId="54" xfId="4" applyFont="1" applyFill="1" applyBorder="1" applyAlignment="1" applyProtection="1">
      <alignment horizontal="center"/>
      <protection locked="0"/>
    </xf>
    <xf numFmtId="2" fontId="11" fillId="6" borderId="49" xfId="4" applyNumberFormat="1" applyFont="1" applyFill="1" applyBorder="1" applyAlignment="1">
      <alignment horizontal="center"/>
    </xf>
    <xf numFmtId="2" fontId="11" fillId="7" borderId="49" xfId="4" applyNumberFormat="1" applyFont="1" applyFill="1" applyBorder="1" applyAlignment="1">
      <alignment horizontal="center"/>
    </xf>
    <xf numFmtId="0" fontId="2" fillId="2" borderId="0" xfId="4" applyFont="1" applyFill="1"/>
    <xf numFmtId="0" fontId="11" fillId="2" borderId="58" xfId="4" applyFont="1" applyFill="1" applyBorder="1" applyAlignment="1">
      <alignment horizontal="right"/>
    </xf>
    <xf numFmtId="166" fontId="11" fillId="7" borderId="49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26" xfId="4" applyFont="1" applyFill="1" applyBorder="1" applyAlignment="1">
      <alignment horizontal="right"/>
    </xf>
    <xf numFmtId="0" fontId="11" fillId="2" borderId="55" xfId="4" applyFont="1" applyFill="1" applyBorder="1" applyAlignment="1">
      <alignment horizontal="right"/>
    </xf>
    <xf numFmtId="2" fontId="11" fillId="7" borderId="28" xfId="4" applyNumberFormat="1" applyFont="1" applyFill="1" applyBorder="1" applyAlignment="1">
      <alignment horizontal="center"/>
    </xf>
    <xf numFmtId="0" fontId="11" fillId="2" borderId="16" xfId="4" applyFont="1" applyFill="1" applyBorder="1" applyAlignment="1">
      <alignment horizontal="right"/>
    </xf>
    <xf numFmtId="169" fontId="12" fillId="7" borderId="16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2" fillId="6" borderId="41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2" fillId="7" borderId="17" xfId="4" applyFont="1" applyFill="1" applyBorder="1" applyAlignment="1">
      <alignment horizontal="center"/>
    </xf>
    <xf numFmtId="0" fontId="12" fillId="2" borderId="45" xfId="4" applyFont="1" applyFill="1" applyBorder="1" applyAlignment="1">
      <alignment horizontal="center"/>
    </xf>
    <xf numFmtId="0" fontId="12" fillId="2" borderId="46" xfId="4" applyFont="1" applyFill="1" applyBorder="1"/>
    <xf numFmtId="0" fontId="12" fillId="2" borderId="25" xfId="4" applyFont="1" applyFill="1" applyBorder="1" applyAlignment="1">
      <alignment horizontal="center" wrapText="1"/>
    </xf>
    <xf numFmtId="1" fontId="14" fillId="3" borderId="32" xfId="4" applyNumberFormat="1" applyFont="1" applyFill="1" applyBorder="1" applyAlignment="1" applyProtection="1">
      <alignment horizontal="center"/>
      <protection locked="0"/>
    </xf>
    <xf numFmtId="10" fontId="11" fillId="2" borderId="28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4" fillId="3" borderId="35" xfId="4" applyNumberFormat="1" applyFont="1" applyFill="1" applyBorder="1" applyAlignment="1" applyProtection="1">
      <alignment horizontal="center"/>
      <protection locked="0"/>
    </xf>
    <xf numFmtId="2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169" fontId="12" fillId="2" borderId="0" xfId="4" applyNumberFormat="1" applyFont="1" applyFill="1" applyAlignment="1">
      <alignment horizontal="center"/>
    </xf>
    <xf numFmtId="169" fontId="11" fillId="2" borderId="2" xfId="4" applyNumberFormat="1" applyFont="1" applyFill="1" applyBorder="1" applyAlignment="1">
      <alignment horizontal="right"/>
    </xf>
    <xf numFmtId="10" fontId="14" fillId="7" borderId="49" xfId="4" applyNumberFormat="1" applyFont="1" applyFill="1" applyBorder="1" applyAlignment="1">
      <alignment horizontal="center"/>
    </xf>
    <xf numFmtId="0" fontId="11" fillId="2" borderId="23" xfId="4" applyFont="1" applyFill="1" applyBorder="1"/>
    <xf numFmtId="0" fontId="11" fillId="2" borderId="6" xfId="4" applyFont="1" applyFill="1" applyBorder="1"/>
    <xf numFmtId="0" fontId="11" fillId="2" borderId="43" xfId="4" applyFont="1" applyFill="1" applyBorder="1"/>
    <xf numFmtId="0" fontId="11" fillId="2" borderId="56" xfId="4" applyFont="1" applyFill="1" applyBorder="1" applyAlignment="1">
      <alignment horizontal="center"/>
    </xf>
    <xf numFmtId="0" fontId="11" fillId="2" borderId="57" xfId="4" applyFont="1" applyFill="1" applyBorder="1" applyAlignment="1">
      <alignment horizontal="right"/>
    </xf>
    <xf numFmtId="0" fontId="14" fillId="7" borderId="17" xfId="4" applyFont="1" applyFill="1" applyBorder="1" applyAlignment="1">
      <alignment horizontal="center"/>
    </xf>
    <xf numFmtId="0" fontId="17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2" fillId="2" borderId="10" xfId="4" applyFont="1" applyFill="1" applyBorder="1" applyAlignment="1">
      <alignment horizontal="center"/>
    </xf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0" fontId="31" fillId="2" borderId="0" xfId="0" applyFont="1" applyFill="1" applyAlignment="1" applyProtection="1">
      <alignment horizontal="left"/>
      <protection locked="0"/>
    </xf>
    <xf numFmtId="0" fontId="31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27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25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/>
      <protection locked="0"/>
    </xf>
    <xf numFmtId="10" fontId="27" fillId="2" borderId="14" xfId="3" applyNumberFormat="1" applyFont="1" applyFill="1" applyBorder="1" applyAlignment="1">
      <alignment horizontal="center" vertical="center"/>
    </xf>
    <xf numFmtId="0" fontId="17" fillId="2" borderId="21" xfId="3" applyFont="1" applyFill="1" applyBorder="1" applyAlignment="1">
      <alignment horizontal="left" vertical="center" wrapText="1"/>
    </xf>
    <xf numFmtId="0" fontId="17" fillId="2" borderId="10" xfId="3" applyFont="1" applyFill="1" applyBorder="1" applyAlignment="1">
      <alignment horizontal="left" vertical="center" wrapText="1"/>
    </xf>
    <xf numFmtId="0" fontId="17" fillId="2" borderId="43" xfId="3" applyFont="1" applyFill="1" applyBorder="1" applyAlignment="1">
      <alignment horizontal="left" vertical="center" wrapText="1"/>
    </xf>
    <xf numFmtId="0" fontId="17" fillId="2" borderId="9" xfId="3" applyFont="1" applyFill="1" applyBorder="1" applyAlignment="1">
      <alignment horizontal="left" vertical="center" wrapText="1"/>
    </xf>
    <xf numFmtId="0" fontId="17" fillId="2" borderId="25" xfId="3" applyFont="1" applyFill="1" applyBorder="1" applyAlignment="1">
      <alignment horizontal="left" vertical="center" wrapText="1"/>
    </xf>
    <xf numFmtId="0" fontId="17" fillId="2" borderId="48" xfId="3" applyFont="1" applyFill="1" applyBorder="1" applyAlignment="1">
      <alignment horizontal="left" vertical="center" wrapText="1"/>
    </xf>
    <xf numFmtId="0" fontId="12" fillId="2" borderId="51" xfId="3" applyFont="1" applyFill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/>
      <protection locked="0"/>
    </xf>
    <xf numFmtId="0" fontId="17" fillId="2" borderId="18" xfId="3" applyFont="1" applyFill="1" applyBorder="1" applyAlignment="1">
      <alignment horizontal="justify" vertical="center" wrapText="1"/>
    </xf>
    <xf numFmtId="0" fontId="17" fillId="2" borderId="19" xfId="3" applyFont="1" applyFill="1" applyBorder="1" applyAlignment="1">
      <alignment horizontal="justify" vertical="center" wrapText="1"/>
    </xf>
    <xf numFmtId="0" fontId="17" fillId="2" borderId="20" xfId="3" applyFont="1" applyFill="1" applyBorder="1" applyAlignment="1">
      <alignment horizontal="justify" vertical="center" wrapText="1"/>
    </xf>
    <xf numFmtId="0" fontId="17" fillId="2" borderId="18" xfId="3" applyFont="1" applyFill="1" applyBorder="1" applyAlignment="1">
      <alignment horizontal="left" vertical="center" wrapText="1"/>
    </xf>
    <xf numFmtId="0" fontId="17" fillId="2" borderId="19" xfId="3" applyFont="1" applyFill="1" applyBorder="1" applyAlignment="1">
      <alignment horizontal="left" vertical="center" wrapText="1"/>
    </xf>
    <xf numFmtId="0" fontId="17" fillId="2" borderId="20" xfId="3" applyFont="1" applyFill="1" applyBorder="1" applyAlignment="1">
      <alignment horizontal="left" vertical="center" wrapText="1"/>
    </xf>
    <xf numFmtId="0" fontId="12" fillId="2" borderId="51" xfId="3" applyFont="1" applyFill="1" applyBorder="1" applyAlignment="1">
      <alignment horizontal="center"/>
    </xf>
    <xf numFmtId="0" fontId="12" fillId="2" borderId="59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4" fillId="3" borderId="13" xfId="3" applyNumberFormat="1" applyFont="1" applyFill="1" applyBorder="1" applyAlignment="1" applyProtection="1">
      <alignment horizontal="center" vertical="center"/>
      <protection locked="0"/>
    </xf>
    <xf numFmtId="2" fontId="14" fillId="3" borderId="14" xfId="3" applyNumberFormat="1" applyFont="1" applyFill="1" applyBorder="1" applyAlignment="1" applyProtection="1">
      <alignment horizontal="center" vertical="center"/>
      <protection locked="0"/>
    </xf>
    <xf numFmtId="2" fontId="14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7" fillId="2" borderId="21" xfId="3" applyFont="1" applyFill="1" applyBorder="1" applyAlignment="1">
      <alignment horizontal="center" vertical="center" wrapText="1"/>
    </xf>
    <xf numFmtId="0" fontId="17" fillId="2" borderId="25" xfId="3" applyFont="1" applyFill="1" applyBorder="1" applyAlignment="1">
      <alignment horizontal="center" vertical="center" wrapText="1"/>
    </xf>
    <xf numFmtId="0" fontId="17" fillId="2" borderId="43" xfId="3" applyFont="1" applyFill="1" applyBorder="1" applyAlignment="1">
      <alignment horizontal="center" vertical="center" wrapText="1"/>
    </xf>
    <xf numFmtId="0" fontId="17" fillId="2" borderId="48" xfId="3" applyFont="1" applyFill="1" applyBorder="1" applyAlignment="1">
      <alignment horizontal="center" vertical="center" wrapText="1"/>
    </xf>
    <xf numFmtId="0" fontId="19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17" fillId="2" borderId="18" xfId="3" applyFont="1" applyFill="1" applyBorder="1" applyAlignment="1">
      <alignment horizontal="center"/>
    </xf>
    <xf numFmtId="0" fontId="17" fillId="2" borderId="19" xfId="3" applyFont="1" applyFill="1" applyBorder="1" applyAlignment="1">
      <alignment horizontal="center"/>
    </xf>
    <xf numFmtId="0" fontId="17" fillId="2" borderId="2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 vertical="center"/>
    </xf>
    <xf numFmtId="0" fontId="14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6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2" fillId="2" borderId="0" xfId="4" applyFont="1" applyFill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7" fillId="2" borderId="18" xfId="4" applyFont="1" applyFill="1" applyBorder="1" applyAlignment="1">
      <alignment horizontal="justify" vertical="center" wrapText="1"/>
    </xf>
    <xf numFmtId="0" fontId="17" fillId="2" borderId="19" xfId="4" applyFont="1" applyFill="1" applyBorder="1" applyAlignment="1">
      <alignment horizontal="justify" vertical="center" wrapText="1"/>
    </xf>
    <xf numFmtId="0" fontId="17" fillId="2" borderId="20" xfId="4" applyFont="1" applyFill="1" applyBorder="1" applyAlignment="1">
      <alignment horizontal="justify" vertical="center" wrapText="1"/>
    </xf>
    <xf numFmtId="0" fontId="17" fillId="2" borderId="18" xfId="4" applyFont="1" applyFill="1" applyBorder="1" applyAlignment="1">
      <alignment horizontal="left" vertical="center" wrapText="1"/>
    </xf>
    <xf numFmtId="0" fontId="17" fillId="2" borderId="19" xfId="4" applyFont="1" applyFill="1" applyBorder="1" applyAlignment="1">
      <alignment horizontal="left" vertical="center" wrapText="1"/>
    </xf>
    <xf numFmtId="0" fontId="12" fillId="2" borderId="51" xfId="4" applyFont="1" applyFill="1" applyBorder="1" applyAlignment="1">
      <alignment horizontal="center"/>
    </xf>
    <xf numFmtId="0" fontId="12" fillId="2" borderId="59" xfId="4" applyFont="1" applyFill="1" applyBorder="1" applyAlignment="1">
      <alignment horizontal="center"/>
    </xf>
    <xf numFmtId="0" fontId="17" fillId="2" borderId="21" xfId="4" applyFont="1" applyFill="1" applyBorder="1" applyAlignment="1">
      <alignment horizontal="left" vertical="center" wrapText="1"/>
    </xf>
    <xf numFmtId="0" fontId="17" fillId="2" borderId="25" xfId="4" applyFont="1" applyFill="1" applyBorder="1" applyAlignment="1">
      <alignment horizontal="left" vertical="center" wrapText="1"/>
    </xf>
    <xf numFmtId="0" fontId="17" fillId="2" borderId="43" xfId="4" applyFont="1" applyFill="1" applyBorder="1" applyAlignment="1">
      <alignment horizontal="left" vertical="center" wrapText="1"/>
    </xf>
    <xf numFmtId="0" fontId="17" fillId="2" borderId="48" xfId="4" applyFont="1" applyFill="1" applyBorder="1" applyAlignment="1">
      <alignment horizontal="left" vertical="center" wrapText="1"/>
    </xf>
    <xf numFmtId="0" fontId="13" fillId="3" borderId="0" xfId="4" applyFont="1" applyFill="1" applyAlignment="1" applyProtection="1">
      <alignment horizontal="left"/>
      <protection locked="0"/>
    </xf>
    <xf numFmtId="0" fontId="17" fillId="2" borderId="20" xfId="4" applyFont="1" applyFill="1" applyBorder="1" applyAlignment="1">
      <alignment horizontal="left" vertical="center" wrapText="1"/>
    </xf>
    <xf numFmtId="0" fontId="12" fillId="2" borderId="4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left" vertical="center" wrapText="1"/>
    </xf>
    <xf numFmtId="0" fontId="17" fillId="2" borderId="9" xfId="4" applyFont="1" applyFill="1" applyBorder="1" applyAlignment="1">
      <alignment horizontal="left" vertical="center" wrapText="1"/>
    </xf>
    <xf numFmtId="0" fontId="12" fillId="2" borderId="2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25" fillId="3" borderId="0" xfId="4" applyFont="1" applyFill="1" applyAlignment="1" applyProtection="1">
      <alignment horizontal="left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19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0" fontId="17" fillId="2" borderId="18" xfId="4" applyFont="1" applyFill="1" applyBorder="1" applyAlignment="1">
      <alignment horizontal="center"/>
    </xf>
    <xf numFmtId="0" fontId="17" fillId="2" borderId="19" xfId="4" applyFont="1" applyFill="1" applyBorder="1" applyAlignment="1">
      <alignment horizontal="center"/>
    </xf>
    <xf numFmtId="0" fontId="26" fillId="3" borderId="0" xfId="4" applyFont="1" applyFill="1" applyAlignment="1" applyProtection="1">
      <alignment horizontal="left"/>
      <protection locked="0"/>
    </xf>
    <xf numFmtId="0" fontId="25" fillId="3" borderId="4" xfId="0" applyFont="1" applyFill="1" applyBorder="1" applyAlignment="1" applyProtection="1">
      <alignment horizontal="center" wrapText="1"/>
      <protection locked="0"/>
    </xf>
    <xf numFmtId="0" fontId="25" fillId="3" borderId="3" xfId="0" applyFont="1" applyFill="1" applyBorder="1" applyAlignment="1" applyProtection="1">
      <alignment horizontal="center" wrapText="1"/>
      <protection locked="0"/>
    </xf>
    <xf numFmtId="0" fontId="25" fillId="3" borderId="47" xfId="0" applyFont="1" applyFill="1" applyBorder="1" applyAlignment="1" applyProtection="1">
      <alignment horizontal="center" wrapText="1"/>
      <protection locked="0"/>
    </xf>
    <xf numFmtId="0" fontId="13" fillId="3" borderId="1" xfId="0" applyFont="1" applyFill="1" applyBorder="1" applyAlignment="1" applyProtection="1">
      <alignment horizontal="center"/>
    </xf>
    <xf numFmtId="0" fontId="25" fillId="3" borderId="66" xfId="0" applyFont="1" applyFill="1" applyBorder="1" applyAlignment="1" applyProtection="1">
      <alignment horizontal="center" wrapText="1"/>
      <protection locked="0"/>
    </xf>
    <xf numFmtId="0" fontId="25" fillId="3" borderId="4" xfId="4" applyFont="1" applyFill="1" applyBorder="1" applyAlignment="1" applyProtection="1">
      <alignment horizontal="center" wrapText="1"/>
      <protection locked="0"/>
    </xf>
    <xf numFmtId="0" fontId="25" fillId="3" borderId="3" xfId="4" applyFont="1" applyFill="1" applyBorder="1" applyAlignment="1" applyProtection="1">
      <alignment horizontal="center" wrapText="1"/>
      <protection locked="0"/>
    </xf>
    <xf numFmtId="0" fontId="25" fillId="3" borderId="47" xfId="4" applyFont="1" applyFill="1" applyBorder="1" applyAlignment="1" applyProtection="1">
      <alignment horizontal="center" wrapText="1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69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66" sqref="F6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1132" t="s">
        <v>31</v>
      </c>
      <c r="B11" s="1133"/>
      <c r="C11" s="1133"/>
      <c r="D11" s="1133"/>
      <c r="E11" s="1133"/>
      <c r="F11" s="1134"/>
      <c r="G11" s="91"/>
    </row>
    <row r="12" spans="1:7" ht="16.5" customHeight="1" x14ac:dyDescent="0.3">
      <c r="A12" s="1131" t="s">
        <v>32</v>
      </c>
      <c r="B12" s="1131"/>
      <c r="C12" s="1131"/>
      <c r="D12" s="1131"/>
      <c r="E12" s="1131"/>
      <c r="F12" s="1131"/>
      <c r="G12" s="90"/>
    </row>
    <row r="14" spans="1:7" ht="16.5" customHeight="1" x14ac:dyDescent="0.3">
      <c r="A14" s="1136" t="s">
        <v>33</v>
      </c>
      <c r="B14" s="1136"/>
      <c r="C14" s="60" t="s">
        <v>5</v>
      </c>
    </row>
    <row r="15" spans="1:7" ht="16.5" customHeight="1" x14ac:dyDescent="0.3">
      <c r="A15" s="1136" t="s">
        <v>34</v>
      </c>
      <c r="B15" s="1136"/>
      <c r="C15" s="60" t="s">
        <v>7</v>
      </c>
    </row>
    <row r="16" spans="1:7" ht="16.5" customHeight="1" x14ac:dyDescent="0.3">
      <c r="A16" s="1136" t="s">
        <v>35</v>
      </c>
      <c r="B16" s="1136"/>
      <c r="C16" s="60" t="s">
        <v>9</v>
      </c>
    </row>
    <row r="17" spans="1:5" ht="16.5" customHeight="1" x14ac:dyDescent="0.3">
      <c r="A17" s="1136" t="s">
        <v>36</v>
      </c>
      <c r="B17" s="1136"/>
      <c r="C17" s="60" t="s">
        <v>11</v>
      </c>
    </row>
    <row r="18" spans="1:5" ht="16.5" customHeight="1" x14ac:dyDescent="0.3">
      <c r="A18" s="1136" t="s">
        <v>37</v>
      </c>
      <c r="B18" s="1136"/>
      <c r="C18" s="97" t="s">
        <v>12</v>
      </c>
    </row>
    <row r="19" spans="1:5" ht="16.5" customHeight="1" x14ac:dyDescent="0.3">
      <c r="A19" s="1136" t="s">
        <v>38</v>
      </c>
      <c r="B19" s="113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1131" t="s">
        <v>1</v>
      </c>
      <c r="B21" s="1131"/>
      <c r="C21" s="59" t="s">
        <v>39</v>
      </c>
      <c r="D21" s="66"/>
    </row>
    <row r="22" spans="1:5" ht="15.75" customHeight="1" x14ac:dyDescent="0.3">
      <c r="A22" s="1135"/>
      <c r="B22" s="1135"/>
      <c r="C22" s="57"/>
      <c r="D22" s="1135"/>
      <c r="E22" s="113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1056.19</v>
      </c>
      <c r="D24" s="87">
        <f t="shared" ref="D24:D43" si="0">(C24-$C$46)/$C$46</f>
        <v>-1.5404329377552411E-3</v>
      </c>
      <c r="E24" s="53"/>
    </row>
    <row r="25" spans="1:5" ht="15.75" customHeight="1" x14ac:dyDescent="0.3">
      <c r="C25" s="95">
        <v>1066.55</v>
      </c>
      <c r="D25" s="88">
        <f t="shared" si="0"/>
        <v>8.2532984124419357E-3</v>
      </c>
      <c r="E25" s="53"/>
    </row>
    <row r="26" spans="1:5" ht="15.75" customHeight="1" x14ac:dyDescent="0.3">
      <c r="C26" s="95">
        <v>1044.96</v>
      </c>
      <c r="D26" s="88">
        <f t="shared" si="0"/>
        <v>-1.2156610839561759E-2</v>
      </c>
      <c r="E26" s="53"/>
    </row>
    <row r="27" spans="1:5" ht="15.75" customHeight="1" x14ac:dyDescent="0.3">
      <c r="C27" s="95">
        <v>1065.1300000000001</v>
      </c>
      <c r="D27" s="88">
        <f t="shared" si="0"/>
        <v>6.9109143856775903E-3</v>
      </c>
      <c r="E27" s="53"/>
    </row>
    <row r="28" spans="1:5" ht="15.75" customHeight="1" x14ac:dyDescent="0.3">
      <c r="C28" s="95">
        <v>1050.21</v>
      </c>
      <c r="D28" s="88">
        <f t="shared" si="0"/>
        <v>-7.1935713039888178E-3</v>
      </c>
      <c r="E28" s="53"/>
    </row>
    <row r="29" spans="1:5" ht="15.75" customHeight="1" x14ac:dyDescent="0.3">
      <c r="C29" s="95">
        <v>1068.76</v>
      </c>
      <c r="D29" s="88">
        <f t="shared" si="0"/>
        <v>1.0342501721702198E-2</v>
      </c>
      <c r="E29" s="53"/>
    </row>
    <row r="30" spans="1:5" ht="15.75" customHeight="1" x14ac:dyDescent="0.3">
      <c r="C30" s="95">
        <v>1053.05</v>
      </c>
      <c r="D30" s="88">
        <f t="shared" si="0"/>
        <v>-4.5088032504599137E-3</v>
      </c>
      <c r="E30" s="53"/>
    </row>
    <row r="31" spans="1:5" ht="15.75" customHeight="1" x14ac:dyDescent="0.3">
      <c r="C31" s="95">
        <v>1060.3599999999999</v>
      </c>
      <c r="D31" s="88">
        <f t="shared" si="0"/>
        <v>2.4016384647854061E-3</v>
      </c>
      <c r="E31" s="53"/>
    </row>
    <row r="32" spans="1:5" ht="15.75" customHeight="1" x14ac:dyDescent="0.3">
      <c r="C32" s="95">
        <v>1044.72</v>
      </c>
      <c r="D32" s="88">
        <f t="shared" si="0"/>
        <v>-1.2383492646902245E-2</v>
      </c>
      <c r="E32" s="53"/>
    </row>
    <row r="33" spans="1:7" ht="15.75" customHeight="1" x14ac:dyDescent="0.3">
      <c r="C33" s="95">
        <v>1056.47</v>
      </c>
      <c r="D33" s="88">
        <f t="shared" si="0"/>
        <v>-1.2757374958580433E-3</v>
      </c>
      <c r="E33" s="53"/>
    </row>
    <row r="34" spans="1:7" ht="15.75" customHeight="1" x14ac:dyDescent="0.3">
      <c r="C34" s="95">
        <v>1055.8</v>
      </c>
      <c r="D34" s="88">
        <f t="shared" si="0"/>
        <v>-1.9091158746836112E-3</v>
      </c>
      <c r="E34" s="53"/>
    </row>
    <row r="35" spans="1:7" ht="15.75" customHeight="1" x14ac:dyDescent="0.3">
      <c r="C35" s="95">
        <v>1065.42</v>
      </c>
      <c r="D35" s="88">
        <f t="shared" si="0"/>
        <v>7.1850632362139661E-3</v>
      </c>
      <c r="E35" s="53"/>
    </row>
    <row r="36" spans="1:7" ht="15.75" customHeight="1" x14ac:dyDescent="0.3">
      <c r="C36" s="95">
        <v>1054.3699999999999</v>
      </c>
      <c r="D36" s="88">
        <f t="shared" si="0"/>
        <v>-3.2609533100873486E-3</v>
      </c>
      <c r="E36" s="53"/>
    </row>
    <row r="37" spans="1:7" ht="15.75" customHeight="1" x14ac:dyDescent="0.3">
      <c r="C37" s="95">
        <v>1060.9000000000001</v>
      </c>
      <c r="D37" s="88">
        <f t="shared" si="0"/>
        <v>2.9121225313016607E-3</v>
      </c>
      <c r="E37" s="53"/>
    </row>
    <row r="38" spans="1:7" ht="15.75" customHeight="1" x14ac:dyDescent="0.3">
      <c r="C38" s="95">
        <v>1055.32</v>
      </c>
      <c r="D38" s="88">
        <f t="shared" si="0"/>
        <v>-2.3628794893645832E-3</v>
      </c>
      <c r="E38" s="53"/>
    </row>
    <row r="39" spans="1:7" ht="15.75" customHeight="1" x14ac:dyDescent="0.3">
      <c r="C39" s="95">
        <v>1052.94</v>
      </c>
      <c r="D39" s="88">
        <f t="shared" si="0"/>
        <v>-4.6127907454908716E-3</v>
      </c>
      <c r="E39" s="53"/>
    </row>
    <row r="40" spans="1:7" ht="15.75" customHeight="1" x14ac:dyDescent="0.3">
      <c r="C40" s="95">
        <v>1064.08</v>
      </c>
      <c r="D40" s="88">
        <f t="shared" si="0"/>
        <v>5.9183064785628299E-3</v>
      </c>
      <c r="E40" s="53"/>
    </row>
    <row r="41" spans="1:7" ht="15.75" customHeight="1" x14ac:dyDescent="0.3">
      <c r="C41" s="95">
        <v>1061.43</v>
      </c>
      <c r="D41" s="88">
        <f t="shared" si="0"/>
        <v>3.4131531891785222E-3</v>
      </c>
      <c r="E41" s="53"/>
    </row>
    <row r="42" spans="1:7" ht="15.75" customHeight="1" x14ac:dyDescent="0.3">
      <c r="C42" s="95">
        <v>1058.44</v>
      </c>
      <c r="D42" s="88">
        <f t="shared" si="0"/>
        <v>5.8658400606173382E-4</v>
      </c>
      <c r="E42" s="53"/>
    </row>
    <row r="43" spans="1:7" ht="16.5" customHeight="1" x14ac:dyDescent="0.3">
      <c r="C43" s="96">
        <v>1061.29</v>
      </c>
      <c r="D43" s="89">
        <f t="shared" si="0"/>
        <v>3.280805468229816E-3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21156.389999999996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1057.8194999999998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1129">
        <f>C46</f>
        <v>1057.8194999999998</v>
      </c>
      <c r="C49" s="93">
        <f>-IF(C46&lt;=80,10%,IF(C46&lt;250,7.5%,5%))</f>
        <v>-0.05</v>
      </c>
      <c r="D49" s="81">
        <f>IF(C46&lt;=80,C46*0.9,IF(C46&lt;250,C46*0.925,C46*0.95))</f>
        <v>1004.9285249999998</v>
      </c>
    </row>
    <row r="50" spans="1:6" ht="17.25" customHeight="1" x14ac:dyDescent="0.3">
      <c r="B50" s="1130"/>
      <c r="C50" s="94">
        <f>IF(C46&lt;=80, 10%, IF(C46&lt;250, 7.5%, 5%))</f>
        <v>0.05</v>
      </c>
      <c r="D50" s="81">
        <f>IF(C46&lt;=80, C46*1.1, IF(C46&lt;250, C46*1.075, C46*1.05))</f>
        <v>1110.7104749999999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03" zoomScale="53" zoomScaleNormal="70" zoomScaleSheetLayoutView="53" workbookViewId="0">
      <selection activeCell="E121" sqref="E121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5" customWidth="1"/>
    <col min="5" max="5" width="28.28515625" customWidth="1"/>
    <col min="6" max="6" width="26.5703125" customWidth="1"/>
    <col min="7" max="7" width="26" customWidth="1"/>
  </cols>
  <sheetData>
    <row r="1" spans="1:7" x14ac:dyDescent="0.2">
      <c r="A1" s="1223" t="s">
        <v>45</v>
      </c>
      <c r="B1" s="1223"/>
      <c r="C1" s="1223"/>
      <c r="D1" s="1223"/>
      <c r="E1" s="1223"/>
      <c r="F1" s="1223"/>
      <c r="G1" s="1223"/>
    </row>
    <row r="2" spans="1:7" x14ac:dyDescent="0.2">
      <c r="A2" s="1223"/>
      <c r="B2" s="1223"/>
      <c r="C2" s="1223"/>
      <c r="D2" s="1223"/>
      <c r="E2" s="1223"/>
      <c r="F2" s="1223"/>
      <c r="G2" s="1223"/>
    </row>
    <row r="3" spans="1:7" x14ac:dyDescent="0.2">
      <c r="A3" s="1223"/>
      <c r="B3" s="1223"/>
      <c r="C3" s="1223"/>
      <c r="D3" s="1223"/>
      <c r="E3" s="1223"/>
      <c r="F3" s="1223"/>
      <c r="G3" s="1223"/>
    </row>
    <row r="4" spans="1:7" x14ac:dyDescent="0.2">
      <c r="A4" s="1223"/>
      <c r="B4" s="1223"/>
      <c r="C4" s="1223"/>
      <c r="D4" s="1223"/>
      <c r="E4" s="1223"/>
      <c r="F4" s="1223"/>
      <c r="G4" s="1223"/>
    </row>
    <row r="5" spans="1:7" x14ac:dyDescent="0.2">
      <c r="A5" s="1223"/>
      <c r="B5" s="1223"/>
      <c r="C5" s="1223"/>
      <c r="D5" s="1223"/>
      <c r="E5" s="1223"/>
      <c r="F5" s="1223"/>
      <c r="G5" s="1223"/>
    </row>
    <row r="6" spans="1:7" x14ac:dyDescent="0.2">
      <c r="A6" s="1223"/>
      <c r="B6" s="1223"/>
      <c r="C6" s="1223"/>
      <c r="D6" s="1223"/>
      <c r="E6" s="1223"/>
      <c r="F6" s="1223"/>
      <c r="G6" s="1223"/>
    </row>
    <row r="7" spans="1:7" x14ac:dyDescent="0.2">
      <c r="A7" s="1223"/>
      <c r="B7" s="1223"/>
      <c r="C7" s="1223"/>
      <c r="D7" s="1223"/>
      <c r="E7" s="1223"/>
      <c r="F7" s="1223"/>
      <c r="G7" s="1223"/>
    </row>
    <row r="8" spans="1:7" x14ac:dyDescent="0.2">
      <c r="A8" s="1224" t="s">
        <v>46</v>
      </c>
      <c r="B8" s="1224"/>
      <c r="C8" s="1224"/>
      <c r="D8" s="1224"/>
      <c r="E8" s="1224"/>
      <c r="F8" s="1224"/>
      <c r="G8" s="1224"/>
    </row>
    <row r="9" spans="1:7" x14ac:dyDescent="0.2">
      <c r="A9" s="1224"/>
      <c r="B9" s="1224"/>
      <c r="C9" s="1224"/>
      <c r="D9" s="1224"/>
      <c r="E9" s="1224"/>
      <c r="F9" s="1224"/>
      <c r="G9" s="1224"/>
    </row>
    <row r="10" spans="1:7" x14ac:dyDescent="0.2">
      <c r="A10" s="1224"/>
      <c r="B10" s="1224"/>
      <c r="C10" s="1224"/>
      <c r="D10" s="1224"/>
      <c r="E10" s="1224"/>
      <c r="F10" s="1224"/>
      <c r="G10" s="1224"/>
    </row>
    <row r="11" spans="1:7" x14ac:dyDescent="0.2">
      <c r="A11" s="1224"/>
      <c r="B11" s="1224"/>
      <c r="C11" s="1224"/>
      <c r="D11" s="1224"/>
      <c r="E11" s="1224"/>
      <c r="F11" s="1224"/>
      <c r="G11" s="1224"/>
    </row>
    <row r="12" spans="1:7" x14ac:dyDescent="0.2">
      <c r="A12" s="1224"/>
      <c r="B12" s="1224"/>
      <c r="C12" s="1224"/>
      <c r="D12" s="1224"/>
      <c r="E12" s="1224"/>
      <c r="F12" s="1224"/>
      <c r="G12" s="1224"/>
    </row>
    <row r="13" spans="1:7" x14ac:dyDescent="0.2">
      <c r="A13" s="1224"/>
      <c r="B13" s="1224"/>
      <c r="C13" s="1224"/>
      <c r="D13" s="1224"/>
      <c r="E13" s="1224"/>
      <c r="F13" s="1224"/>
      <c r="G13" s="1224"/>
    </row>
    <row r="14" spans="1:7" x14ac:dyDescent="0.2">
      <c r="A14" s="1224"/>
      <c r="B14" s="1224"/>
      <c r="C14" s="1224"/>
      <c r="D14" s="1224"/>
      <c r="E14" s="1224"/>
      <c r="F14" s="1224"/>
      <c r="G14" s="1224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1247" t="s">
        <v>31</v>
      </c>
      <c r="B16" s="1248"/>
      <c r="C16" s="1248"/>
      <c r="D16" s="1248"/>
      <c r="E16" s="1248"/>
      <c r="F16" s="1248"/>
      <c r="G16" s="1248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1239" t="s">
        <v>5</v>
      </c>
      <c r="C18" s="1239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2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1241" t="s">
        <v>9</v>
      </c>
      <c r="C20" s="1241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1239" t="s">
        <v>124</v>
      </c>
      <c r="C26" s="1239"/>
      <c r="D26" s="98"/>
      <c r="E26" s="98"/>
      <c r="F26" s="98"/>
      <c r="G26" s="98"/>
    </row>
    <row r="27" spans="1:7" ht="26.25" customHeight="1" x14ac:dyDescent="0.4">
      <c r="A27" s="109" t="s">
        <v>48</v>
      </c>
      <c r="B27" s="1240" t="s">
        <v>171</v>
      </c>
      <c r="C27" s="1241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99.11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1226" t="s">
        <v>50</v>
      </c>
      <c r="D29" s="1227"/>
      <c r="E29" s="1227"/>
      <c r="F29" s="1227"/>
      <c r="G29" s="1245"/>
    </row>
    <row r="30" spans="1:7" ht="19.5" customHeight="1" x14ac:dyDescent="0.3">
      <c r="A30" s="109" t="s">
        <v>51</v>
      </c>
      <c r="B30" s="113">
        <f>B28-B29</f>
        <v>99.11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1226" t="s">
        <v>53</v>
      </c>
      <c r="D31" s="1227"/>
      <c r="E31" s="1227"/>
      <c r="F31" s="1227"/>
      <c r="G31" s="1245"/>
    </row>
    <row r="32" spans="1:7" ht="27" customHeight="1" x14ac:dyDescent="0.4">
      <c r="A32" s="109" t="s">
        <v>54</v>
      </c>
      <c r="B32" s="115">
        <v>1</v>
      </c>
      <c r="C32" s="1226" t="s">
        <v>55</v>
      </c>
      <c r="D32" s="1227"/>
      <c r="E32" s="1227"/>
      <c r="F32" s="1227"/>
      <c r="G32" s="1245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25</v>
      </c>
      <c r="C36" s="98"/>
      <c r="D36" s="1228" t="s">
        <v>59</v>
      </c>
      <c r="E36" s="1246"/>
      <c r="F36" s="1228" t="s">
        <v>60</v>
      </c>
      <c r="G36" s="1229"/>
    </row>
    <row r="37" spans="1:7" ht="26.25" customHeight="1" x14ac:dyDescent="0.4">
      <c r="A37" s="121" t="s">
        <v>61</v>
      </c>
      <c r="B37" s="122">
        <v>10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50</v>
      </c>
      <c r="C38" s="127">
        <v>1</v>
      </c>
      <c r="D38" s="128">
        <v>28336385</v>
      </c>
      <c r="E38" s="129">
        <f>IF(ISBLANK(D38),"-",$D$48/$D$45*D38)</f>
        <v>27164696.918968368</v>
      </c>
      <c r="F38" s="128"/>
      <c r="G38" s="130" t="str">
        <f>IF(ISBLANK(F38),"-",$D$48/$F$45*F38)</f>
        <v>-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28122395</v>
      </c>
      <c r="E39" s="133">
        <f>IF(ISBLANK(D39),"-",$D$48/$D$45*D39)</f>
        <v>26959555.243567992</v>
      </c>
      <c r="F39" s="132">
        <v>26672854</v>
      </c>
      <c r="G39" s="134">
        <f>IF(ISBLANK(F39),"-",$D$48/$F$45*F39)</f>
        <v>26397620.529430911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28102850</v>
      </c>
      <c r="E40" s="133">
        <f>IF(ISBLANK(D40),"-",$D$48/$D$45*D40)</f>
        <v>26940818.414530654</v>
      </c>
      <c r="F40" s="132">
        <v>26315224</v>
      </c>
      <c r="G40" s="134">
        <f>IF(ISBLANK(F40),"-",$D$48/$F$45*F40)</f>
        <v>26043680.863659099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28187210</v>
      </c>
      <c r="E42" s="141">
        <f>AVERAGE(E38:E41)</f>
        <v>27021690.192355674</v>
      </c>
      <c r="F42" s="140">
        <f>AVERAGE(F38:F41)</f>
        <v>26494039</v>
      </c>
      <c r="G42" s="142">
        <f>AVERAGE(G38:G41)</f>
        <v>26220650.696545005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21.05</v>
      </c>
      <c r="E43" s="145"/>
      <c r="F43" s="144">
        <v>20.39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21.05</v>
      </c>
      <c r="E44" s="148"/>
      <c r="F44" s="147">
        <f>F43*$B$34</f>
        <v>20.39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125</v>
      </c>
      <c r="C45" s="146" t="s">
        <v>76</v>
      </c>
      <c r="D45" s="150">
        <f>D44*$B$30/100</f>
        <v>20.862655</v>
      </c>
      <c r="E45" s="151"/>
      <c r="F45" s="150">
        <f>F44*$B$30/100</f>
        <v>20.208529000000002</v>
      </c>
      <c r="G45" s="98"/>
    </row>
    <row r="46" spans="1:7" ht="19.5" customHeight="1" x14ac:dyDescent="0.3">
      <c r="A46" s="1230" t="s">
        <v>77</v>
      </c>
      <c r="B46" s="1231"/>
      <c r="C46" s="146" t="s">
        <v>78</v>
      </c>
      <c r="D46" s="147">
        <f>D45/$B$45</f>
        <v>0.16690124000000001</v>
      </c>
      <c r="E46" s="151"/>
      <c r="F46" s="152">
        <f>F45/$B$45</f>
        <v>0.16166823200000002</v>
      </c>
      <c r="G46" s="98"/>
    </row>
    <row r="47" spans="1:7" ht="27" customHeight="1" x14ac:dyDescent="0.4">
      <c r="A47" s="1232"/>
      <c r="B47" s="1233"/>
      <c r="C47" s="153" t="s">
        <v>79</v>
      </c>
      <c r="D47" s="154">
        <v>0.16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20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20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26701274.394031405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1.7400654640927798E-2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5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film coated tablet contains Rifampicin BP 150 mg, Isoniazid BP 75 mg, Pyrazinamide BP 400 mg and Ethambutol Hydrochloride BP 275 mg.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150</v>
      </c>
      <c r="C56" s="98" t="str">
        <f>B20</f>
        <v>Rifampicin, Isoniazid 75mg &amp; Pyrazinamide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1057.8194999999998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100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2</v>
      </c>
      <c r="C59" s="175">
        <v>1</v>
      </c>
      <c r="D59" s="1276">
        <v>15664659</v>
      </c>
      <c r="E59" s="176">
        <f t="shared" ref="E59:E68" si="0">IF(ISBLANK(D59),"-",D59/$D$50*$D$47*$B$67)</f>
        <v>93.866135489033027</v>
      </c>
      <c r="F59" s="177">
        <f t="shared" ref="F59:F68" si="1">IF(ISBLANK(D59),"-",E59/$E$70*100)</f>
        <v>106.28652440527087</v>
      </c>
      <c r="G59" s="178">
        <f t="shared" ref="G59:G68" si="2">IF(ISBLANK(D59),"-",E59/$B$56*100)</f>
        <v>62.577423659355347</v>
      </c>
    </row>
    <row r="60" spans="1:7" ht="26.25" customHeight="1" x14ac:dyDescent="0.4">
      <c r="A60" s="121" t="s">
        <v>65</v>
      </c>
      <c r="B60" s="122">
        <v>20</v>
      </c>
      <c r="C60" s="179">
        <v>2</v>
      </c>
      <c r="D60" s="1277">
        <v>15659482</v>
      </c>
      <c r="E60" s="180">
        <f t="shared" si="0"/>
        <v>93.835113748730436</v>
      </c>
      <c r="F60" s="181">
        <f t="shared" si="1"/>
        <v>106.25139786106419</v>
      </c>
      <c r="G60" s="182">
        <f t="shared" si="2"/>
        <v>62.556742499153629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1277">
        <v>16103025</v>
      </c>
      <c r="E61" s="180">
        <f t="shared" si="0"/>
        <v>96.492922471742673</v>
      </c>
      <c r="F61" s="181">
        <f t="shared" si="1"/>
        <v>109.26088845350461</v>
      </c>
      <c r="G61" s="182">
        <f t="shared" si="2"/>
        <v>64.328614981161778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1277">
        <v>14194020</v>
      </c>
      <c r="E62" s="180">
        <f t="shared" si="0"/>
        <v>85.053738128231487</v>
      </c>
      <c r="F62" s="181">
        <f t="shared" si="1"/>
        <v>96.308068572632365</v>
      </c>
      <c r="G62" s="182">
        <f t="shared" si="2"/>
        <v>56.702492085487656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1277">
        <v>13962630</v>
      </c>
      <c r="E63" s="180">
        <f t="shared" si="0"/>
        <v>83.667197566396894</v>
      </c>
      <c r="F63" s="181">
        <f t="shared" si="1"/>
        <v>94.738060640628504</v>
      </c>
      <c r="G63" s="182">
        <f t="shared" si="2"/>
        <v>55.77813171093127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1277">
        <v>13892867</v>
      </c>
      <c r="E64" s="180">
        <f t="shared" si="0"/>
        <v>83.249162088566095</v>
      </c>
      <c r="F64" s="181">
        <f t="shared" si="1"/>
        <v>94.264710610979918</v>
      </c>
      <c r="G64" s="182">
        <f t="shared" si="2"/>
        <v>55.499441392377399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1277">
        <v>14129399</v>
      </c>
      <c r="E65" s="180">
        <f t="shared" si="0"/>
        <v>84.666514662885916</v>
      </c>
      <c r="F65" s="181">
        <f t="shared" si="1"/>
        <v>95.869607608139447</v>
      </c>
      <c r="G65" s="182">
        <f t="shared" si="2"/>
        <v>56.444343108590608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1277">
        <v>15896115</v>
      </c>
      <c r="E66" s="180">
        <f t="shared" si="0"/>
        <v>95.253071537608974</v>
      </c>
      <c r="F66" s="181">
        <f t="shared" si="1"/>
        <v>107.85698015491383</v>
      </c>
      <c r="G66" s="182">
        <f t="shared" si="2"/>
        <v>63.502047691739314</v>
      </c>
    </row>
    <row r="67" spans="1:7" ht="27" customHeight="1" x14ac:dyDescent="0.4">
      <c r="A67" s="121" t="s">
        <v>75</v>
      </c>
      <c r="B67" s="149">
        <f>(B66/B65)*(B64/B63)*(B62/B61)*(B60/B59)*B58</f>
        <v>1000</v>
      </c>
      <c r="C67" s="179">
        <v>9</v>
      </c>
      <c r="D67" s="1277">
        <v>13932198</v>
      </c>
      <c r="E67" s="180">
        <f t="shared" si="0"/>
        <v>83.484842225294202</v>
      </c>
      <c r="F67" s="181">
        <f t="shared" si="1"/>
        <v>94.531575998307133</v>
      </c>
      <c r="G67" s="182">
        <f t="shared" si="2"/>
        <v>55.656561483529465</v>
      </c>
    </row>
    <row r="68" spans="1:7" ht="27" customHeight="1" x14ac:dyDescent="0.4">
      <c r="A68" s="1230" t="s">
        <v>77</v>
      </c>
      <c r="B68" s="1235"/>
      <c r="C68" s="183">
        <v>10</v>
      </c>
      <c r="D68" s="1278">
        <v>13947026</v>
      </c>
      <c r="E68" s="184">
        <f t="shared" si="0"/>
        <v>83.573694913184283</v>
      </c>
      <c r="F68" s="185">
        <f t="shared" si="1"/>
        <v>94.632185694559155</v>
      </c>
      <c r="G68" s="186">
        <f t="shared" si="2"/>
        <v>55.715796608789525</v>
      </c>
    </row>
    <row r="69" spans="1:7" ht="19.5" customHeight="1" x14ac:dyDescent="0.3">
      <c r="A69" s="1232"/>
      <c r="B69" s="1236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88.314239283167396</v>
      </c>
      <c r="F70" s="191">
        <f>AVERAGE(F59:F68)</f>
        <v>100</v>
      </c>
      <c r="G70" s="192">
        <f>AVERAGE(G59:G68)</f>
        <v>58.876159522111607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6.4643096827543808E-2</v>
      </c>
      <c r="F71" s="193">
        <f>STDEV(F59:F68)/F70</f>
        <v>6.4643096827543808E-2</v>
      </c>
      <c r="G71" s="194">
        <f>STDEV(G59:G68)/G70</f>
        <v>6.4643096827543781E-2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1234" t="str">
        <f>B20</f>
        <v>Rifampicin, Isoniazid 75mg &amp; Pyrazinamide</v>
      </c>
      <c r="D74" s="1234"/>
      <c r="E74" s="202" t="s">
        <v>97</v>
      </c>
      <c r="F74" s="202"/>
      <c r="G74" s="203">
        <f>G70</f>
        <v>58.876159522111607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1237" t="s">
        <v>99</v>
      </c>
      <c r="C78" s="1238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58.876159522111607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3.805937280821774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48.758089951860654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1239" t="s">
        <v>124</v>
      </c>
      <c r="C87" s="1239"/>
      <c r="D87" s="98"/>
      <c r="E87" s="98"/>
      <c r="F87" s="98"/>
      <c r="G87" s="98"/>
    </row>
    <row r="88" spans="1:7" ht="26.25" customHeight="1" x14ac:dyDescent="0.4">
      <c r="A88" s="109" t="s">
        <v>48</v>
      </c>
      <c r="B88" s="1240" t="s">
        <v>171</v>
      </c>
      <c r="C88" s="1241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99.11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1242" t="s">
        <v>106</v>
      </c>
      <c r="D90" s="1243"/>
      <c r="E90" s="1243"/>
      <c r="F90" s="1243"/>
      <c r="G90" s="1244"/>
    </row>
    <row r="91" spans="1:7" ht="18.75" customHeight="1" x14ac:dyDescent="0.3">
      <c r="A91" s="109" t="s">
        <v>51</v>
      </c>
      <c r="B91" s="113">
        <f>B89-B90</f>
        <v>99.11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1226" t="s">
        <v>107</v>
      </c>
      <c r="D93" s="1227"/>
      <c r="E93" s="1227"/>
      <c r="F93" s="1227"/>
      <c r="G93" s="1227"/>
    </row>
    <row r="94" spans="1:7" ht="27" customHeight="1" x14ac:dyDescent="0.4">
      <c r="A94" s="109" t="s">
        <v>54</v>
      </c>
      <c r="B94" s="115">
        <v>1</v>
      </c>
      <c r="C94" s="1226" t="s">
        <v>108</v>
      </c>
      <c r="D94" s="1227"/>
      <c r="E94" s="1227"/>
      <c r="F94" s="1227"/>
      <c r="G94" s="1227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25</v>
      </c>
      <c r="C98" s="98"/>
      <c r="D98" s="215" t="s">
        <v>59</v>
      </c>
      <c r="E98" s="216"/>
      <c r="F98" s="1228" t="s">
        <v>60</v>
      </c>
      <c r="G98" s="1229"/>
    </row>
    <row r="99" spans="1:7" ht="26.25" customHeight="1" x14ac:dyDescent="0.4">
      <c r="A99" s="121" t="s">
        <v>61</v>
      </c>
      <c r="B99" s="217">
        <v>10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50</v>
      </c>
      <c r="C100" s="127">
        <v>1</v>
      </c>
      <c r="D100" s="128">
        <v>28336385</v>
      </c>
      <c r="E100" s="218">
        <f>IF(ISBLANK(D100),"-",$D$110/$D$107*D100)</f>
        <v>28296559.290592045</v>
      </c>
      <c r="F100" s="219"/>
      <c r="G100" s="130" t="str">
        <f>IF(ISBLANK(F100),"-",$D$110/$F$107*F100)</f>
        <v>-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132">
        <v>28122395</v>
      </c>
      <c r="E101" s="220">
        <f>IF(ISBLANK(D101),"-",$D$110/$D$107*D101)</f>
        <v>28082870.045383323</v>
      </c>
      <c r="F101" s="110">
        <v>26672854</v>
      </c>
      <c r="G101" s="134">
        <f>IF(ISBLANK(F101),"-",$D$110/$F$107*F101)</f>
        <v>27497521.384823866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132">
        <v>28102850</v>
      </c>
      <c r="E102" s="220">
        <f>IF(ISBLANK(D102),"-",$D$110/$D$107*D102)</f>
        <v>28063352.515136093</v>
      </c>
      <c r="F102" s="964">
        <v>26315224</v>
      </c>
      <c r="G102" s="134">
        <f>IF(ISBLANK(F102),"-",$D$110/$F$107*F102)</f>
        <v>27128834.232978228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1" t="str">
        <f>IF(ISBLANK(D103),"-",$D$110/$D$107*D103)</f>
        <v>-</v>
      </c>
      <c r="F103" s="222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3">
        <f>AVERAGE(D100:D103)</f>
        <v>28187210</v>
      </c>
      <c r="E104" s="141">
        <f>AVERAGE(E100:E103)</f>
        <v>28147593.950370487</v>
      </c>
      <c r="F104" s="223">
        <f>AVERAGE(F100:F103)</f>
        <v>26494039</v>
      </c>
      <c r="G104" s="224">
        <f>AVERAGE(G100:G103)</f>
        <v>27313177.808901049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5">
        <v>21.05</v>
      </c>
      <c r="E105" s="145"/>
      <c r="F105" s="144">
        <v>20.39</v>
      </c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6">
        <f>D105*$B$96</f>
        <v>21.05</v>
      </c>
      <c r="E106" s="148"/>
      <c r="F106" s="147">
        <f>F105*$B$96</f>
        <v>20.39</v>
      </c>
      <c r="G106" s="98"/>
    </row>
    <row r="107" spans="1:7" ht="19.5" customHeight="1" x14ac:dyDescent="0.3">
      <c r="A107" s="121" t="s">
        <v>75</v>
      </c>
      <c r="B107" s="256">
        <f>(B106/B105)*(B104/B103)*(B102/B101)*(B100/B99)*B98</f>
        <v>125</v>
      </c>
      <c r="C107" s="146" t="s">
        <v>76</v>
      </c>
      <c r="D107" s="227">
        <f>D106*$B$91/100</f>
        <v>20.862655</v>
      </c>
      <c r="E107" s="151"/>
      <c r="F107" s="150">
        <f>F106*$B$91/100</f>
        <v>20.208529000000002</v>
      </c>
      <c r="G107" s="98"/>
    </row>
    <row r="108" spans="1:7" ht="19.5" customHeight="1" x14ac:dyDescent="0.3">
      <c r="A108" s="1230" t="s">
        <v>77</v>
      </c>
      <c r="B108" s="1231"/>
      <c r="C108" s="146" t="s">
        <v>78</v>
      </c>
      <c r="D108" s="226">
        <f>D107/$B$107</f>
        <v>0.16690124000000001</v>
      </c>
      <c r="E108" s="151"/>
      <c r="F108" s="152">
        <f>F107/$B$107</f>
        <v>0.16166823200000002</v>
      </c>
      <c r="G108" s="228"/>
    </row>
    <row r="109" spans="1:7" ht="19.5" customHeight="1" x14ac:dyDescent="0.3">
      <c r="A109" s="1232"/>
      <c r="B109" s="1233"/>
      <c r="C109" s="274" t="s">
        <v>79</v>
      </c>
      <c r="D109" s="230">
        <f>$B$56/$B$125</f>
        <v>0.16666666666666666</v>
      </c>
      <c r="E109" s="98"/>
      <c r="F109" s="155"/>
      <c r="G109" s="231"/>
    </row>
    <row r="110" spans="1:7" ht="18.75" customHeight="1" x14ac:dyDescent="0.3">
      <c r="A110" s="98"/>
      <c r="B110" s="98"/>
      <c r="C110" s="229" t="s">
        <v>80</v>
      </c>
      <c r="D110" s="226">
        <f>D109*$B$107</f>
        <v>20.833333333333332</v>
      </c>
      <c r="E110" s="98"/>
      <c r="F110" s="155"/>
      <c r="G110" s="228"/>
    </row>
    <row r="111" spans="1:7" ht="19.5" customHeight="1" x14ac:dyDescent="0.3">
      <c r="A111" s="98"/>
      <c r="B111" s="98"/>
      <c r="C111" s="232" t="s">
        <v>81</v>
      </c>
      <c r="D111" s="233">
        <f>D110/B96</f>
        <v>20.833333333333332</v>
      </c>
      <c r="E111" s="98"/>
      <c r="F111" s="160"/>
      <c r="G111" s="228"/>
    </row>
    <row r="112" spans="1:7" ht="18.75" customHeight="1" x14ac:dyDescent="0.3">
      <c r="A112" s="98"/>
      <c r="B112" s="98"/>
      <c r="C112" s="234" t="s">
        <v>82</v>
      </c>
      <c r="D112" s="235">
        <f>AVERAGE(E100:E103,G100:G103)</f>
        <v>27813827.49378271</v>
      </c>
      <c r="E112" s="98"/>
      <c r="F112" s="160"/>
      <c r="G112" s="236"/>
    </row>
    <row r="113" spans="1:7" ht="18.75" customHeight="1" x14ac:dyDescent="0.3">
      <c r="A113" s="98"/>
      <c r="B113" s="98"/>
      <c r="C113" s="237" t="s">
        <v>83</v>
      </c>
      <c r="D113" s="238">
        <f>STDEV(E100:E103,G100:G103)/D112</f>
        <v>1.7400654640927708E-2</v>
      </c>
      <c r="E113" s="98"/>
      <c r="F113" s="160"/>
      <c r="G113" s="228"/>
    </row>
    <row r="114" spans="1:7" ht="19.5" customHeight="1" x14ac:dyDescent="0.3">
      <c r="A114" s="98"/>
      <c r="B114" s="98"/>
      <c r="C114" s="239" t="s">
        <v>20</v>
      </c>
      <c r="D114" s="240">
        <f>COUNT(E100:E103,G100:G103)</f>
        <v>5</v>
      </c>
      <c r="E114" s="98"/>
      <c r="F114" s="160"/>
      <c r="G114" s="228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900</v>
      </c>
      <c r="C116" s="241" t="s">
        <v>110</v>
      </c>
      <c r="D116" s="242" t="s">
        <v>63</v>
      </c>
      <c r="E116" s="243" t="s">
        <v>111</v>
      </c>
      <c r="F116" s="244" t="s">
        <v>112</v>
      </c>
      <c r="G116" s="98"/>
    </row>
    <row r="117" spans="1:7" ht="26.25" customHeight="1" x14ac:dyDescent="0.4">
      <c r="A117" s="121" t="s">
        <v>113</v>
      </c>
      <c r="B117" s="217">
        <v>1</v>
      </c>
      <c r="C117" s="179">
        <v>1</v>
      </c>
      <c r="D117" s="482">
        <v>30052452</v>
      </c>
      <c r="E117" s="245">
        <f t="shared" ref="E117:E122" si="3">IF(ISBLANK(D117),"-",D117/$D$112*$D$109*$B$125)</f>
        <v>162.07290424187948</v>
      </c>
      <c r="F117" s="246">
        <f t="shared" ref="F117:F122" si="4">IF(ISBLANK(D117), "-", E117/$B$56)</f>
        <v>1.0804860282791966</v>
      </c>
      <c r="G117" s="98"/>
    </row>
    <row r="118" spans="1:7" ht="26.25" customHeight="1" x14ac:dyDescent="0.4">
      <c r="A118" s="121" t="s">
        <v>114</v>
      </c>
      <c r="B118" s="217">
        <v>1</v>
      </c>
      <c r="C118" s="179">
        <v>2</v>
      </c>
      <c r="D118" s="486">
        <v>29118128</v>
      </c>
      <c r="E118" s="247">
        <f t="shared" si="3"/>
        <v>157.03409395834953</v>
      </c>
      <c r="F118" s="248">
        <f t="shared" si="4"/>
        <v>1.0468939597223301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486">
        <v>25732082</v>
      </c>
      <c r="E119" s="247">
        <f t="shared" si="3"/>
        <v>138.7731444319482</v>
      </c>
      <c r="F119" s="248">
        <f t="shared" si="4"/>
        <v>0.92515429621298795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486">
        <v>29464308</v>
      </c>
      <c r="E120" s="247">
        <f t="shared" si="3"/>
        <v>158.9010430509046</v>
      </c>
      <c r="F120" s="248">
        <f t="shared" si="4"/>
        <v>1.0593402870060307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486">
        <v>25699088</v>
      </c>
      <c r="E121" s="247">
        <f t="shared" si="3"/>
        <v>138.59520775634658</v>
      </c>
      <c r="F121" s="248">
        <f t="shared" si="4"/>
        <v>0.92396805170897722</v>
      </c>
      <c r="G121" s="98"/>
    </row>
    <row r="122" spans="1:7" ht="26.25" customHeight="1" x14ac:dyDescent="0.4">
      <c r="A122" s="121" t="s">
        <v>118</v>
      </c>
      <c r="B122" s="217">
        <v>1</v>
      </c>
      <c r="C122" s="249">
        <v>6</v>
      </c>
      <c r="D122" s="490">
        <v>28371188</v>
      </c>
      <c r="E122" s="250">
        <f t="shared" si="3"/>
        <v>153.00584577765434</v>
      </c>
      <c r="F122" s="251">
        <f t="shared" si="4"/>
        <v>1.020038971851029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2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3"/>
      <c r="E124" s="254" t="s">
        <v>70</v>
      </c>
      <c r="F124" s="255">
        <f>AVERAGE(F117:F122)</f>
        <v>1.0093135991300919</v>
      </c>
      <c r="G124" s="98"/>
    </row>
    <row r="125" spans="1:7" ht="27" customHeight="1" x14ac:dyDescent="0.4">
      <c r="A125" s="121" t="s">
        <v>121</v>
      </c>
      <c r="B125" s="256">
        <f>(B124/B123)*(B122/B121)*(B120/B119)*(B118/B117)*B116</f>
        <v>900</v>
      </c>
      <c r="C125" s="257"/>
      <c r="D125" s="258"/>
      <c r="E125" s="157" t="s">
        <v>83</v>
      </c>
      <c r="F125" s="194">
        <f>STDEV(F117:F122)/F124</f>
        <v>6.7869210195371982E-2</v>
      </c>
      <c r="G125" s="98"/>
    </row>
    <row r="126" spans="1:7" ht="27" customHeight="1" x14ac:dyDescent="0.4">
      <c r="A126" s="1230" t="s">
        <v>77</v>
      </c>
      <c r="B126" s="1231"/>
      <c r="C126" s="259"/>
      <c r="D126" s="260"/>
      <c r="E126" s="261" t="s">
        <v>20</v>
      </c>
      <c r="F126" s="262">
        <f>COUNT(F117:F122)</f>
        <v>6</v>
      </c>
      <c r="G126" s="98"/>
    </row>
    <row r="127" spans="1:7" ht="19.5" customHeight="1" x14ac:dyDescent="0.3">
      <c r="A127" s="1232"/>
      <c r="B127" s="1233"/>
      <c r="C127" s="199"/>
      <c r="D127" s="199"/>
      <c r="E127" s="199"/>
      <c r="F127" s="252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2"/>
      <c r="G128" s="199"/>
    </row>
    <row r="129" spans="1:7" ht="18.75" customHeight="1" x14ac:dyDescent="0.3">
      <c r="A129" s="108" t="s">
        <v>95</v>
      </c>
      <c r="B129" s="201" t="s">
        <v>122</v>
      </c>
      <c r="C129" s="1234" t="str">
        <f>B20</f>
        <v>Rifampicin, Isoniazid 75mg &amp; Pyrazinamide</v>
      </c>
      <c r="D129" s="1234"/>
      <c r="E129" s="202" t="s">
        <v>123</v>
      </c>
      <c r="F129" s="202"/>
      <c r="G129" s="205">
        <f>F124</f>
        <v>1.0093135991300919</v>
      </c>
    </row>
    <row r="130" spans="1:7" ht="19.5" customHeight="1" x14ac:dyDescent="0.3">
      <c r="A130" s="263"/>
      <c r="B130" s="263"/>
      <c r="C130" s="264"/>
      <c r="D130" s="264"/>
      <c r="E130" s="264"/>
      <c r="F130" s="264"/>
      <c r="G130" s="264"/>
    </row>
    <row r="131" spans="1:7" ht="18.75" customHeight="1" x14ac:dyDescent="0.3">
      <c r="A131" s="98"/>
      <c r="B131" s="1225" t="s">
        <v>26</v>
      </c>
      <c r="C131" s="1225"/>
      <c r="D131" s="98"/>
      <c r="E131" s="265" t="s">
        <v>27</v>
      </c>
      <c r="F131" s="266"/>
      <c r="G131" s="273" t="s">
        <v>28</v>
      </c>
    </row>
    <row r="132" spans="1:7" ht="60" customHeight="1" x14ac:dyDescent="0.3">
      <c r="A132" s="267" t="s">
        <v>29</v>
      </c>
      <c r="B132" s="268"/>
      <c r="C132" s="268"/>
      <c r="D132" s="98"/>
      <c r="E132" s="268"/>
      <c r="F132" s="199"/>
      <c r="G132" s="269"/>
    </row>
    <row r="133" spans="1:7" ht="60" customHeight="1" x14ac:dyDescent="0.3">
      <c r="A133" s="267" t="s">
        <v>30</v>
      </c>
      <c r="B133" s="270"/>
      <c r="C133" s="270"/>
      <c r="D133" s="98"/>
      <c r="E133" s="270"/>
      <c r="F133" s="199"/>
      <c r="G133" s="271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11" zoomScale="60" zoomScaleNormal="70" workbookViewId="0">
      <selection activeCell="D117" sqref="D117:D12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1223" t="s">
        <v>45</v>
      </c>
      <c r="B1" s="1223"/>
      <c r="C1" s="1223"/>
      <c r="D1" s="1223"/>
      <c r="E1" s="1223"/>
      <c r="F1" s="1223"/>
      <c r="G1" s="1223"/>
    </row>
    <row r="2" spans="1:7" x14ac:dyDescent="0.2">
      <c r="A2" s="1223"/>
      <c r="B2" s="1223"/>
      <c r="C2" s="1223"/>
      <c r="D2" s="1223"/>
      <c r="E2" s="1223"/>
      <c r="F2" s="1223"/>
      <c r="G2" s="1223"/>
    </row>
    <row r="3" spans="1:7" x14ac:dyDescent="0.2">
      <c r="A3" s="1223"/>
      <c r="B3" s="1223"/>
      <c r="C3" s="1223"/>
      <c r="D3" s="1223"/>
      <c r="E3" s="1223"/>
      <c r="F3" s="1223"/>
      <c r="G3" s="1223"/>
    </row>
    <row r="4" spans="1:7" x14ac:dyDescent="0.2">
      <c r="A4" s="1223"/>
      <c r="B4" s="1223"/>
      <c r="C4" s="1223"/>
      <c r="D4" s="1223"/>
      <c r="E4" s="1223"/>
      <c r="F4" s="1223"/>
      <c r="G4" s="1223"/>
    </row>
    <row r="5" spans="1:7" x14ac:dyDescent="0.2">
      <c r="A5" s="1223"/>
      <c r="B5" s="1223"/>
      <c r="C5" s="1223"/>
      <c r="D5" s="1223"/>
      <c r="E5" s="1223"/>
      <c r="F5" s="1223"/>
      <c r="G5" s="1223"/>
    </row>
    <row r="6" spans="1:7" x14ac:dyDescent="0.2">
      <c r="A6" s="1223"/>
      <c r="B6" s="1223"/>
      <c r="C6" s="1223"/>
      <c r="D6" s="1223"/>
      <c r="E6" s="1223"/>
      <c r="F6" s="1223"/>
      <c r="G6" s="1223"/>
    </row>
    <row r="7" spans="1:7" x14ac:dyDescent="0.2">
      <c r="A7" s="1223"/>
      <c r="B7" s="1223"/>
      <c r="C7" s="1223"/>
      <c r="D7" s="1223"/>
      <c r="E7" s="1223"/>
      <c r="F7" s="1223"/>
      <c r="G7" s="1223"/>
    </row>
    <row r="8" spans="1:7" x14ac:dyDescent="0.2">
      <c r="A8" s="1224" t="s">
        <v>46</v>
      </c>
      <c r="B8" s="1224"/>
      <c r="C8" s="1224"/>
      <c r="D8" s="1224"/>
      <c r="E8" s="1224"/>
      <c r="F8" s="1224"/>
      <c r="G8" s="1224"/>
    </row>
    <row r="9" spans="1:7" x14ac:dyDescent="0.2">
      <c r="A9" s="1224"/>
      <c r="B9" s="1224"/>
      <c r="C9" s="1224"/>
      <c r="D9" s="1224"/>
      <c r="E9" s="1224"/>
      <c r="F9" s="1224"/>
      <c r="G9" s="1224"/>
    </row>
    <row r="10" spans="1:7" x14ac:dyDescent="0.2">
      <c r="A10" s="1224"/>
      <c r="B10" s="1224"/>
      <c r="C10" s="1224"/>
      <c r="D10" s="1224"/>
      <c r="E10" s="1224"/>
      <c r="F10" s="1224"/>
      <c r="G10" s="1224"/>
    </row>
    <row r="11" spans="1:7" x14ac:dyDescent="0.2">
      <c r="A11" s="1224"/>
      <c r="B11" s="1224"/>
      <c r="C11" s="1224"/>
      <c r="D11" s="1224"/>
      <c r="E11" s="1224"/>
      <c r="F11" s="1224"/>
      <c r="G11" s="1224"/>
    </row>
    <row r="12" spans="1:7" x14ac:dyDescent="0.2">
      <c r="A12" s="1224"/>
      <c r="B12" s="1224"/>
      <c r="C12" s="1224"/>
      <c r="D12" s="1224"/>
      <c r="E12" s="1224"/>
      <c r="F12" s="1224"/>
      <c r="G12" s="1224"/>
    </row>
    <row r="13" spans="1:7" x14ac:dyDescent="0.2">
      <c r="A13" s="1224"/>
      <c r="B13" s="1224"/>
      <c r="C13" s="1224"/>
      <c r="D13" s="1224"/>
      <c r="E13" s="1224"/>
      <c r="F13" s="1224"/>
      <c r="G13" s="1224"/>
    </row>
    <row r="14" spans="1:7" x14ac:dyDescent="0.2">
      <c r="A14" s="1224"/>
      <c r="B14" s="1224"/>
      <c r="C14" s="1224"/>
      <c r="D14" s="1224"/>
      <c r="E14" s="1224"/>
      <c r="F14" s="1224"/>
      <c r="G14" s="1224"/>
    </row>
    <row r="15" spans="1:7" ht="19.5" customHeight="1" x14ac:dyDescent="0.3">
      <c r="A15" s="275"/>
      <c r="B15" s="275"/>
      <c r="C15" s="275"/>
      <c r="D15" s="275"/>
      <c r="E15" s="275"/>
      <c r="F15" s="275"/>
      <c r="G15" s="275"/>
    </row>
    <row r="16" spans="1:7" ht="19.5" customHeight="1" x14ac:dyDescent="0.3">
      <c r="A16" s="1247" t="s">
        <v>31</v>
      </c>
      <c r="B16" s="1248"/>
      <c r="C16" s="1248"/>
      <c r="D16" s="1248"/>
      <c r="E16" s="1248"/>
      <c r="F16" s="1248"/>
      <c r="G16" s="1248"/>
    </row>
    <row r="17" spans="1:7" ht="18.75" customHeight="1" x14ac:dyDescent="0.3">
      <c r="A17" s="276" t="s">
        <v>47</v>
      </c>
      <c r="B17" s="276"/>
      <c r="C17" s="275"/>
      <c r="D17" s="275"/>
      <c r="E17" s="275"/>
      <c r="F17" s="275"/>
      <c r="G17" s="275"/>
    </row>
    <row r="18" spans="1:7" ht="26.25" customHeight="1" x14ac:dyDescent="0.4">
      <c r="A18" s="277" t="s">
        <v>33</v>
      </c>
      <c r="B18" s="1239" t="s">
        <v>5</v>
      </c>
      <c r="C18" s="1239"/>
      <c r="D18" s="278"/>
      <c r="E18" s="278"/>
      <c r="F18" s="275"/>
      <c r="G18" s="275"/>
    </row>
    <row r="19" spans="1:7" ht="26.25" customHeight="1" x14ac:dyDescent="0.4">
      <c r="A19" s="277" t="s">
        <v>34</v>
      </c>
      <c r="B19" s="449" t="s">
        <v>7</v>
      </c>
      <c r="C19" s="275">
        <v>36</v>
      </c>
      <c r="E19" s="275"/>
      <c r="F19" s="275"/>
      <c r="G19" s="275"/>
    </row>
    <row r="20" spans="1:7" ht="26.25" customHeight="1" x14ac:dyDescent="0.4">
      <c r="A20" s="277" t="s">
        <v>35</v>
      </c>
      <c r="B20" s="1241" t="s">
        <v>9</v>
      </c>
      <c r="C20" s="1241"/>
      <c r="D20" s="275"/>
      <c r="E20" s="275"/>
      <c r="F20" s="275"/>
      <c r="G20" s="275"/>
    </row>
    <row r="21" spans="1:7" ht="26.25" customHeight="1" x14ac:dyDescent="0.4">
      <c r="A21" s="277" t="s">
        <v>36</v>
      </c>
      <c r="B21" s="279" t="s">
        <v>11</v>
      </c>
      <c r="C21" s="279"/>
      <c r="D21" s="280"/>
      <c r="E21" s="280"/>
      <c r="F21" s="280"/>
      <c r="G21" s="280"/>
    </row>
    <row r="22" spans="1:7" ht="26.25" customHeight="1" x14ac:dyDescent="0.4">
      <c r="A22" s="277" t="s">
        <v>37</v>
      </c>
      <c r="B22" s="281" t="s">
        <v>12</v>
      </c>
      <c r="C22" s="282"/>
      <c r="D22" s="275"/>
      <c r="E22" s="275"/>
      <c r="F22" s="275"/>
      <c r="G22" s="275"/>
    </row>
    <row r="23" spans="1:7" ht="26.25" customHeight="1" x14ac:dyDescent="0.4">
      <c r="A23" s="277" t="s">
        <v>38</v>
      </c>
      <c r="B23" s="281"/>
      <c r="C23" s="282"/>
      <c r="D23" s="275"/>
      <c r="E23" s="275"/>
      <c r="F23" s="275"/>
      <c r="G23" s="275"/>
    </row>
    <row r="24" spans="1:7" ht="18.75" customHeight="1" x14ac:dyDescent="0.3">
      <c r="A24" s="277"/>
      <c r="B24" s="283"/>
      <c r="C24" s="275"/>
      <c r="D24" s="275"/>
      <c r="E24" s="275"/>
      <c r="F24" s="275"/>
      <c r="G24" s="275"/>
    </row>
    <row r="25" spans="1:7" ht="18.75" customHeight="1" x14ac:dyDescent="0.3">
      <c r="A25" s="284" t="s">
        <v>1</v>
      </c>
      <c r="B25" s="283"/>
      <c r="C25" s="275"/>
      <c r="D25" s="275"/>
      <c r="E25" s="275"/>
      <c r="F25" s="275"/>
      <c r="G25" s="275"/>
    </row>
    <row r="26" spans="1:7" ht="26.25" customHeight="1" x14ac:dyDescent="0.4">
      <c r="A26" s="285" t="s">
        <v>4</v>
      </c>
      <c r="B26" s="1239" t="s">
        <v>127</v>
      </c>
      <c r="C26" s="1239"/>
      <c r="D26" s="275"/>
      <c r="E26" s="275"/>
      <c r="F26" s="275"/>
      <c r="G26" s="275"/>
    </row>
    <row r="27" spans="1:7" ht="26.25" customHeight="1" x14ac:dyDescent="0.4">
      <c r="A27" s="286" t="s">
        <v>48</v>
      </c>
      <c r="B27" s="1241" t="s">
        <v>130</v>
      </c>
      <c r="C27" s="1241"/>
      <c r="D27" s="275"/>
      <c r="E27" s="275"/>
      <c r="F27" s="275"/>
      <c r="G27" s="275"/>
    </row>
    <row r="28" spans="1:7" ht="27" customHeight="1" x14ac:dyDescent="0.4">
      <c r="A28" s="286" t="s">
        <v>6</v>
      </c>
      <c r="B28" s="287">
        <v>100.33</v>
      </c>
      <c r="C28" s="275"/>
      <c r="D28" s="275"/>
      <c r="E28" s="275"/>
      <c r="F28" s="275"/>
      <c r="G28" s="275"/>
    </row>
    <row r="29" spans="1:7" ht="27" customHeight="1" x14ac:dyDescent="0.4">
      <c r="A29" s="286" t="s">
        <v>49</v>
      </c>
      <c r="B29" s="288">
        <v>0</v>
      </c>
      <c r="C29" s="1226" t="s">
        <v>50</v>
      </c>
      <c r="D29" s="1227"/>
      <c r="E29" s="1227"/>
      <c r="F29" s="1227"/>
      <c r="G29" s="1245"/>
    </row>
    <row r="30" spans="1:7" ht="19.5" customHeight="1" x14ac:dyDescent="0.3">
      <c r="A30" s="286" t="s">
        <v>51</v>
      </c>
      <c r="B30" s="290">
        <f>B28-B29</f>
        <v>100.33</v>
      </c>
      <c r="C30" s="291"/>
      <c r="D30" s="291"/>
      <c r="E30" s="291"/>
      <c r="F30" s="291"/>
      <c r="G30" s="291"/>
    </row>
    <row r="31" spans="1:7" ht="27" customHeight="1" x14ac:dyDescent="0.4">
      <c r="A31" s="286" t="s">
        <v>52</v>
      </c>
      <c r="B31" s="292">
        <v>1</v>
      </c>
      <c r="C31" s="1226" t="s">
        <v>53</v>
      </c>
      <c r="D31" s="1227"/>
      <c r="E31" s="1227"/>
      <c r="F31" s="1227"/>
      <c r="G31" s="1245"/>
    </row>
    <row r="32" spans="1:7" ht="27" customHeight="1" x14ac:dyDescent="0.4">
      <c r="A32" s="286" t="s">
        <v>54</v>
      </c>
      <c r="B32" s="292">
        <v>1</v>
      </c>
      <c r="C32" s="1226" t="s">
        <v>55</v>
      </c>
      <c r="D32" s="1227"/>
      <c r="E32" s="1227"/>
      <c r="F32" s="1227"/>
      <c r="G32" s="1245"/>
    </row>
    <row r="33" spans="1:7" ht="18.75" customHeight="1" x14ac:dyDescent="0.3">
      <c r="A33" s="286"/>
      <c r="B33" s="293"/>
      <c r="C33" s="294"/>
      <c r="D33" s="294"/>
      <c r="E33" s="294"/>
      <c r="F33" s="294"/>
      <c r="G33" s="294"/>
    </row>
    <row r="34" spans="1:7" ht="18.75" customHeight="1" x14ac:dyDescent="0.3">
      <c r="A34" s="286" t="s">
        <v>56</v>
      </c>
      <c r="B34" s="295">
        <f>B31/B32</f>
        <v>1</v>
      </c>
      <c r="C34" s="275" t="s">
        <v>57</v>
      </c>
      <c r="D34" s="275"/>
      <c r="E34" s="275"/>
      <c r="F34" s="275"/>
      <c r="G34" s="275"/>
    </row>
    <row r="35" spans="1:7" ht="19.5" customHeight="1" x14ac:dyDescent="0.3">
      <c r="A35" s="286"/>
      <c r="B35" s="290"/>
      <c r="C35" s="289"/>
      <c r="D35" s="289"/>
      <c r="E35" s="289"/>
      <c r="F35" s="289"/>
      <c r="G35" s="275"/>
    </row>
    <row r="36" spans="1:7" ht="27" customHeight="1" x14ac:dyDescent="0.4">
      <c r="A36" s="296" t="s">
        <v>58</v>
      </c>
      <c r="B36" s="297">
        <v>25</v>
      </c>
      <c r="C36" s="275"/>
      <c r="D36" s="1228" t="s">
        <v>59</v>
      </c>
      <c r="E36" s="1246"/>
      <c r="F36" s="1228" t="s">
        <v>60</v>
      </c>
      <c r="G36" s="1229"/>
    </row>
    <row r="37" spans="1:7" ht="26.25" customHeight="1" x14ac:dyDescent="0.4">
      <c r="A37" s="298" t="s">
        <v>61</v>
      </c>
      <c r="B37" s="299">
        <v>5</v>
      </c>
      <c r="C37" s="300" t="s">
        <v>62</v>
      </c>
      <c r="D37" s="301" t="s">
        <v>63</v>
      </c>
      <c r="E37" s="302" t="s">
        <v>64</v>
      </c>
      <c r="F37" s="301" t="s">
        <v>63</v>
      </c>
      <c r="G37" s="303" t="s">
        <v>64</v>
      </c>
    </row>
    <row r="38" spans="1:7" ht="26.25" customHeight="1" x14ac:dyDescent="0.4">
      <c r="A38" s="298" t="s">
        <v>65</v>
      </c>
      <c r="B38" s="299">
        <v>50</v>
      </c>
      <c r="C38" s="304">
        <v>1</v>
      </c>
      <c r="D38" s="305">
        <v>10588923</v>
      </c>
      <c r="E38" s="306">
        <f>IF(ISBLANK(D38),"-",$D$48/$D$45*D38)</f>
        <v>10902990.173748944</v>
      </c>
      <c r="F38" s="305">
        <v>10980939</v>
      </c>
      <c r="G38" s="307">
        <f>IF(ISBLANK(F38),"-",$D$48/$F$45*F38)</f>
        <v>10698749.843989907</v>
      </c>
    </row>
    <row r="39" spans="1:7" ht="26.25" customHeight="1" x14ac:dyDescent="0.4">
      <c r="A39" s="298" t="s">
        <v>66</v>
      </c>
      <c r="B39" s="299">
        <v>1</v>
      </c>
      <c r="C39" s="308">
        <v>2</v>
      </c>
      <c r="D39" s="309">
        <v>10571106</v>
      </c>
      <c r="E39" s="310">
        <f>IF(ISBLANK(D39),"-",$D$48/$D$45*D39)</f>
        <v>10884644.722004164</v>
      </c>
      <c r="F39" s="309">
        <v>11222970</v>
      </c>
      <c r="G39" s="311">
        <f>IF(ISBLANK(F39),"-",$D$48/$F$45*F39)</f>
        <v>10934561.109628547</v>
      </c>
    </row>
    <row r="40" spans="1:7" ht="26.25" customHeight="1" x14ac:dyDescent="0.4">
      <c r="A40" s="298" t="s">
        <v>67</v>
      </c>
      <c r="B40" s="299">
        <v>1</v>
      </c>
      <c r="C40" s="308">
        <v>3</v>
      </c>
      <c r="D40" s="309">
        <v>10505828</v>
      </c>
      <c r="E40" s="310">
        <f>IF(ISBLANK(D40),"-",$D$48/$D$45*D40)</f>
        <v>10817430.57826528</v>
      </c>
      <c r="F40" s="309">
        <v>11041280</v>
      </c>
      <c r="G40" s="311">
        <f>IF(ISBLANK(F40),"-",$D$48/$F$45*F40)</f>
        <v>10757540.195556033</v>
      </c>
    </row>
    <row r="41" spans="1:7" ht="26.25" customHeight="1" x14ac:dyDescent="0.4">
      <c r="A41" s="298" t="s">
        <v>68</v>
      </c>
      <c r="B41" s="299">
        <v>1</v>
      </c>
      <c r="C41" s="312">
        <v>4</v>
      </c>
      <c r="D41" s="313"/>
      <c r="E41" s="314" t="str">
        <f>IF(ISBLANK(D41),"-",$D$48/$D$45*D41)</f>
        <v>-</v>
      </c>
      <c r="F41" s="313"/>
      <c r="G41" s="315" t="str">
        <f>IF(ISBLANK(F41),"-",$D$48/$F$45*F41)</f>
        <v>-</v>
      </c>
    </row>
    <row r="42" spans="1:7" ht="27" customHeight="1" x14ac:dyDescent="0.4">
      <c r="A42" s="298" t="s">
        <v>69</v>
      </c>
      <c r="B42" s="299">
        <v>1</v>
      </c>
      <c r="C42" s="316" t="s">
        <v>70</v>
      </c>
      <c r="D42" s="317">
        <f>AVERAGE(D38:D41)</f>
        <v>10555285.666666666</v>
      </c>
      <c r="E42" s="318">
        <f>AVERAGE(E38:E41)</f>
        <v>10868355.15800613</v>
      </c>
      <c r="F42" s="317">
        <f>AVERAGE(F38:F41)</f>
        <v>11081729.666666666</v>
      </c>
      <c r="G42" s="319">
        <f>AVERAGE(G38:G41)</f>
        <v>10796950.383058162</v>
      </c>
    </row>
    <row r="43" spans="1:7" ht="26.25" customHeight="1" x14ac:dyDescent="0.4">
      <c r="A43" s="298" t="s">
        <v>71</v>
      </c>
      <c r="B43" s="299">
        <v>1</v>
      </c>
      <c r="C43" s="320" t="s">
        <v>72</v>
      </c>
      <c r="D43" s="321">
        <v>19.36</v>
      </c>
      <c r="E43" s="322"/>
      <c r="F43" s="321">
        <v>20.46</v>
      </c>
      <c r="G43" s="275"/>
    </row>
    <row r="44" spans="1:7" ht="26.25" customHeight="1" x14ac:dyDescent="0.4">
      <c r="A44" s="298" t="s">
        <v>73</v>
      </c>
      <c r="B44" s="299">
        <v>1</v>
      </c>
      <c r="C44" s="323" t="s">
        <v>74</v>
      </c>
      <c r="D44" s="324">
        <f>D43*$B$34</f>
        <v>19.36</v>
      </c>
      <c r="E44" s="325"/>
      <c r="F44" s="324">
        <f>F43*$B$34</f>
        <v>20.46</v>
      </c>
      <c r="G44" s="275"/>
    </row>
    <row r="45" spans="1:7" ht="19.5" customHeight="1" x14ac:dyDescent="0.3">
      <c r="A45" s="298" t="s">
        <v>75</v>
      </c>
      <c r="B45" s="326">
        <f>(B44/B43)*(B42/B41)*(B40/B39)*(B38/B37)*B36</f>
        <v>250</v>
      </c>
      <c r="C45" s="323" t="s">
        <v>76</v>
      </c>
      <c r="D45" s="327">
        <f>D44*$B$30/100</f>
        <v>19.423887999999998</v>
      </c>
      <c r="E45" s="328"/>
      <c r="F45" s="327">
        <f>F44*$B$30/100</f>
        <v>20.527518000000001</v>
      </c>
      <c r="G45" s="275"/>
    </row>
    <row r="46" spans="1:7" ht="19.5" customHeight="1" x14ac:dyDescent="0.3">
      <c r="A46" s="1230" t="s">
        <v>77</v>
      </c>
      <c r="B46" s="1231"/>
      <c r="C46" s="323" t="s">
        <v>78</v>
      </c>
      <c r="D46" s="324">
        <f>D45/$B$45</f>
        <v>7.7695551999999987E-2</v>
      </c>
      <c r="E46" s="328"/>
      <c r="F46" s="329">
        <f>F45/$B$45</f>
        <v>8.2110072000000006E-2</v>
      </c>
      <c r="G46" s="275"/>
    </row>
    <row r="47" spans="1:7" ht="27" customHeight="1" x14ac:dyDescent="0.4">
      <c r="A47" s="1232"/>
      <c r="B47" s="1233"/>
      <c r="C47" s="330" t="s">
        <v>79</v>
      </c>
      <c r="D47" s="331">
        <v>0.08</v>
      </c>
      <c r="E47" s="275"/>
      <c r="F47" s="332"/>
      <c r="G47" s="275"/>
    </row>
    <row r="48" spans="1:7" ht="18.75" customHeight="1" x14ac:dyDescent="0.3">
      <c r="A48" s="275"/>
      <c r="B48" s="275"/>
      <c r="C48" s="333" t="s">
        <v>80</v>
      </c>
      <c r="D48" s="327">
        <f>D47*$B$45</f>
        <v>20</v>
      </c>
      <c r="E48" s="275"/>
      <c r="F48" s="332"/>
      <c r="G48" s="275"/>
    </row>
    <row r="49" spans="1:7" ht="19.5" customHeight="1" x14ac:dyDescent="0.3">
      <c r="A49" s="275"/>
      <c r="B49" s="275"/>
      <c r="C49" s="334" t="s">
        <v>81</v>
      </c>
      <c r="D49" s="335">
        <f>D48/B34</f>
        <v>20</v>
      </c>
      <c r="E49" s="275"/>
      <c r="F49" s="332"/>
      <c r="G49" s="275"/>
    </row>
    <row r="50" spans="1:7" ht="18.75" customHeight="1" x14ac:dyDescent="0.3">
      <c r="A50" s="275"/>
      <c r="B50" s="275"/>
      <c r="C50" s="296" t="s">
        <v>82</v>
      </c>
      <c r="D50" s="336">
        <f>AVERAGE(E38:E41,G38:G41)</f>
        <v>10832652.770532146</v>
      </c>
      <c r="E50" s="275"/>
      <c r="F50" s="337"/>
      <c r="G50" s="275"/>
    </row>
    <row r="51" spans="1:7" ht="18.75" customHeight="1" x14ac:dyDescent="0.3">
      <c r="A51" s="275"/>
      <c r="B51" s="275"/>
      <c r="C51" s="298" t="s">
        <v>83</v>
      </c>
      <c r="D51" s="338">
        <f>STDEV(E38:E41,G38:G41)/D50</f>
        <v>8.4444828592119305E-3</v>
      </c>
      <c r="E51" s="275"/>
      <c r="F51" s="337"/>
      <c r="G51" s="275"/>
    </row>
    <row r="52" spans="1:7" ht="19.5" customHeight="1" x14ac:dyDescent="0.3">
      <c r="A52" s="275"/>
      <c r="B52" s="275"/>
      <c r="C52" s="339" t="s">
        <v>20</v>
      </c>
      <c r="D52" s="340">
        <f>COUNT(E38:E41,G38:G41)</f>
        <v>6</v>
      </c>
      <c r="E52" s="275"/>
      <c r="F52" s="337"/>
      <c r="G52" s="275"/>
    </row>
    <row r="53" spans="1:7" ht="18.75" customHeight="1" x14ac:dyDescent="0.3">
      <c r="A53" s="275"/>
      <c r="B53" s="275"/>
      <c r="C53" s="275"/>
      <c r="D53" s="275"/>
      <c r="E53" s="275"/>
      <c r="F53" s="275"/>
      <c r="G53" s="275"/>
    </row>
    <row r="54" spans="1:7" ht="18.75" customHeight="1" x14ac:dyDescent="0.3">
      <c r="A54" s="276" t="s">
        <v>1</v>
      </c>
      <c r="B54" s="341" t="s">
        <v>84</v>
      </c>
      <c r="C54" s="275"/>
      <c r="D54" s="275"/>
      <c r="E54" s="275"/>
      <c r="F54" s="275"/>
      <c r="G54" s="275"/>
    </row>
    <row r="55" spans="1:7" ht="18.75" customHeight="1" x14ac:dyDescent="0.3">
      <c r="A55" s="275" t="s">
        <v>85</v>
      </c>
      <c r="B55" s="342" t="str">
        <f>B21</f>
        <v>Each film coated tablet contains Rifampicin BP 150 mg, Isoniazid BP 75 mg, Pyrazinamide BP 400 mg and Ethambutol Hydrochloride BP 275 mg.</v>
      </c>
      <c r="C55" s="275"/>
      <c r="D55" s="275"/>
      <c r="E55" s="275"/>
      <c r="F55" s="275"/>
      <c r="G55" s="275"/>
    </row>
    <row r="56" spans="1:7" ht="26.25" customHeight="1" x14ac:dyDescent="0.4">
      <c r="A56" s="343" t="s">
        <v>86</v>
      </c>
      <c r="B56" s="344">
        <v>75</v>
      </c>
      <c r="C56" s="275" t="str">
        <f>B20</f>
        <v>Rifampicin, Isoniazid 75mg &amp; Pyrazinamide</v>
      </c>
      <c r="D56" s="275"/>
      <c r="E56" s="275"/>
      <c r="F56" s="275"/>
      <c r="G56" s="275"/>
    </row>
    <row r="57" spans="1:7" ht="17.25" customHeight="1" x14ac:dyDescent="0.3">
      <c r="A57" s="345" t="s">
        <v>87</v>
      </c>
      <c r="B57" s="345">
        <f>Uniformity!C46</f>
        <v>1057.8194999999998</v>
      </c>
      <c r="C57" s="345"/>
      <c r="D57" s="346"/>
      <c r="E57" s="346"/>
      <c r="F57" s="346"/>
      <c r="G57" s="346"/>
    </row>
    <row r="58" spans="1:7" ht="57.75" customHeight="1" x14ac:dyDescent="0.4">
      <c r="A58" s="296" t="s">
        <v>88</v>
      </c>
      <c r="B58" s="297">
        <v>100</v>
      </c>
      <c r="C58" s="347" t="s">
        <v>89</v>
      </c>
      <c r="D58" s="348" t="s">
        <v>90</v>
      </c>
      <c r="E58" s="349" t="s">
        <v>91</v>
      </c>
      <c r="F58" s="350" t="s">
        <v>92</v>
      </c>
      <c r="G58" s="351" t="s">
        <v>93</v>
      </c>
    </row>
    <row r="59" spans="1:7" ht="26.25" customHeight="1" x14ac:dyDescent="0.4">
      <c r="A59" s="298" t="s">
        <v>61</v>
      </c>
      <c r="B59" s="299">
        <v>2</v>
      </c>
      <c r="C59" s="352">
        <v>1</v>
      </c>
      <c r="D59" s="1276">
        <v>8280831</v>
      </c>
      <c r="E59" s="353">
        <f t="shared" ref="E59:E68" si="0">IF(ISBLANK(D59),"-",D59/$D$50*$D$47*$B$67)</f>
        <v>61.154593803845962</v>
      </c>
      <c r="F59" s="354">
        <f t="shared" ref="F59:F68" si="1">IF(ISBLANK(D59),"-",E59/$E$70*100)</f>
        <v>98.242847917667646</v>
      </c>
      <c r="G59" s="355">
        <f t="shared" ref="G59:G68" si="2">IF(ISBLANK(D59),"-",E59/$B$56*100)</f>
        <v>81.539458405127945</v>
      </c>
    </row>
    <row r="60" spans="1:7" ht="26.25" customHeight="1" x14ac:dyDescent="0.4">
      <c r="A60" s="298" t="s">
        <v>65</v>
      </c>
      <c r="B60" s="299">
        <v>20</v>
      </c>
      <c r="C60" s="356">
        <v>2</v>
      </c>
      <c r="D60" s="1277">
        <v>8278331</v>
      </c>
      <c r="E60" s="357">
        <f t="shared" si="0"/>
        <v>61.136131105535902</v>
      </c>
      <c r="F60" s="358">
        <f t="shared" si="1"/>
        <v>98.213188198758502</v>
      </c>
      <c r="G60" s="359">
        <f t="shared" si="2"/>
        <v>81.51484147404787</v>
      </c>
    </row>
    <row r="61" spans="1:7" ht="26.25" customHeight="1" x14ac:dyDescent="0.4">
      <c r="A61" s="298" t="s">
        <v>66</v>
      </c>
      <c r="B61" s="299">
        <v>1</v>
      </c>
      <c r="C61" s="356">
        <v>3</v>
      </c>
      <c r="D61" s="1277">
        <v>8103696</v>
      </c>
      <c r="E61" s="357">
        <f t="shared" si="0"/>
        <v>59.846437777784786</v>
      </c>
      <c r="F61" s="358">
        <f t="shared" si="1"/>
        <v>96.141338194078813</v>
      </c>
      <c r="G61" s="359">
        <f t="shared" si="2"/>
        <v>79.795250370379705</v>
      </c>
    </row>
    <row r="62" spans="1:7" ht="26.25" customHeight="1" x14ac:dyDescent="0.4">
      <c r="A62" s="298" t="s">
        <v>67</v>
      </c>
      <c r="B62" s="299">
        <v>1</v>
      </c>
      <c r="C62" s="356">
        <v>4</v>
      </c>
      <c r="D62" s="1277">
        <v>8469519</v>
      </c>
      <c r="E62" s="357">
        <f t="shared" si="0"/>
        <v>62.548069651337606</v>
      </c>
      <c r="F62" s="358">
        <f t="shared" si="1"/>
        <v>100.48142113427947</v>
      </c>
      <c r="G62" s="359">
        <f t="shared" si="2"/>
        <v>83.397426201783475</v>
      </c>
    </row>
    <row r="63" spans="1:7" ht="26.25" customHeight="1" x14ac:dyDescent="0.4">
      <c r="A63" s="298" t="s">
        <v>68</v>
      </c>
      <c r="B63" s="299">
        <v>1</v>
      </c>
      <c r="C63" s="356">
        <v>5</v>
      </c>
      <c r="D63" s="1277">
        <v>8492908</v>
      </c>
      <c r="E63" s="357">
        <f t="shared" si="0"/>
        <v>62.720799271647238</v>
      </c>
      <c r="F63" s="358">
        <f t="shared" si="1"/>
        <v>100.75890560050591</v>
      </c>
      <c r="G63" s="359">
        <f t="shared" si="2"/>
        <v>83.627732362196312</v>
      </c>
    </row>
    <row r="64" spans="1:7" ht="26.25" customHeight="1" x14ac:dyDescent="0.4">
      <c r="A64" s="298" t="s">
        <v>69</v>
      </c>
      <c r="B64" s="299">
        <v>1</v>
      </c>
      <c r="C64" s="356">
        <v>6</v>
      </c>
      <c r="D64" s="1277">
        <v>8517905</v>
      </c>
      <c r="E64" s="357">
        <f t="shared" si="0"/>
        <v>62.905404099509887</v>
      </c>
      <c r="F64" s="358">
        <f t="shared" si="1"/>
        <v>101.05546719793472</v>
      </c>
      <c r="G64" s="359">
        <f t="shared" si="2"/>
        <v>83.87387213267985</v>
      </c>
    </row>
    <row r="65" spans="1:7" ht="26.25" customHeight="1" x14ac:dyDescent="0.4">
      <c r="A65" s="298" t="s">
        <v>71</v>
      </c>
      <c r="B65" s="299">
        <v>1</v>
      </c>
      <c r="C65" s="356">
        <v>7</v>
      </c>
      <c r="D65" s="1277">
        <v>8578407</v>
      </c>
      <c r="E65" s="357">
        <f t="shared" si="0"/>
        <v>63.352216168772053</v>
      </c>
      <c r="F65" s="358">
        <f t="shared" si="1"/>
        <v>101.77325612331126</v>
      </c>
      <c r="G65" s="359">
        <f t="shared" si="2"/>
        <v>84.469621558362746</v>
      </c>
    </row>
    <row r="66" spans="1:7" ht="26.25" customHeight="1" x14ac:dyDescent="0.4">
      <c r="A66" s="298" t="s">
        <v>73</v>
      </c>
      <c r="B66" s="299">
        <v>1</v>
      </c>
      <c r="C66" s="356">
        <v>8</v>
      </c>
      <c r="D66" s="1277">
        <v>8446894</v>
      </c>
      <c r="E66" s="357">
        <f t="shared" si="0"/>
        <v>62.380982231631549</v>
      </c>
      <c r="F66" s="358">
        <f t="shared" si="1"/>
        <v>100.21300067815169</v>
      </c>
      <c r="G66" s="359">
        <f t="shared" si="2"/>
        <v>83.174642975508732</v>
      </c>
    </row>
    <row r="67" spans="1:7" ht="27" customHeight="1" x14ac:dyDescent="0.4">
      <c r="A67" s="298" t="s">
        <v>75</v>
      </c>
      <c r="B67" s="326">
        <f>(B66/B65)*(B64/B63)*(B62/B61)*(B60/B59)*B58</f>
        <v>1000</v>
      </c>
      <c r="C67" s="356">
        <v>9</v>
      </c>
      <c r="D67" s="1277">
        <v>8563812</v>
      </c>
      <c r="E67" s="357">
        <f t="shared" si="0"/>
        <v>63.244430936037901</v>
      </c>
      <c r="F67" s="358">
        <f t="shared" si="1"/>
        <v>101.60010268431962</v>
      </c>
      <c r="G67" s="359">
        <f t="shared" si="2"/>
        <v>84.325907914717206</v>
      </c>
    </row>
    <row r="68" spans="1:7" ht="27" customHeight="1" x14ac:dyDescent="0.4">
      <c r="A68" s="1230" t="s">
        <v>77</v>
      </c>
      <c r="B68" s="1235"/>
      <c r="C68" s="360">
        <v>10</v>
      </c>
      <c r="D68" s="1278">
        <v>8557100</v>
      </c>
      <c r="E68" s="361">
        <f t="shared" si="0"/>
        <v>63.194862283615052</v>
      </c>
      <c r="F68" s="362">
        <f t="shared" si="1"/>
        <v>101.52047227099237</v>
      </c>
      <c r="G68" s="363">
        <f t="shared" si="2"/>
        <v>84.259816378153403</v>
      </c>
    </row>
    <row r="69" spans="1:7" ht="19.5" customHeight="1" x14ac:dyDescent="0.3">
      <c r="A69" s="1232"/>
      <c r="B69" s="1236"/>
      <c r="C69" s="356"/>
      <c r="D69" s="328"/>
      <c r="E69" s="364"/>
      <c r="F69" s="346"/>
      <c r="G69" s="365"/>
    </row>
    <row r="70" spans="1:7" ht="26.25" customHeight="1" x14ac:dyDescent="0.4">
      <c r="A70" s="346"/>
      <c r="B70" s="346"/>
      <c r="C70" s="366" t="s">
        <v>94</v>
      </c>
      <c r="D70" s="367"/>
      <c r="E70" s="368">
        <f>AVERAGE(E59:E68)</f>
        <v>62.248392732971794</v>
      </c>
      <c r="F70" s="368">
        <f>AVERAGE(F59:F68)</f>
        <v>100.00000000000001</v>
      </c>
      <c r="G70" s="369">
        <f>AVERAGE(G59:G68)</f>
        <v>82.997856977295712</v>
      </c>
    </row>
    <row r="71" spans="1:7" ht="26.25" customHeight="1" x14ac:dyDescent="0.4">
      <c r="A71" s="346"/>
      <c r="B71" s="346"/>
      <c r="C71" s="366"/>
      <c r="D71" s="367"/>
      <c r="E71" s="370">
        <f>STDEV(E59:E68)/E70</f>
        <v>1.8605028264745947E-2</v>
      </c>
      <c r="F71" s="370">
        <f>STDEV(F59:F68)/F70</f>
        <v>1.8605028264745947E-2</v>
      </c>
      <c r="G71" s="371">
        <f>STDEV(G59:G68)/G70</f>
        <v>1.8605028264745999E-2</v>
      </c>
    </row>
    <row r="72" spans="1:7" ht="27" customHeight="1" x14ac:dyDescent="0.4">
      <c r="A72" s="346"/>
      <c r="B72" s="346"/>
      <c r="C72" s="372"/>
      <c r="D72" s="373"/>
      <c r="E72" s="374">
        <f>COUNT(E59:E68)</f>
        <v>10</v>
      </c>
      <c r="F72" s="374">
        <f>COUNT(F59:F68)</f>
        <v>10</v>
      </c>
      <c r="G72" s="375">
        <f>COUNT(G59:G68)</f>
        <v>10</v>
      </c>
    </row>
    <row r="73" spans="1:7" ht="18.75" customHeight="1" x14ac:dyDescent="0.3">
      <c r="A73" s="346"/>
      <c r="B73" s="376"/>
      <c r="C73" s="376"/>
      <c r="D73" s="325"/>
      <c r="E73" s="367"/>
      <c r="F73" s="322"/>
      <c r="G73" s="377"/>
    </row>
    <row r="74" spans="1:7" ht="18.75" customHeight="1" x14ac:dyDescent="0.3">
      <c r="A74" s="285" t="s">
        <v>95</v>
      </c>
      <c r="B74" s="378" t="s">
        <v>96</v>
      </c>
      <c r="C74" s="1234" t="str">
        <f>B20</f>
        <v>Rifampicin, Isoniazid 75mg &amp; Pyrazinamide</v>
      </c>
      <c r="D74" s="1234"/>
      <c r="E74" s="379" t="s">
        <v>97</v>
      </c>
      <c r="F74" s="379"/>
      <c r="G74" s="380">
        <f>G70</f>
        <v>82.997856977295712</v>
      </c>
    </row>
    <row r="75" spans="1:7" ht="18.75" customHeight="1" x14ac:dyDescent="0.3">
      <c r="A75" s="285"/>
      <c r="B75" s="378"/>
      <c r="C75" s="381"/>
      <c r="D75" s="381"/>
      <c r="E75" s="379"/>
      <c r="F75" s="379"/>
      <c r="G75" s="382"/>
    </row>
    <row r="76" spans="1:7" ht="18.75" customHeight="1" x14ac:dyDescent="0.3">
      <c r="A76" s="276" t="s">
        <v>1</v>
      </c>
      <c r="B76" s="383" t="s">
        <v>98</v>
      </c>
      <c r="C76" s="275"/>
      <c r="D76" s="275"/>
      <c r="E76" s="275"/>
      <c r="F76" s="275"/>
      <c r="G76" s="346"/>
    </row>
    <row r="77" spans="1:7" ht="18.75" customHeight="1" x14ac:dyDescent="0.3">
      <c r="A77" s="276"/>
      <c r="B77" s="341"/>
      <c r="C77" s="275"/>
      <c r="D77" s="275"/>
      <c r="E77" s="275"/>
      <c r="F77" s="275"/>
      <c r="G77" s="346"/>
    </row>
    <row r="78" spans="1:7" ht="18.75" customHeight="1" x14ac:dyDescent="0.3">
      <c r="A78" s="346"/>
      <c r="B78" s="1237" t="s">
        <v>99</v>
      </c>
      <c r="C78" s="1238"/>
      <c r="D78" s="275"/>
      <c r="E78" s="346"/>
      <c r="F78" s="346"/>
      <c r="G78" s="346"/>
    </row>
    <row r="79" spans="1:7" ht="18.75" customHeight="1" x14ac:dyDescent="0.3">
      <c r="A79" s="346"/>
      <c r="B79" s="384" t="s">
        <v>43</v>
      </c>
      <c r="C79" s="385">
        <f>G70</f>
        <v>82.997856977295712</v>
      </c>
      <c r="D79" s="275"/>
      <c r="E79" s="346"/>
      <c r="F79" s="346"/>
      <c r="G79" s="346"/>
    </row>
    <row r="80" spans="1:7" ht="26.25" customHeight="1" x14ac:dyDescent="0.4">
      <c r="A80" s="346"/>
      <c r="B80" s="384" t="s">
        <v>100</v>
      </c>
      <c r="C80" s="386">
        <v>2.4</v>
      </c>
      <c r="D80" s="275"/>
      <c r="E80" s="346"/>
      <c r="F80" s="346"/>
      <c r="G80" s="346"/>
    </row>
    <row r="81" spans="1:7" ht="18.75" customHeight="1" x14ac:dyDescent="0.3">
      <c r="A81" s="346"/>
      <c r="B81" s="384" t="s">
        <v>101</v>
      </c>
      <c r="C81" s="385">
        <f>STDEV(G59:G68)</f>
        <v>1.5441774749759327</v>
      </c>
      <c r="D81" s="275"/>
      <c r="E81" s="346"/>
      <c r="F81" s="346"/>
      <c r="G81" s="346"/>
    </row>
    <row r="82" spans="1:7" ht="18.75" customHeight="1" x14ac:dyDescent="0.3">
      <c r="A82" s="346"/>
      <c r="B82" s="384" t="s">
        <v>102</v>
      </c>
      <c r="C82" s="385">
        <f>IF(OR(G70&lt;98.5,G70&gt;101.5),(IF(98.5&gt;G70,98.5,101.5)),C79)</f>
        <v>98.5</v>
      </c>
      <c r="D82" s="275"/>
      <c r="E82" s="346"/>
      <c r="F82" s="346"/>
      <c r="G82" s="346"/>
    </row>
    <row r="83" spans="1:7" ht="18.75" customHeight="1" x14ac:dyDescent="0.3">
      <c r="A83" s="346"/>
      <c r="B83" s="384" t="s">
        <v>103</v>
      </c>
      <c r="C83" s="387">
        <f>ABS(C82-C79)+(C80*C81)</f>
        <v>19.208168962646525</v>
      </c>
      <c r="D83" s="275"/>
      <c r="E83" s="346"/>
      <c r="F83" s="346"/>
      <c r="G83" s="346"/>
    </row>
    <row r="84" spans="1:7" ht="18.75" customHeight="1" x14ac:dyDescent="0.3">
      <c r="A84" s="343"/>
      <c r="B84" s="388"/>
      <c r="C84" s="275"/>
      <c r="D84" s="275"/>
      <c r="E84" s="275"/>
      <c r="F84" s="275"/>
      <c r="G84" s="275"/>
    </row>
    <row r="85" spans="1:7" ht="18.75" customHeight="1" x14ac:dyDescent="0.3">
      <c r="A85" s="284" t="s">
        <v>104</v>
      </c>
      <c r="B85" s="284" t="s">
        <v>105</v>
      </c>
      <c r="C85" s="275"/>
      <c r="D85" s="275"/>
      <c r="E85" s="275"/>
      <c r="F85" s="275"/>
      <c r="G85" s="275"/>
    </row>
    <row r="86" spans="1:7" ht="18.75" customHeight="1" x14ac:dyDescent="0.3">
      <c r="A86" s="284"/>
      <c r="B86" s="284"/>
      <c r="C86" s="275"/>
      <c r="D86" s="275"/>
      <c r="E86" s="275"/>
      <c r="F86" s="275"/>
      <c r="G86" s="275"/>
    </row>
    <row r="87" spans="1:7" ht="26.25" customHeight="1" x14ac:dyDescent="0.4">
      <c r="A87" s="285" t="s">
        <v>4</v>
      </c>
      <c r="B87" s="1239" t="s">
        <v>127</v>
      </c>
      <c r="C87" s="1239"/>
      <c r="D87" s="275"/>
      <c r="E87" s="275"/>
      <c r="F87" s="275"/>
      <c r="G87" s="275"/>
    </row>
    <row r="88" spans="1:7" ht="26.25" customHeight="1" x14ac:dyDescent="0.4">
      <c r="A88" s="286" t="s">
        <v>48</v>
      </c>
      <c r="B88" s="1241" t="s">
        <v>130</v>
      </c>
      <c r="C88" s="1241"/>
      <c r="D88" s="275"/>
      <c r="E88" s="275"/>
      <c r="F88" s="275"/>
      <c r="G88" s="275"/>
    </row>
    <row r="89" spans="1:7" ht="27" customHeight="1" x14ac:dyDescent="0.4">
      <c r="A89" s="286" t="s">
        <v>6</v>
      </c>
      <c r="B89" s="287">
        <v>100.33</v>
      </c>
      <c r="C89" s="275"/>
      <c r="D89" s="275"/>
      <c r="E89" s="275"/>
      <c r="F89" s="275"/>
      <c r="G89" s="275"/>
    </row>
    <row r="90" spans="1:7" ht="27" customHeight="1" x14ac:dyDescent="0.4">
      <c r="A90" s="286" t="s">
        <v>49</v>
      </c>
      <c r="B90" s="287">
        <f>B33</f>
        <v>0</v>
      </c>
      <c r="C90" s="1242" t="s">
        <v>106</v>
      </c>
      <c r="D90" s="1243"/>
      <c r="E90" s="1243"/>
      <c r="F90" s="1243"/>
      <c r="G90" s="1244"/>
    </row>
    <row r="91" spans="1:7" ht="18.75" customHeight="1" x14ac:dyDescent="0.3">
      <c r="A91" s="286" t="s">
        <v>51</v>
      </c>
      <c r="B91" s="290">
        <f>B89-B90</f>
        <v>100.33</v>
      </c>
      <c r="C91" s="389"/>
      <c r="D91" s="389"/>
      <c r="E91" s="389"/>
      <c r="F91" s="389"/>
      <c r="G91" s="390"/>
    </row>
    <row r="92" spans="1:7" ht="19.5" customHeight="1" x14ac:dyDescent="0.3">
      <c r="A92" s="286"/>
      <c r="B92" s="290"/>
      <c r="C92" s="389"/>
      <c r="D92" s="389"/>
      <c r="E92" s="389"/>
      <c r="F92" s="389"/>
      <c r="G92" s="390"/>
    </row>
    <row r="93" spans="1:7" ht="27" customHeight="1" x14ac:dyDescent="0.4">
      <c r="A93" s="286" t="s">
        <v>52</v>
      </c>
      <c r="B93" s="292">
        <v>1</v>
      </c>
      <c r="C93" s="1226" t="s">
        <v>107</v>
      </c>
      <c r="D93" s="1227"/>
      <c r="E93" s="1227"/>
      <c r="F93" s="1227"/>
      <c r="G93" s="1227"/>
    </row>
    <row r="94" spans="1:7" ht="27" customHeight="1" x14ac:dyDescent="0.4">
      <c r="A94" s="286" t="s">
        <v>54</v>
      </c>
      <c r="B94" s="292">
        <v>1</v>
      </c>
      <c r="C94" s="1226" t="s">
        <v>108</v>
      </c>
      <c r="D94" s="1227"/>
      <c r="E94" s="1227"/>
      <c r="F94" s="1227"/>
      <c r="G94" s="1227"/>
    </row>
    <row r="95" spans="1:7" ht="18.75" customHeight="1" x14ac:dyDescent="0.3">
      <c r="A95" s="286"/>
      <c r="B95" s="293"/>
      <c r="C95" s="294"/>
      <c r="D95" s="294"/>
      <c r="E95" s="294"/>
      <c r="F95" s="294"/>
      <c r="G95" s="294"/>
    </row>
    <row r="96" spans="1:7" ht="18.75" customHeight="1" x14ac:dyDescent="0.3">
      <c r="A96" s="286" t="s">
        <v>56</v>
      </c>
      <c r="B96" s="295">
        <f>B93/B94</f>
        <v>1</v>
      </c>
      <c r="C96" s="275" t="s">
        <v>57</v>
      </c>
      <c r="D96" s="275"/>
      <c r="E96" s="275"/>
      <c r="F96" s="275"/>
      <c r="G96" s="275"/>
    </row>
    <row r="97" spans="1:7" ht="19.5" customHeight="1" x14ac:dyDescent="0.3">
      <c r="A97" s="284"/>
      <c r="B97" s="284"/>
      <c r="C97" s="275"/>
      <c r="D97" s="275"/>
      <c r="E97" s="275"/>
      <c r="F97" s="275"/>
      <c r="G97" s="275"/>
    </row>
    <row r="98" spans="1:7" ht="27" customHeight="1" x14ac:dyDescent="0.4">
      <c r="A98" s="296" t="s">
        <v>58</v>
      </c>
      <c r="B98" s="391">
        <v>25</v>
      </c>
      <c r="C98" s="275"/>
      <c r="D98" s="392" t="s">
        <v>59</v>
      </c>
      <c r="E98" s="393"/>
      <c r="F98" s="1228" t="s">
        <v>60</v>
      </c>
      <c r="G98" s="1229"/>
    </row>
    <row r="99" spans="1:7" ht="26.25" customHeight="1" x14ac:dyDescent="0.4">
      <c r="A99" s="298" t="s">
        <v>61</v>
      </c>
      <c r="B99" s="394">
        <v>5</v>
      </c>
      <c r="C99" s="300" t="s">
        <v>62</v>
      </c>
      <c r="D99" s="301" t="s">
        <v>63</v>
      </c>
      <c r="E99" s="302" t="s">
        <v>64</v>
      </c>
      <c r="F99" s="301" t="s">
        <v>63</v>
      </c>
      <c r="G99" s="303" t="s">
        <v>64</v>
      </c>
    </row>
    <row r="100" spans="1:7" ht="26.25" customHeight="1" x14ac:dyDescent="0.4">
      <c r="A100" s="298" t="s">
        <v>65</v>
      </c>
      <c r="B100" s="394">
        <v>50</v>
      </c>
      <c r="C100" s="304">
        <v>1</v>
      </c>
      <c r="D100" s="305">
        <v>10588923</v>
      </c>
      <c r="E100" s="395">
        <f>IF(ISBLANK(D100),"-",$D$110/$D$107*D100)</f>
        <v>11357281.430988483</v>
      </c>
      <c r="F100" s="396">
        <v>10980939</v>
      </c>
      <c r="G100" s="307">
        <f>IF(ISBLANK(F100),"-",$D$110/$F$107*F100)</f>
        <v>11144531.087489486</v>
      </c>
    </row>
    <row r="101" spans="1:7" ht="26.25" customHeight="1" x14ac:dyDescent="0.4">
      <c r="A101" s="298" t="s">
        <v>66</v>
      </c>
      <c r="B101" s="394">
        <v>1</v>
      </c>
      <c r="C101" s="308">
        <v>2</v>
      </c>
      <c r="D101" s="309">
        <v>10571106</v>
      </c>
      <c r="E101" s="397">
        <f>IF(ISBLANK(D101),"-",$D$110/$D$107*D101)</f>
        <v>11338171.585421005</v>
      </c>
      <c r="F101" s="287">
        <v>11222970</v>
      </c>
      <c r="G101" s="311">
        <f>IF(ISBLANK(F101),"-",$D$110/$F$107*F101)</f>
        <v>11390167.822529737</v>
      </c>
    </row>
    <row r="102" spans="1:7" ht="26.25" customHeight="1" x14ac:dyDescent="0.4">
      <c r="A102" s="298" t="s">
        <v>67</v>
      </c>
      <c r="B102" s="394">
        <v>1</v>
      </c>
      <c r="C102" s="308">
        <v>3</v>
      </c>
      <c r="D102" s="309">
        <v>10505828</v>
      </c>
      <c r="E102" s="397">
        <f>IF(ISBLANK(D102),"-",$D$110/$D$107*D102)</f>
        <v>11268156.852359666</v>
      </c>
      <c r="F102" s="964">
        <v>11041280</v>
      </c>
      <c r="G102" s="311">
        <f>IF(ISBLANK(F102),"-",$D$110/$F$107*F102)</f>
        <v>11205771.037037535</v>
      </c>
    </row>
    <row r="103" spans="1:7" ht="26.25" customHeight="1" x14ac:dyDescent="0.4">
      <c r="A103" s="298" t="s">
        <v>68</v>
      </c>
      <c r="B103" s="394">
        <v>1</v>
      </c>
      <c r="C103" s="312">
        <v>4</v>
      </c>
      <c r="D103" s="313"/>
      <c r="E103" s="398" t="str">
        <f>IF(ISBLANK(D103),"-",$D$110/$D$107*D103)</f>
        <v>-</v>
      </c>
      <c r="F103" s="399"/>
      <c r="G103" s="315" t="str">
        <f>IF(ISBLANK(F103),"-",$D$110/$F$107*F103)</f>
        <v>-</v>
      </c>
    </row>
    <row r="104" spans="1:7" ht="27" customHeight="1" x14ac:dyDescent="0.4">
      <c r="A104" s="298" t="s">
        <v>69</v>
      </c>
      <c r="B104" s="394">
        <v>1</v>
      </c>
      <c r="C104" s="316" t="s">
        <v>70</v>
      </c>
      <c r="D104" s="400">
        <f>AVERAGE(D100:D103)</f>
        <v>10555285.666666666</v>
      </c>
      <c r="E104" s="318">
        <f>AVERAGE(E100:E103)</f>
        <v>11321203.289589718</v>
      </c>
      <c r="F104" s="400">
        <f>AVERAGE(F100:F103)</f>
        <v>11081729.666666666</v>
      </c>
      <c r="G104" s="401">
        <f>AVERAGE(G100:G103)</f>
        <v>11246823.315685585</v>
      </c>
    </row>
    <row r="105" spans="1:7" ht="26.25" customHeight="1" x14ac:dyDescent="0.4">
      <c r="A105" s="298" t="s">
        <v>71</v>
      </c>
      <c r="B105" s="394">
        <v>1</v>
      </c>
      <c r="C105" s="320" t="s">
        <v>72</v>
      </c>
      <c r="D105" s="402">
        <v>19.36</v>
      </c>
      <c r="E105" s="322"/>
      <c r="F105" s="321">
        <v>20.46</v>
      </c>
      <c r="G105" s="275"/>
    </row>
    <row r="106" spans="1:7" ht="26.25" customHeight="1" x14ac:dyDescent="0.4">
      <c r="A106" s="298" t="s">
        <v>73</v>
      </c>
      <c r="B106" s="394">
        <v>1</v>
      </c>
      <c r="C106" s="323" t="s">
        <v>74</v>
      </c>
      <c r="D106" s="403">
        <f>D105*$B$96</f>
        <v>19.36</v>
      </c>
      <c r="E106" s="325"/>
      <c r="F106" s="324">
        <f>F105*$B$96</f>
        <v>20.46</v>
      </c>
      <c r="G106" s="275"/>
    </row>
    <row r="107" spans="1:7" ht="19.5" customHeight="1" x14ac:dyDescent="0.3">
      <c r="A107" s="298" t="s">
        <v>75</v>
      </c>
      <c r="B107" s="433">
        <f>(B106/B105)*(B104/B103)*(B102/B101)*(B100/B99)*B98</f>
        <v>250</v>
      </c>
      <c r="C107" s="323" t="s">
        <v>76</v>
      </c>
      <c r="D107" s="404">
        <f>D106*$B$91/100</f>
        <v>19.423887999999998</v>
      </c>
      <c r="E107" s="328"/>
      <c r="F107" s="327">
        <f>F106*$B$91/100</f>
        <v>20.527518000000001</v>
      </c>
      <c r="G107" s="275"/>
    </row>
    <row r="108" spans="1:7" ht="19.5" customHeight="1" x14ac:dyDescent="0.3">
      <c r="A108" s="1230" t="s">
        <v>77</v>
      </c>
      <c r="B108" s="1231"/>
      <c r="C108" s="323" t="s">
        <v>78</v>
      </c>
      <c r="D108" s="403">
        <f>D107/$B$107</f>
        <v>7.7695551999999987E-2</v>
      </c>
      <c r="E108" s="328"/>
      <c r="F108" s="329">
        <f>F107/$B$107</f>
        <v>8.2110072000000006E-2</v>
      </c>
      <c r="G108" s="405"/>
    </row>
    <row r="109" spans="1:7" ht="19.5" customHeight="1" x14ac:dyDescent="0.3">
      <c r="A109" s="1232"/>
      <c r="B109" s="1233"/>
      <c r="C109" s="451" t="s">
        <v>79</v>
      </c>
      <c r="D109" s="407">
        <f>$B$56/$B$125</f>
        <v>8.3333333333333329E-2</v>
      </c>
      <c r="E109" s="275"/>
      <c r="F109" s="332"/>
      <c r="G109" s="408"/>
    </row>
    <row r="110" spans="1:7" ht="18.75" customHeight="1" x14ac:dyDescent="0.3">
      <c r="A110" s="275"/>
      <c r="B110" s="275"/>
      <c r="C110" s="406" t="s">
        <v>80</v>
      </c>
      <c r="D110" s="403">
        <f>D109*$B$107</f>
        <v>20.833333333333332</v>
      </c>
      <c r="E110" s="275"/>
      <c r="F110" s="332"/>
      <c r="G110" s="405"/>
    </row>
    <row r="111" spans="1:7" ht="19.5" customHeight="1" x14ac:dyDescent="0.3">
      <c r="A111" s="275"/>
      <c r="B111" s="275"/>
      <c r="C111" s="409" t="s">
        <v>81</v>
      </c>
      <c r="D111" s="410">
        <f>D110/B96</f>
        <v>20.833333333333332</v>
      </c>
      <c r="E111" s="275"/>
      <c r="F111" s="337"/>
      <c r="G111" s="405"/>
    </row>
    <row r="112" spans="1:7" ht="18.75" customHeight="1" x14ac:dyDescent="0.3">
      <c r="A112" s="275"/>
      <c r="B112" s="275"/>
      <c r="C112" s="411" t="s">
        <v>82</v>
      </c>
      <c r="D112" s="412">
        <f>AVERAGE(E100:E103,G100:G103)</f>
        <v>11284013.302637652</v>
      </c>
      <c r="E112" s="275"/>
      <c r="F112" s="337"/>
      <c r="G112" s="413"/>
    </row>
    <row r="113" spans="1:7" ht="18.75" customHeight="1" x14ac:dyDescent="0.3">
      <c r="A113" s="275"/>
      <c r="B113" s="275"/>
      <c r="C113" s="414" t="s">
        <v>83</v>
      </c>
      <c r="D113" s="415">
        <f>STDEV(E100:E103,G100:G103)/D112</f>
        <v>8.4444828592119651E-3</v>
      </c>
      <c r="E113" s="275"/>
      <c r="F113" s="337"/>
      <c r="G113" s="405"/>
    </row>
    <row r="114" spans="1:7" ht="19.5" customHeight="1" x14ac:dyDescent="0.3">
      <c r="A114" s="275"/>
      <c r="B114" s="275"/>
      <c r="C114" s="416" t="s">
        <v>20</v>
      </c>
      <c r="D114" s="417">
        <f>COUNT(E100:E103,G100:G103)</f>
        <v>6</v>
      </c>
      <c r="E114" s="275"/>
      <c r="F114" s="337"/>
      <c r="G114" s="405"/>
    </row>
    <row r="115" spans="1:7" ht="19.5" customHeight="1" x14ac:dyDescent="0.3">
      <c r="A115" s="276"/>
      <c r="B115" s="276"/>
      <c r="C115" s="276"/>
      <c r="D115" s="276"/>
      <c r="E115" s="276"/>
      <c r="F115" s="275"/>
      <c r="G115" s="275"/>
    </row>
    <row r="116" spans="1:7" ht="26.25" customHeight="1" x14ac:dyDescent="0.4">
      <c r="A116" s="296" t="s">
        <v>109</v>
      </c>
      <c r="B116" s="391">
        <v>900</v>
      </c>
      <c r="C116" s="418" t="s">
        <v>110</v>
      </c>
      <c r="D116" s="419" t="s">
        <v>63</v>
      </c>
      <c r="E116" s="420" t="s">
        <v>111</v>
      </c>
      <c r="F116" s="421" t="s">
        <v>112</v>
      </c>
      <c r="G116" s="275"/>
    </row>
    <row r="117" spans="1:7" ht="26.25" customHeight="1" x14ac:dyDescent="0.4">
      <c r="A117" s="298" t="s">
        <v>113</v>
      </c>
      <c r="B117" s="394">
        <v>1</v>
      </c>
      <c r="C117" s="356">
        <v>1</v>
      </c>
      <c r="D117" s="1276">
        <v>10439168</v>
      </c>
      <c r="E117" s="422">
        <f t="shared" ref="E117:E122" si="3">IF(ISBLANK(D117),"-",D117/$D$112*$D$109*$B$125)</f>
        <v>69.384675381141861</v>
      </c>
      <c r="F117" s="423">
        <f t="shared" ref="F117:F122" si="4">IF(ISBLANK(D117), "-", E117/$B$56)</f>
        <v>0.92512900508189144</v>
      </c>
      <c r="G117" s="275"/>
    </row>
    <row r="118" spans="1:7" ht="26.25" customHeight="1" x14ac:dyDescent="0.4">
      <c r="A118" s="298" t="s">
        <v>114</v>
      </c>
      <c r="B118" s="394">
        <v>1</v>
      </c>
      <c r="C118" s="356">
        <v>2</v>
      </c>
      <c r="D118" s="1277">
        <v>10334381</v>
      </c>
      <c r="E118" s="424">
        <f t="shared" si="3"/>
        <v>68.688201104727909</v>
      </c>
      <c r="F118" s="425">
        <f t="shared" si="4"/>
        <v>0.91584268139637215</v>
      </c>
      <c r="G118" s="275"/>
    </row>
    <row r="119" spans="1:7" ht="26.25" customHeight="1" x14ac:dyDescent="0.4">
      <c r="A119" s="298" t="s">
        <v>115</v>
      </c>
      <c r="B119" s="394">
        <v>1</v>
      </c>
      <c r="C119" s="356">
        <v>3</v>
      </c>
      <c r="D119" s="1277">
        <v>10440076</v>
      </c>
      <c r="E119" s="424">
        <f t="shared" si="3"/>
        <v>69.390710467965462</v>
      </c>
      <c r="F119" s="425">
        <f t="shared" si="4"/>
        <v>0.92520947290620614</v>
      </c>
      <c r="G119" s="275"/>
    </row>
    <row r="120" spans="1:7" ht="26.25" customHeight="1" x14ac:dyDescent="0.4">
      <c r="A120" s="298" t="s">
        <v>116</v>
      </c>
      <c r="B120" s="394">
        <v>1</v>
      </c>
      <c r="C120" s="356">
        <v>4</v>
      </c>
      <c r="D120" s="1277">
        <v>10582162</v>
      </c>
      <c r="E120" s="424">
        <f t="shared" si="3"/>
        <v>70.335095210715536</v>
      </c>
      <c r="F120" s="425">
        <f t="shared" si="4"/>
        <v>0.93780126947620712</v>
      </c>
      <c r="G120" s="275"/>
    </row>
    <row r="121" spans="1:7" ht="26.25" customHeight="1" x14ac:dyDescent="0.4">
      <c r="A121" s="298" t="s">
        <v>117</v>
      </c>
      <c r="B121" s="394">
        <v>1</v>
      </c>
      <c r="C121" s="356">
        <v>5</v>
      </c>
      <c r="D121" s="1277">
        <v>10341512</v>
      </c>
      <c r="E121" s="424">
        <f t="shared" si="3"/>
        <v>68.735597805321575</v>
      </c>
      <c r="F121" s="425">
        <f t="shared" si="4"/>
        <v>0.9164746374042877</v>
      </c>
      <c r="G121" s="275"/>
    </row>
    <row r="122" spans="1:7" ht="26.25" customHeight="1" x14ac:dyDescent="0.4">
      <c r="A122" s="298" t="s">
        <v>118</v>
      </c>
      <c r="B122" s="394">
        <v>1</v>
      </c>
      <c r="C122" s="426">
        <v>6</v>
      </c>
      <c r="D122" s="1280">
        <v>10388999</v>
      </c>
      <c r="E122" s="427">
        <f t="shared" si="3"/>
        <v>69.051223540995537</v>
      </c>
      <c r="F122" s="428">
        <f t="shared" si="4"/>
        <v>0.92068298054660713</v>
      </c>
      <c r="G122" s="275"/>
    </row>
    <row r="123" spans="1:7" ht="26.25" customHeight="1" x14ac:dyDescent="0.4">
      <c r="A123" s="298" t="s">
        <v>119</v>
      </c>
      <c r="B123" s="394">
        <v>1</v>
      </c>
      <c r="C123" s="356"/>
      <c r="D123" s="429"/>
      <c r="E123" s="376"/>
      <c r="F123" s="359"/>
      <c r="G123" s="275"/>
    </row>
    <row r="124" spans="1:7" ht="26.25" customHeight="1" x14ac:dyDescent="0.4">
      <c r="A124" s="298" t="s">
        <v>120</v>
      </c>
      <c r="B124" s="394">
        <v>1</v>
      </c>
      <c r="C124" s="356"/>
      <c r="D124" s="430"/>
      <c r="E124" s="431" t="s">
        <v>70</v>
      </c>
      <c r="F124" s="432">
        <f>AVERAGE(F117:F122)</f>
        <v>0.9235233411352618</v>
      </c>
      <c r="G124" s="275"/>
    </row>
    <row r="125" spans="1:7" ht="27" customHeight="1" x14ac:dyDescent="0.4">
      <c r="A125" s="298" t="s">
        <v>121</v>
      </c>
      <c r="B125" s="433">
        <f>(B124/B123)*(B122/B121)*(B120/B119)*(B118/B117)*B116</f>
        <v>900</v>
      </c>
      <c r="C125" s="434"/>
      <c r="D125" s="435"/>
      <c r="E125" s="334" t="s">
        <v>83</v>
      </c>
      <c r="F125" s="371">
        <f>STDEV(F117:F122)/F124</f>
        <v>8.7436440161987178E-3</v>
      </c>
      <c r="G125" s="275"/>
    </row>
    <row r="126" spans="1:7" ht="27" customHeight="1" x14ac:dyDescent="0.4">
      <c r="A126" s="1230" t="s">
        <v>77</v>
      </c>
      <c r="B126" s="1231"/>
      <c r="C126" s="436"/>
      <c r="D126" s="437"/>
      <c r="E126" s="438" t="s">
        <v>20</v>
      </c>
      <c r="F126" s="439">
        <f>COUNT(F117:F122)</f>
        <v>6</v>
      </c>
      <c r="G126" s="275"/>
    </row>
    <row r="127" spans="1:7" ht="19.5" customHeight="1" x14ac:dyDescent="0.3">
      <c r="A127" s="1232"/>
      <c r="B127" s="1233"/>
      <c r="C127" s="376"/>
      <c r="D127" s="376"/>
      <c r="E127" s="376"/>
      <c r="F127" s="429"/>
      <c r="G127" s="376"/>
    </row>
    <row r="128" spans="1:7" ht="18.75" customHeight="1" x14ac:dyDescent="0.3">
      <c r="A128" s="294"/>
      <c r="B128" s="294"/>
      <c r="C128" s="376"/>
      <c r="D128" s="376"/>
      <c r="E128" s="376"/>
      <c r="F128" s="429"/>
      <c r="G128" s="376"/>
    </row>
    <row r="129" spans="1:7" ht="18.75" customHeight="1" x14ac:dyDescent="0.3">
      <c r="A129" s="285" t="s">
        <v>95</v>
      </c>
      <c r="B129" s="378" t="s">
        <v>122</v>
      </c>
      <c r="C129" s="1234" t="str">
        <f>B20</f>
        <v>Rifampicin, Isoniazid 75mg &amp; Pyrazinamide</v>
      </c>
      <c r="D129" s="1234"/>
      <c r="E129" s="379" t="s">
        <v>123</v>
      </c>
      <c r="F129" s="379"/>
      <c r="G129" s="382">
        <f>F124</f>
        <v>0.9235233411352618</v>
      </c>
    </row>
    <row r="130" spans="1:7" ht="19.5" customHeight="1" x14ac:dyDescent="0.3">
      <c r="A130" s="440"/>
      <c r="B130" s="440"/>
      <c r="C130" s="441"/>
      <c r="D130" s="441"/>
      <c r="E130" s="441"/>
      <c r="F130" s="441"/>
      <c r="G130" s="441"/>
    </row>
    <row r="131" spans="1:7" ht="18.75" customHeight="1" x14ac:dyDescent="0.3">
      <c r="A131" s="275"/>
      <c r="B131" s="1225" t="s">
        <v>26</v>
      </c>
      <c r="C131" s="1225"/>
      <c r="D131" s="275"/>
      <c r="E131" s="442" t="s">
        <v>27</v>
      </c>
      <c r="F131" s="443"/>
      <c r="G131" s="450" t="s">
        <v>28</v>
      </c>
    </row>
    <row r="132" spans="1:7" ht="60" customHeight="1" x14ac:dyDescent="0.3">
      <c r="A132" s="444" t="s">
        <v>29</v>
      </c>
      <c r="B132" s="445"/>
      <c r="C132" s="445"/>
      <c r="D132" s="275"/>
      <c r="E132" s="445"/>
      <c r="F132" s="376"/>
      <c r="G132" s="446"/>
    </row>
    <row r="133" spans="1:7" ht="60" customHeight="1" x14ac:dyDescent="0.3">
      <c r="A133" s="444" t="s">
        <v>30</v>
      </c>
      <c r="B133" s="447"/>
      <c r="C133" s="447"/>
      <c r="D133" s="275"/>
      <c r="E133" s="447"/>
      <c r="F133" s="376"/>
      <c r="G133" s="44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8" priority="1" operator="greaterThan">
      <formula>0.02</formula>
    </cfRule>
  </conditionalFormatting>
  <conditionalFormatting sqref="C83">
    <cfRule type="cellIs" dxfId="7" priority="2" operator="greaterThan">
      <formula>15</formula>
    </cfRule>
  </conditionalFormatting>
  <conditionalFormatting sqref="D113">
    <cfRule type="cellIs" dxfId="6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15" zoomScale="60" zoomScaleNormal="70" workbookViewId="0">
      <selection activeCell="G121" sqref="G121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1223" t="s">
        <v>45</v>
      </c>
      <c r="B1" s="1223"/>
      <c r="C1" s="1223"/>
      <c r="D1" s="1223"/>
      <c r="E1" s="1223"/>
      <c r="F1" s="1223"/>
      <c r="G1" s="1223"/>
    </row>
    <row r="2" spans="1:7" x14ac:dyDescent="0.2">
      <c r="A2" s="1223"/>
      <c r="B2" s="1223"/>
      <c r="C2" s="1223"/>
      <c r="D2" s="1223"/>
      <c r="E2" s="1223"/>
      <c r="F2" s="1223"/>
      <c r="G2" s="1223"/>
    </row>
    <row r="3" spans="1:7" x14ac:dyDescent="0.2">
      <c r="A3" s="1223"/>
      <c r="B3" s="1223"/>
      <c r="C3" s="1223"/>
      <c r="D3" s="1223"/>
      <c r="E3" s="1223"/>
      <c r="F3" s="1223"/>
      <c r="G3" s="1223"/>
    </row>
    <row r="4" spans="1:7" x14ac:dyDescent="0.2">
      <c r="A4" s="1223"/>
      <c r="B4" s="1223"/>
      <c r="C4" s="1223"/>
      <c r="D4" s="1223"/>
      <c r="E4" s="1223"/>
      <c r="F4" s="1223"/>
      <c r="G4" s="1223"/>
    </row>
    <row r="5" spans="1:7" x14ac:dyDescent="0.2">
      <c r="A5" s="1223"/>
      <c r="B5" s="1223"/>
      <c r="C5" s="1223"/>
      <c r="D5" s="1223"/>
      <c r="E5" s="1223"/>
      <c r="F5" s="1223"/>
      <c r="G5" s="1223"/>
    </row>
    <row r="6" spans="1:7" x14ac:dyDescent="0.2">
      <c r="A6" s="1223"/>
      <c r="B6" s="1223"/>
      <c r="C6" s="1223"/>
      <c r="D6" s="1223"/>
      <c r="E6" s="1223"/>
      <c r="F6" s="1223"/>
      <c r="G6" s="1223"/>
    </row>
    <row r="7" spans="1:7" x14ac:dyDescent="0.2">
      <c r="A7" s="1223"/>
      <c r="B7" s="1223"/>
      <c r="C7" s="1223"/>
      <c r="D7" s="1223"/>
      <c r="E7" s="1223"/>
      <c r="F7" s="1223"/>
      <c r="G7" s="1223"/>
    </row>
    <row r="8" spans="1:7" x14ac:dyDescent="0.2">
      <c r="A8" s="1224" t="s">
        <v>46</v>
      </c>
      <c r="B8" s="1224"/>
      <c r="C8" s="1224"/>
      <c r="D8" s="1224"/>
      <c r="E8" s="1224"/>
      <c r="F8" s="1224"/>
      <c r="G8" s="1224"/>
    </row>
    <row r="9" spans="1:7" x14ac:dyDescent="0.2">
      <c r="A9" s="1224"/>
      <c r="B9" s="1224"/>
      <c r="C9" s="1224"/>
      <c r="D9" s="1224"/>
      <c r="E9" s="1224"/>
      <c r="F9" s="1224"/>
      <c r="G9" s="1224"/>
    </row>
    <row r="10" spans="1:7" x14ac:dyDescent="0.2">
      <c r="A10" s="1224"/>
      <c r="B10" s="1224"/>
      <c r="C10" s="1224"/>
      <c r="D10" s="1224"/>
      <c r="E10" s="1224"/>
      <c r="F10" s="1224"/>
      <c r="G10" s="1224"/>
    </row>
    <row r="11" spans="1:7" x14ac:dyDescent="0.2">
      <c r="A11" s="1224"/>
      <c r="B11" s="1224"/>
      <c r="C11" s="1224"/>
      <c r="D11" s="1224"/>
      <c r="E11" s="1224"/>
      <c r="F11" s="1224"/>
      <c r="G11" s="1224"/>
    </row>
    <row r="12" spans="1:7" x14ac:dyDescent="0.2">
      <c r="A12" s="1224"/>
      <c r="B12" s="1224"/>
      <c r="C12" s="1224"/>
      <c r="D12" s="1224"/>
      <c r="E12" s="1224"/>
      <c r="F12" s="1224"/>
      <c r="G12" s="1224"/>
    </row>
    <row r="13" spans="1:7" x14ac:dyDescent="0.2">
      <c r="A13" s="1224"/>
      <c r="B13" s="1224"/>
      <c r="C13" s="1224"/>
      <c r="D13" s="1224"/>
      <c r="E13" s="1224"/>
      <c r="F13" s="1224"/>
      <c r="G13" s="1224"/>
    </row>
    <row r="14" spans="1:7" x14ac:dyDescent="0.2">
      <c r="A14" s="1224"/>
      <c r="B14" s="1224"/>
      <c r="C14" s="1224"/>
      <c r="D14" s="1224"/>
      <c r="E14" s="1224"/>
      <c r="F14" s="1224"/>
      <c r="G14" s="1224"/>
    </row>
    <row r="15" spans="1:7" ht="19.5" customHeight="1" x14ac:dyDescent="0.3">
      <c r="A15" s="452"/>
      <c r="B15" s="452"/>
      <c r="C15" s="452"/>
      <c r="D15" s="452"/>
      <c r="E15" s="452"/>
      <c r="F15" s="452"/>
      <c r="G15" s="452"/>
    </row>
    <row r="16" spans="1:7" ht="19.5" customHeight="1" x14ac:dyDescent="0.3">
      <c r="A16" s="1247" t="s">
        <v>31</v>
      </c>
      <c r="B16" s="1248"/>
      <c r="C16" s="1248"/>
      <c r="D16" s="1248"/>
      <c r="E16" s="1248"/>
      <c r="F16" s="1248"/>
      <c r="G16" s="1248"/>
    </row>
    <row r="17" spans="1:7" ht="18.75" customHeight="1" x14ac:dyDescent="0.3">
      <c r="A17" s="453" t="s">
        <v>47</v>
      </c>
      <c r="B17" s="453"/>
      <c r="C17" s="452"/>
      <c r="D17" s="452"/>
      <c r="E17" s="452"/>
      <c r="F17" s="452"/>
      <c r="G17" s="452"/>
    </row>
    <row r="18" spans="1:7" ht="26.25" customHeight="1" x14ac:dyDescent="0.4">
      <c r="A18" s="454" t="s">
        <v>33</v>
      </c>
      <c r="B18" s="1239" t="s">
        <v>5</v>
      </c>
      <c r="C18" s="1239"/>
      <c r="D18" s="455"/>
      <c r="E18" s="455"/>
      <c r="F18" s="452"/>
      <c r="G18" s="452"/>
    </row>
    <row r="19" spans="1:7" ht="26.25" customHeight="1" x14ac:dyDescent="0.4">
      <c r="A19" s="454" t="s">
        <v>34</v>
      </c>
      <c r="B19" s="625" t="s">
        <v>7</v>
      </c>
      <c r="C19" s="452">
        <v>36</v>
      </c>
      <c r="E19" s="452"/>
      <c r="F19" s="452"/>
      <c r="G19" s="452"/>
    </row>
    <row r="20" spans="1:7" ht="26.25" customHeight="1" x14ac:dyDescent="0.4">
      <c r="A20" s="454" t="s">
        <v>35</v>
      </c>
      <c r="B20" s="1241" t="s">
        <v>9</v>
      </c>
      <c r="C20" s="1241"/>
      <c r="D20" s="452"/>
      <c r="E20" s="452"/>
      <c r="F20" s="452"/>
      <c r="G20" s="452"/>
    </row>
    <row r="21" spans="1:7" ht="26.25" customHeight="1" x14ac:dyDescent="0.4">
      <c r="A21" s="454" t="s">
        <v>36</v>
      </c>
      <c r="B21" s="456" t="s">
        <v>11</v>
      </c>
      <c r="C21" s="456"/>
      <c r="D21" s="457"/>
      <c r="E21" s="457"/>
      <c r="F21" s="457"/>
      <c r="G21" s="457"/>
    </row>
    <row r="22" spans="1:7" ht="26.25" customHeight="1" x14ac:dyDescent="0.4">
      <c r="A22" s="454" t="s">
        <v>37</v>
      </c>
      <c r="B22" s="458" t="s">
        <v>12</v>
      </c>
      <c r="C22" s="459"/>
      <c r="D22" s="452"/>
      <c r="E22" s="452"/>
      <c r="F22" s="452"/>
      <c r="G22" s="452"/>
    </row>
    <row r="23" spans="1:7" ht="26.25" customHeight="1" x14ac:dyDescent="0.4">
      <c r="A23" s="454" t="s">
        <v>38</v>
      </c>
      <c r="B23" s="628">
        <v>43259</v>
      </c>
      <c r="C23" s="459"/>
      <c r="D23" s="452"/>
      <c r="E23" s="452"/>
      <c r="F23" s="452"/>
      <c r="G23" s="452"/>
    </row>
    <row r="24" spans="1:7" ht="18.75" customHeight="1" x14ac:dyDescent="0.3">
      <c r="A24" s="454"/>
      <c r="B24" s="460"/>
      <c r="C24" s="452"/>
      <c r="D24" s="452"/>
      <c r="E24" s="452"/>
      <c r="F24" s="452"/>
      <c r="G24" s="452"/>
    </row>
    <row r="25" spans="1:7" ht="18.75" customHeight="1" x14ac:dyDescent="0.3">
      <c r="A25" s="461" t="s">
        <v>1</v>
      </c>
      <c r="B25" s="460"/>
      <c r="C25" s="452"/>
      <c r="D25" s="452"/>
      <c r="E25" s="452"/>
      <c r="F25" s="452"/>
      <c r="G25" s="452"/>
    </row>
    <row r="26" spans="1:7" ht="26.25" customHeight="1" x14ac:dyDescent="0.4">
      <c r="A26" s="462" t="s">
        <v>4</v>
      </c>
      <c r="B26" s="1239" t="s">
        <v>129</v>
      </c>
      <c r="C26" s="1239"/>
      <c r="D26" s="452"/>
      <c r="E26" s="452"/>
      <c r="F26" s="452"/>
      <c r="G26" s="452"/>
    </row>
    <row r="27" spans="1:7" ht="26.25" customHeight="1" x14ac:dyDescent="0.4">
      <c r="A27" s="463" t="s">
        <v>48</v>
      </c>
      <c r="B27" s="1240" t="s">
        <v>170</v>
      </c>
      <c r="C27" s="1241"/>
      <c r="D27" s="452"/>
      <c r="E27" s="452"/>
      <c r="F27" s="452"/>
      <c r="G27" s="452"/>
    </row>
    <row r="28" spans="1:7" ht="27" customHeight="1" x14ac:dyDescent="0.4">
      <c r="A28" s="463" t="s">
        <v>6</v>
      </c>
      <c r="B28" s="464">
        <v>99</v>
      </c>
      <c r="C28" s="452"/>
      <c r="D28" s="452"/>
      <c r="E28" s="452"/>
      <c r="F28" s="452"/>
      <c r="G28" s="452"/>
    </row>
    <row r="29" spans="1:7" ht="27" customHeight="1" x14ac:dyDescent="0.4">
      <c r="A29" s="463" t="s">
        <v>49</v>
      </c>
      <c r="B29" s="465">
        <v>0</v>
      </c>
      <c r="C29" s="1226" t="s">
        <v>50</v>
      </c>
      <c r="D29" s="1227"/>
      <c r="E29" s="1227"/>
      <c r="F29" s="1227"/>
      <c r="G29" s="1245"/>
    </row>
    <row r="30" spans="1:7" ht="19.5" customHeight="1" x14ac:dyDescent="0.3">
      <c r="A30" s="463" t="s">
        <v>51</v>
      </c>
      <c r="B30" s="467">
        <f>B28-B29</f>
        <v>99</v>
      </c>
      <c r="C30" s="468"/>
      <c r="D30" s="468"/>
      <c r="E30" s="468"/>
      <c r="F30" s="468"/>
      <c r="G30" s="468"/>
    </row>
    <row r="31" spans="1:7" ht="27" customHeight="1" x14ac:dyDescent="0.4">
      <c r="A31" s="463" t="s">
        <v>52</v>
      </c>
      <c r="B31" s="469">
        <v>1</v>
      </c>
      <c r="C31" s="1226" t="s">
        <v>53</v>
      </c>
      <c r="D31" s="1227"/>
      <c r="E31" s="1227"/>
      <c r="F31" s="1227"/>
      <c r="G31" s="1245"/>
    </row>
    <row r="32" spans="1:7" ht="27" customHeight="1" x14ac:dyDescent="0.4">
      <c r="A32" s="463" t="s">
        <v>54</v>
      </c>
      <c r="B32" s="469">
        <v>1</v>
      </c>
      <c r="C32" s="1226" t="s">
        <v>55</v>
      </c>
      <c r="D32" s="1227"/>
      <c r="E32" s="1227"/>
      <c r="F32" s="1227"/>
      <c r="G32" s="1245"/>
    </row>
    <row r="33" spans="1:7" ht="18.75" customHeight="1" x14ac:dyDescent="0.3">
      <c r="A33" s="463"/>
      <c r="B33" s="470"/>
      <c r="C33" s="471"/>
      <c r="D33" s="471"/>
      <c r="E33" s="471"/>
      <c r="F33" s="471"/>
      <c r="G33" s="471"/>
    </row>
    <row r="34" spans="1:7" ht="18.75" customHeight="1" x14ac:dyDescent="0.3">
      <c r="A34" s="463" t="s">
        <v>56</v>
      </c>
      <c r="B34" s="472">
        <f>B31/B32</f>
        <v>1</v>
      </c>
      <c r="C34" s="452" t="s">
        <v>57</v>
      </c>
      <c r="D34" s="452"/>
      <c r="E34" s="452"/>
      <c r="F34" s="452"/>
      <c r="G34" s="452"/>
    </row>
    <row r="35" spans="1:7" ht="19.5" customHeight="1" x14ac:dyDescent="0.3">
      <c r="A35" s="463"/>
      <c r="B35" s="467"/>
      <c r="C35" s="466"/>
      <c r="D35" s="466"/>
      <c r="E35" s="466"/>
      <c r="F35" s="466"/>
      <c r="G35" s="452"/>
    </row>
    <row r="36" spans="1:7" ht="27" customHeight="1" x14ac:dyDescent="0.4">
      <c r="A36" s="473" t="s">
        <v>58</v>
      </c>
      <c r="B36" s="474">
        <v>50</v>
      </c>
      <c r="C36" s="452"/>
      <c r="D36" s="1228" t="s">
        <v>59</v>
      </c>
      <c r="E36" s="1246"/>
      <c r="F36" s="1228" t="s">
        <v>60</v>
      </c>
      <c r="G36" s="1229"/>
    </row>
    <row r="37" spans="1:7" ht="26.25" customHeight="1" x14ac:dyDescent="0.4">
      <c r="A37" s="475" t="s">
        <v>61</v>
      </c>
      <c r="B37" s="476">
        <v>1</v>
      </c>
      <c r="C37" s="477" t="s">
        <v>62</v>
      </c>
      <c r="D37" s="478" t="s">
        <v>63</v>
      </c>
      <c r="E37" s="479" t="s">
        <v>64</v>
      </c>
      <c r="F37" s="478" t="s">
        <v>63</v>
      </c>
      <c r="G37" s="480" t="s">
        <v>64</v>
      </c>
    </row>
    <row r="38" spans="1:7" ht="26.25" customHeight="1" x14ac:dyDescent="0.4">
      <c r="A38" s="475" t="s">
        <v>65</v>
      </c>
      <c r="B38" s="476">
        <v>1</v>
      </c>
      <c r="C38" s="481">
        <v>1</v>
      </c>
      <c r="D38" s="482">
        <v>36795516</v>
      </c>
      <c r="E38" s="483">
        <f>IF(ISBLANK(D38),"-",$D$48/$D$45*D38)</f>
        <v>37236465.023016751</v>
      </c>
      <c r="F38" s="482">
        <v>36935001</v>
      </c>
      <c r="G38" s="484">
        <f>IF(ISBLANK(F38),"-",$D$48/$F$45*F38)</f>
        <v>36998328.37135189</v>
      </c>
    </row>
    <row r="39" spans="1:7" ht="26.25" customHeight="1" x14ac:dyDescent="0.4">
      <c r="A39" s="475" t="s">
        <v>66</v>
      </c>
      <c r="B39" s="476">
        <v>1</v>
      </c>
      <c r="C39" s="485">
        <v>2</v>
      </c>
      <c r="D39" s="486">
        <v>36424483</v>
      </c>
      <c r="E39" s="487">
        <f>IF(ISBLANK(D39),"-",$D$48/$D$45*D39)</f>
        <v>36860985.648658067</v>
      </c>
      <c r="F39" s="486">
        <v>37812490</v>
      </c>
      <c r="G39" s="488">
        <f>IF(ISBLANK(F39),"-",$D$48/$F$45*F39)</f>
        <v>37877321.88117335</v>
      </c>
    </row>
    <row r="40" spans="1:7" ht="26.25" customHeight="1" x14ac:dyDescent="0.4">
      <c r="A40" s="475" t="s">
        <v>67</v>
      </c>
      <c r="B40" s="476">
        <v>1</v>
      </c>
      <c r="C40" s="485">
        <v>3</v>
      </c>
      <c r="D40" s="486">
        <v>36243398</v>
      </c>
      <c r="E40" s="487">
        <f>IF(ISBLANK(D40),"-",$D$48/$D$45*D40)</f>
        <v>36677730.567558154</v>
      </c>
      <c r="F40" s="486">
        <v>37193285</v>
      </c>
      <c r="G40" s="488">
        <f>IF(ISBLANK(F40),"-",$D$48/$F$45*F40)</f>
        <v>37257055.215438515</v>
      </c>
    </row>
    <row r="41" spans="1:7" ht="26.25" customHeight="1" x14ac:dyDescent="0.4">
      <c r="A41" s="475" t="s">
        <v>68</v>
      </c>
      <c r="B41" s="476">
        <v>1</v>
      </c>
      <c r="C41" s="489">
        <v>4</v>
      </c>
      <c r="D41" s="490"/>
      <c r="E41" s="491" t="str">
        <f>IF(ISBLANK(D41),"-",$D$48/$D$45*D41)</f>
        <v>-</v>
      </c>
      <c r="F41" s="490"/>
      <c r="G41" s="492" t="str">
        <f>IF(ISBLANK(F41),"-",$D$48/$F$45*F41)</f>
        <v>-</v>
      </c>
    </row>
    <row r="42" spans="1:7" ht="27" customHeight="1" x14ac:dyDescent="0.4">
      <c r="A42" s="475" t="s">
        <v>69</v>
      </c>
      <c r="B42" s="476">
        <v>1</v>
      </c>
      <c r="C42" s="493" t="s">
        <v>70</v>
      </c>
      <c r="D42" s="494">
        <f>AVERAGE(D38:D41)</f>
        <v>36487799</v>
      </c>
      <c r="E42" s="495">
        <f>AVERAGE(E38:E41)</f>
        <v>36925060.41307766</v>
      </c>
      <c r="F42" s="494">
        <f>AVERAGE(F38:F41)</f>
        <v>37313592</v>
      </c>
      <c r="G42" s="496">
        <f>AVERAGE(G38:G41)</f>
        <v>37377568.489321254</v>
      </c>
    </row>
    <row r="43" spans="1:7" ht="26.25" customHeight="1" x14ac:dyDescent="0.4">
      <c r="A43" s="475" t="s">
        <v>71</v>
      </c>
      <c r="B43" s="476">
        <v>1</v>
      </c>
      <c r="C43" s="497" t="s">
        <v>72</v>
      </c>
      <c r="D43" s="498">
        <v>21.46</v>
      </c>
      <c r="E43" s="499"/>
      <c r="F43" s="498">
        <v>21.68</v>
      </c>
      <c r="G43" s="452"/>
    </row>
    <row r="44" spans="1:7" ht="26.25" customHeight="1" x14ac:dyDescent="0.4">
      <c r="A44" s="475" t="s">
        <v>73</v>
      </c>
      <c r="B44" s="476">
        <v>1</v>
      </c>
      <c r="C44" s="500" t="s">
        <v>74</v>
      </c>
      <c r="D44" s="501">
        <f>D43*$B$34</f>
        <v>21.46</v>
      </c>
      <c r="E44" s="502"/>
      <c r="F44" s="501">
        <f>F43*$B$34</f>
        <v>21.68</v>
      </c>
      <c r="G44" s="452"/>
    </row>
    <row r="45" spans="1:7" ht="19.5" customHeight="1" x14ac:dyDescent="0.3">
      <c r="A45" s="475" t="s">
        <v>75</v>
      </c>
      <c r="B45" s="503">
        <f>(B44/B43)*(B42/B41)*(B40/B39)*(B38/B37)*B36</f>
        <v>50</v>
      </c>
      <c r="C45" s="500" t="s">
        <v>76</v>
      </c>
      <c r="D45" s="504">
        <f>D44*$B$30/100</f>
        <v>21.2454</v>
      </c>
      <c r="E45" s="505"/>
      <c r="F45" s="504">
        <f>F44*$B$30/100</f>
        <v>21.463200000000001</v>
      </c>
      <c r="G45" s="452"/>
    </row>
    <row r="46" spans="1:7" ht="19.5" customHeight="1" x14ac:dyDescent="0.3">
      <c r="A46" s="1230" t="s">
        <v>77</v>
      </c>
      <c r="B46" s="1231"/>
      <c r="C46" s="500" t="s">
        <v>78</v>
      </c>
      <c r="D46" s="501">
        <f>D45/$B$45</f>
        <v>0.42490800000000001</v>
      </c>
      <c r="E46" s="505"/>
      <c r="F46" s="506">
        <f>F45/$B$45</f>
        <v>0.42926400000000003</v>
      </c>
      <c r="G46" s="452"/>
    </row>
    <row r="47" spans="1:7" ht="27" customHeight="1" x14ac:dyDescent="0.4">
      <c r="A47" s="1232"/>
      <c r="B47" s="1233"/>
      <c r="C47" s="507" t="s">
        <v>79</v>
      </c>
      <c r="D47" s="508">
        <v>0.43</v>
      </c>
      <c r="E47" s="452"/>
      <c r="F47" s="509"/>
      <c r="G47" s="452"/>
    </row>
    <row r="48" spans="1:7" ht="18.75" customHeight="1" x14ac:dyDescent="0.3">
      <c r="A48" s="452"/>
      <c r="B48" s="452"/>
      <c r="C48" s="510" t="s">
        <v>80</v>
      </c>
      <c r="D48" s="504">
        <f>D47*$B$45</f>
        <v>21.5</v>
      </c>
      <c r="E48" s="452"/>
      <c r="F48" s="509"/>
      <c r="G48" s="452"/>
    </row>
    <row r="49" spans="1:7" ht="19.5" customHeight="1" x14ac:dyDescent="0.3">
      <c r="A49" s="452"/>
      <c r="B49" s="452"/>
      <c r="C49" s="511" t="s">
        <v>81</v>
      </c>
      <c r="D49" s="512">
        <f>D48/B34</f>
        <v>21.5</v>
      </c>
      <c r="E49" s="452"/>
      <c r="F49" s="509"/>
      <c r="G49" s="452"/>
    </row>
    <row r="50" spans="1:7" ht="18.75" customHeight="1" x14ac:dyDescent="0.3">
      <c r="A50" s="452"/>
      <c r="B50" s="452"/>
      <c r="C50" s="473" t="s">
        <v>82</v>
      </c>
      <c r="D50" s="513">
        <f>AVERAGE(E38:E41,G38:G41)</f>
        <v>37151314.45119945</v>
      </c>
      <c r="E50" s="452"/>
      <c r="F50" s="514"/>
      <c r="G50" s="452"/>
    </row>
    <row r="51" spans="1:7" ht="18.75" customHeight="1" x14ac:dyDescent="0.3">
      <c r="A51" s="452"/>
      <c r="B51" s="452"/>
      <c r="C51" s="475" t="s">
        <v>83</v>
      </c>
      <c r="D51" s="515">
        <f>STDEV(E38:E41,G38:G41)/D50</f>
        <v>1.127621450146872E-2</v>
      </c>
      <c r="E51" s="452"/>
      <c r="F51" s="514"/>
      <c r="G51" s="452"/>
    </row>
    <row r="52" spans="1:7" ht="19.5" customHeight="1" x14ac:dyDescent="0.3">
      <c r="A52" s="452"/>
      <c r="B52" s="452"/>
      <c r="C52" s="516" t="s">
        <v>20</v>
      </c>
      <c r="D52" s="517">
        <f>COUNT(E38:E41,G38:G41)</f>
        <v>6</v>
      </c>
      <c r="E52" s="452"/>
      <c r="F52" s="514"/>
      <c r="G52" s="452"/>
    </row>
    <row r="53" spans="1:7" ht="18.75" customHeight="1" x14ac:dyDescent="0.3">
      <c r="A53" s="452"/>
      <c r="B53" s="452"/>
      <c r="C53" s="452"/>
      <c r="D53" s="452"/>
      <c r="E53" s="452"/>
      <c r="F53" s="452"/>
      <c r="G53" s="452"/>
    </row>
    <row r="54" spans="1:7" ht="18.75" customHeight="1" x14ac:dyDescent="0.3">
      <c r="A54" s="453" t="s">
        <v>1</v>
      </c>
      <c r="B54" s="518" t="s">
        <v>84</v>
      </c>
      <c r="C54" s="452"/>
      <c r="D54" s="452"/>
      <c r="E54" s="452"/>
      <c r="F54" s="452"/>
      <c r="G54" s="452"/>
    </row>
    <row r="55" spans="1:7" ht="18.75" customHeight="1" x14ac:dyDescent="0.3">
      <c r="A55" s="452" t="s">
        <v>85</v>
      </c>
      <c r="B55" s="519" t="str">
        <f>B21</f>
        <v>Each film coated tablet contains Rifampicin BP 150 mg, Isoniazid BP 75 mg, Pyrazinamide BP 400 mg and Ethambutol Hydrochloride BP 275 mg.</v>
      </c>
      <c r="C55" s="452"/>
      <c r="D55" s="452"/>
      <c r="E55" s="452"/>
      <c r="F55" s="452"/>
      <c r="G55" s="452"/>
    </row>
    <row r="56" spans="1:7" ht="26.25" customHeight="1" x14ac:dyDescent="0.4">
      <c r="A56" s="520" t="s">
        <v>86</v>
      </c>
      <c r="B56" s="521">
        <v>400</v>
      </c>
      <c r="C56" s="452" t="str">
        <f>B20</f>
        <v>Rifampicin, Isoniazid 75mg &amp; Pyrazinamide</v>
      </c>
      <c r="D56" s="452"/>
      <c r="E56" s="452"/>
      <c r="F56" s="452"/>
      <c r="G56" s="452"/>
    </row>
    <row r="57" spans="1:7" ht="17.25" customHeight="1" x14ac:dyDescent="0.3">
      <c r="A57" s="522" t="s">
        <v>87</v>
      </c>
      <c r="B57" s="522">
        <f>Uniformity!C46</f>
        <v>1057.8194999999998</v>
      </c>
      <c r="C57" s="522"/>
      <c r="D57" s="523"/>
      <c r="E57" s="523"/>
      <c r="F57" s="523"/>
      <c r="G57" s="523"/>
    </row>
    <row r="58" spans="1:7" ht="57.75" customHeight="1" x14ac:dyDescent="0.4">
      <c r="A58" s="473" t="s">
        <v>88</v>
      </c>
      <c r="B58" s="474">
        <v>100</v>
      </c>
      <c r="C58" s="524" t="s">
        <v>89</v>
      </c>
      <c r="D58" s="525" t="s">
        <v>90</v>
      </c>
      <c r="E58" s="526" t="s">
        <v>91</v>
      </c>
      <c r="F58" s="527" t="s">
        <v>92</v>
      </c>
      <c r="G58" s="528" t="s">
        <v>93</v>
      </c>
    </row>
    <row r="59" spans="1:7" ht="26.25" customHeight="1" x14ac:dyDescent="0.4">
      <c r="A59" s="475" t="s">
        <v>61</v>
      </c>
      <c r="B59" s="476">
        <v>2</v>
      </c>
      <c r="C59" s="529">
        <v>1</v>
      </c>
      <c r="D59" s="1276">
        <v>33504443</v>
      </c>
      <c r="E59" s="530">
        <f t="shared" ref="E59:E68" si="0">IF(ISBLANK(D59),"-",D59/$D$50*$D$47*$B$67)</f>
        <v>387.79006080456099</v>
      </c>
      <c r="F59" s="531">
        <f t="shared" ref="F59:F68" si="1">IF(ISBLANK(D59),"-",E59/$E$70*100)</f>
        <v>103.94226381414488</v>
      </c>
      <c r="G59" s="532">
        <f t="shared" ref="G59:G68" si="2">IF(ISBLANK(D59),"-",E59/$B$56*100)</f>
        <v>96.947515201140249</v>
      </c>
    </row>
    <row r="60" spans="1:7" ht="26.25" customHeight="1" x14ac:dyDescent="0.4">
      <c r="A60" s="475" t="s">
        <v>65</v>
      </c>
      <c r="B60" s="476">
        <v>20</v>
      </c>
      <c r="C60" s="533">
        <v>2</v>
      </c>
      <c r="D60" s="1277">
        <v>33511900</v>
      </c>
      <c r="E60" s="534">
        <f t="shared" si="0"/>
        <v>387.87637026756022</v>
      </c>
      <c r="F60" s="535">
        <f t="shared" si="1"/>
        <v>103.96539798358211</v>
      </c>
      <c r="G60" s="536">
        <f t="shared" si="2"/>
        <v>96.969092566890055</v>
      </c>
    </row>
    <row r="61" spans="1:7" ht="26.25" customHeight="1" x14ac:dyDescent="0.4">
      <c r="A61" s="475" t="s">
        <v>66</v>
      </c>
      <c r="B61" s="476">
        <v>1</v>
      </c>
      <c r="C61" s="533">
        <v>3</v>
      </c>
      <c r="D61" s="1277">
        <v>34416986</v>
      </c>
      <c r="E61" s="534">
        <f t="shared" si="0"/>
        <v>398.35209597872506</v>
      </c>
      <c r="F61" s="535">
        <f t="shared" si="1"/>
        <v>106.77328491924878</v>
      </c>
      <c r="G61" s="536">
        <f t="shared" si="2"/>
        <v>99.588023994681265</v>
      </c>
    </row>
    <row r="62" spans="1:7" ht="26.25" customHeight="1" x14ac:dyDescent="0.4">
      <c r="A62" s="475" t="s">
        <v>67</v>
      </c>
      <c r="B62" s="476">
        <v>1</v>
      </c>
      <c r="C62" s="533">
        <v>4</v>
      </c>
      <c r="D62" s="1277">
        <v>30893659</v>
      </c>
      <c r="E62" s="534">
        <f t="shared" si="0"/>
        <v>357.57209579891759</v>
      </c>
      <c r="F62" s="535">
        <f t="shared" si="1"/>
        <v>95.842717157310503</v>
      </c>
      <c r="G62" s="536">
        <f t="shared" si="2"/>
        <v>89.393023949729397</v>
      </c>
    </row>
    <row r="63" spans="1:7" ht="26.25" customHeight="1" x14ac:dyDescent="0.4">
      <c r="A63" s="475" t="s">
        <v>68</v>
      </c>
      <c r="B63" s="476">
        <v>1</v>
      </c>
      <c r="C63" s="533">
        <v>5</v>
      </c>
      <c r="D63" s="1277">
        <v>30959695</v>
      </c>
      <c r="E63" s="534">
        <f t="shared" si="0"/>
        <v>358.33641545811292</v>
      </c>
      <c r="F63" s="535">
        <f t="shared" si="1"/>
        <v>96.047583459168749</v>
      </c>
      <c r="G63" s="536">
        <f t="shared" si="2"/>
        <v>89.584103864528231</v>
      </c>
    </row>
    <row r="64" spans="1:7" ht="26.25" customHeight="1" x14ac:dyDescent="0.4">
      <c r="A64" s="475" t="s">
        <v>69</v>
      </c>
      <c r="B64" s="476">
        <v>1</v>
      </c>
      <c r="C64" s="533">
        <v>6</v>
      </c>
      <c r="D64" s="1277">
        <v>30989928</v>
      </c>
      <c r="E64" s="534">
        <f t="shared" si="0"/>
        <v>358.68634089660782</v>
      </c>
      <c r="F64" s="535">
        <f t="shared" si="1"/>
        <v>96.141376585706993</v>
      </c>
      <c r="G64" s="536">
        <f t="shared" si="2"/>
        <v>89.671585224151954</v>
      </c>
    </row>
    <row r="65" spans="1:7" ht="26.25" customHeight="1" x14ac:dyDescent="0.4">
      <c r="A65" s="475" t="s">
        <v>71</v>
      </c>
      <c r="B65" s="476">
        <v>1</v>
      </c>
      <c r="C65" s="533">
        <v>7</v>
      </c>
      <c r="D65" s="1277">
        <v>31288933</v>
      </c>
      <c r="E65" s="534">
        <f t="shared" si="0"/>
        <v>362.14711077512419</v>
      </c>
      <c r="F65" s="535">
        <f t="shared" si="1"/>
        <v>97.068992561646326</v>
      </c>
      <c r="G65" s="536">
        <f t="shared" si="2"/>
        <v>90.536777693781048</v>
      </c>
    </row>
    <row r="66" spans="1:7" ht="26.25" customHeight="1" x14ac:dyDescent="0.4">
      <c r="A66" s="475" t="s">
        <v>73</v>
      </c>
      <c r="B66" s="476">
        <v>1</v>
      </c>
      <c r="C66" s="533">
        <v>8</v>
      </c>
      <c r="D66" s="1277">
        <v>34270182</v>
      </c>
      <c r="E66" s="534">
        <f t="shared" si="0"/>
        <v>396.65294425468801</v>
      </c>
      <c r="F66" s="535">
        <f t="shared" si="1"/>
        <v>106.31784860302733</v>
      </c>
      <c r="G66" s="536">
        <f t="shared" si="2"/>
        <v>99.163236063672002</v>
      </c>
    </row>
    <row r="67" spans="1:7" ht="27" customHeight="1" x14ac:dyDescent="0.4">
      <c r="A67" s="475" t="s">
        <v>75</v>
      </c>
      <c r="B67" s="503">
        <f>(B66/B65)*(B64/B63)*(B62/B61)*(B60/B59)*B58</f>
        <v>1000</v>
      </c>
      <c r="C67" s="533">
        <v>9</v>
      </c>
      <c r="D67" s="1277">
        <v>31252487</v>
      </c>
      <c r="E67" s="534">
        <f t="shared" si="0"/>
        <v>361.72527428746542</v>
      </c>
      <c r="F67" s="535">
        <f t="shared" si="1"/>
        <v>96.955924579976838</v>
      </c>
      <c r="G67" s="536">
        <f t="shared" si="2"/>
        <v>90.431318571866356</v>
      </c>
    </row>
    <row r="68" spans="1:7" ht="27" customHeight="1" x14ac:dyDescent="0.4">
      <c r="A68" s="1230" t="s">
        <v>77</v>
      </c>
      <c r="B68" s="1235"/>
      <c r="C68" s="537">
        <v>10</v>
      </c>
      <c r="D68" s="1278">
        <v>31248840</v>
      </c>
      <c r="E68" s="538">
        <f t="shared" si="0"/>
        <v>361.68306286040922</v>
      </c>
      <c r="F68" s="539">
        <f t="shared" si="1"/>
        <v>96.944610336187438</v>
      </c>
      <c r="G68" s="540">
        <f t="shared" si="2"/>
        <v>90.420765715102306</v>
      </c>
    </row>
    <row r="69" spans="1:7" ht="19.5" customHeight="1" x14ac:dyDescent="0.3">
      <c r="A69" s="1232"/>
      <c r="B69" s="1236"/>
      <c r="C69" s="533"/>
      <c r="D69" s="505"/>
      <c r="E69" s="541"/>
      <c r="F69" s="523"/>
      <c r="G69" s="542"/>
    </row>
    <row r="70" spans="1:7" ht="26.25" customHeight="1" x14ac:dyDescent="0.4">
      <c r="A70" s="523"/>
      <c r="B70" s="523"/>
      <c r="C70" s="543" t="s">
        <v>94</v>
      </c>
      <c r="D70" s="544"/>
      <c r="E70" s="545">
        <f>AVERAGE(E59:E68)</f>
        <v>373.08217713821716</v>
      </c>
      <c r="F70" s="545">
        <f>AVERAGE(F59:F68)</f>
        <v>100</v>
      </c>
      <c r="G70" s="546">
        <f>AVERAGE(G59:G68)</f>
        <v>93.27054428455429</v>
      </c>
    </row>
    <row r="71" spans="1:7" ht="26.25" customHeight="1" x14ac:dyDescent="0.4">
      <c r="A71" s="523"/>
      <c r="B71" s="523"/>
      <c r="C71" s="543"/>
      <c r="D71" s="544"/>
      <c r="E71" s="547">
        <f>STDEV(E59:E68)/E70</f>
        <v>4.6193386044192777E-2</v>
      </c>
      <c r="F71" s="547">
        <f>STDEV(F59:F68)/F70</f>
        <v>4.6193386044192764E-2</v>
      </c>
      <c r="G71" s="548">
        <f>STDEV(G59:G68)/G70</f>
        <v>4.6193386044192777E-2</v>
      </c>
    </row>
    <row r="72" spans="1:7" ht="27" customHeight="1" x14ac:dyDescent="0.4">
      <c r="A72" s="523"/>
      <c r="B72" s="523"/>
      <c r="C72" s="549"/>
      <c r="D72" s="550"/>
      <c r="E72" s="551">
        <f>COUNT(E59:E68)</f>
        <v>10</v>
      </c>
      <c r="F72" s="551">
        <f>COUNT(F59:F68)</f>
        <v>10</v>
      </c>
      <c r="G72" s="552">
        <f>COUNT(G59:G68)</f>
        <v>10</v>
      </c>
    </row>
    <row r="73" spans="1:7" ht="18.75" customHeight="1" x14ac:dyDescent="0.3">
      <c r="A73" s="523"/>
      <c r="B73" s="553"/>
      <c r="C73" s="553"/>
      <c r="D73" s="502"/>
      <c r="E73" s="544"/>
      <c r="F73" s="499"/>
      <c r="G73" s="554"/>
    </row>
    <row r="74" spans="1:7" ht="18.75" customHeight="1" x14ac:dyDescent="0.3">
      <c r="A74" s="462" t="s">
        <v>95</v>
      </c>
      <c r="B74" s="555" t="s">
        <v>96</v>
      </c>
      <c r="C74" s="1234" t="str">
        <f>B20</f>
        <v>Rifampicin, Isoniazid 75mg &amp; Pyrazinamide</v>
      </c>
      <c r="D74" s="1234"/>
      <c r="E74" s="556" t="s">
        <v>97</v>
      </c>
      <c r="F74" s="556"/>
      <c r="G74" s="557">
        <f>G70</f>
        <v>93.27054428455429</v>
      </c>
    </row>
    <row r="75" spans="1:7" ht="18.75" customHeight="1" x14ac:dyDescent="0.3">
      <c r="A75" s="462"/>
      <c r="B75" s="555"/>
      <c r="C75" s="558"/>
      <c r="D75" s="558"/>
      <c r="E75" s="556"/>
      <c r="F75" s="556"/>
      <c r="G75" s="559"/>
    </row>
    <row r="76" spans="1:7" ht="18.75" customHeight="1" x14ac:dyDescent="0.3">
      <c r="A76" s="453" t="s">
        <v>1</v>
      </c>
      <c r="B76" s="560" t="s">
        <v>98</v>
      </c>
      <c r="C76" s="452"/>
      <c r="D76" s="452"/>
      <c r="E76" s="452"/>
      <c r="F76" s="452"/>
      <c r="G76" s="523"/>
    </row>
    <row r="77" spans="1:7" ht="18.75" customHeight="1" x14ac:dyDescent="0.3">
      <c r="A77" s="453"/>
      <c r="B77" s="518"/>
      <c r="C77" s="452"/>
      <c r="D77" s="452"/>
      <c r="E77" s="452"/>
      <c r="F77" s="452"/>
      <c r="G77" s="523"/>
    </row>
    <row r="78" spans="1:7" ht="18.75" customHeight="1" x14ac:dyDescent="0.3">
      <c r="A78" s="523"/>
      <c r="B78" s="1237" t="s">
        <v>99</v>
      </c>
      <c r="C78" s="1238"/>
      <c r="D78" s="452"/>
      <c r="E78" s="523"/>
      <c r="F78" s="523"/>
      <c r="G78" s="523"/>
    </row>
    <row r="79" spans="1:7" ht="18.75" customHeight="1" x14ac:dyDescent="0.3">
      <c r="A79" s="523"/>
      <c r="B79" s="561" t="s">
        <v>43</v>
      </c>
      <c r="C79" s="562">
        <f>G70</f>
        <v>93.27054428455429</v>
      </c>
      <c r="D79" s="452"/>
      <c r="E79" s="523"/>
      <c r="F79" s="523"/>
      <c r="G79" s="523"/>
    </row>
    <row r="80" spans="1:7" ht="26.25" customHeight="1" x14ac:dyDescent="0.4">
      <c r="A80" s="523"/>
      <c r="B80" s="561" t="s">
        <v>100</v>
      </c>
      <c r="C80" s="563">
        <v>2.4</v>
      </c>
      <c r="D80" s="452"/>
      <c r="E80" s="523"/>
      <c r="F80" s="523"/>
      <c r="G80" s="523"/>
    </row>
    <row r="81" spans="1:7" ht="18.75" customHeight="1" x14ac:dyDescent="0.3">
      <c r="A81" s="523"/>
      <c r="B81" s="561" t="s">
        <v>101</v>
      </c>
      <c r="C81" s="562">
        <f>STDEV(G59:G68)</f>
        <v>4.3084822586883949</v>
      </c>
      <c r="D81" s="452"/>
      <c r="E81" s="523"/>
      <c r="F81" s="523"/>
      <c r="G81" s="523"/>
    </row>
    <row r="82" spans="1:7" ht="18.75" customHeight="1" x14ac:dyDescent="0.3">
      <c r="A82" s="523"/>
      <c r="B82" s="561" t="s">
        <v>102</v>
      </c>
      <c r="C82" s="562">
        <f>IF(OR(G70&lt;98.5,G70&gt;101.5),(IF(98.5&gt;G70,98.5,101.5)),C79)</f>
        <v>98.5</v>
      </c>
      <c r="D82" s="452"/>
      <c r="E82" s="523"/>
      <c r="F82" s="523"/>
      <c r="G82" s="523"/>
    </row>
    <row r="83" spans="1:7" ht="18.75" customHeight="1" x14ac:dyDescent="0.4">
      <c r="A83" s="523"/>
      <c r="B83" s="561" t="s">
        <v>103</v>
      </c>
      <c r="C83" s="1279">
        <f>ABS(C82-C79)+(C80*C81)</f>
        <v>15.569813136297856</v>
      </c>
      <c r="D83" s="452"/>
      <c r="E83" s="523"/>
      <c r="F83" s="523"/>
      <c r="G83" s="523"/>
    </row>
    <row r="84" spans="1:7" ht="18.75" customHeight="1" x14ac:dyDescent="0.3">
      <c r="A84" s="520"/>
      <c r="B84" s="564"/>
      <c r="C84" s="452"/>
      <c r="D84" s="452"/>
      <c r="E84" s="452"/>
      <c r="F84" s="452"/>
      <c r="G84" s="452"/>
    </row>
    <row r="85" spans="1:7" ht="18.75" customHeight="1" x14ac:dyDescent="0.3">
      <c r="A85" s="461" t="s">
        <v>104</v>
      </c>
      <c r="B85" s="461" t="s">
        <v>105</v>
      </c>
      <c r="C85" s="452"/>
      <c r="D85" s="452"/>
      <c r="E85" s="452"/>
      <c r="F85" s="452"/>
      <c r="G85" s="452"/>
    </row>
    <row r="86" spans="1:7" ht="18.75" customHeight="1" x14ac:dyDescent="0.3">
      <c r="A86" s="461"/>
      <c r="B86" s="461"/>
      <c r="C86" s="452"/>
      <c r="D86" s="452"/>
      <c r="E86" s="452"/>
      <c r="F86" s="452"/>
      <c r="G86" s="452"/>
    </row>
    <row r="87" spans="1:7" ht="26.25" customHeight="1" x14ac:dyDescent="0.4">
      <c r="A87" s="462" t="s">
        <v>4</v>
      </c>
      <c r="B87" s="1239" t="s">
        <v>129</v>
      </c>
      <c r="C87" s="1239"/>
      <c r="D87" s="452"/>
      <c r="E87" s="452"/>
      <c r="F87" s="452"/>
      <c r="G87" s="452"/>
    </row>
    <row r="88" spans="1:7" ht="26.25" customHeight="1" x14ac:dyDescent="0.4">
      <c r="A88" s="463" t="s">
        <v>48</v>
      </c>
      <c r="B88" s="1240" t="s">
        <v>170</v>
      </c>
      <c r="C88" s="1241"/>
      <c r="D88" s="452"/>
      <c r="E88" s="452"/>
      <c r="F88" s="452"/>
      <c r="G88" s="452"/>
    </row>
    <row r="89" spans="1:7" ht="27" customHeight="1" x14ac:dyDescent="0.4">
      <c r="A89" s="463" t="s">
        <v>6</v>
      </c>
      <c r="B89" s="464">
        <v>99</v>
      </c>
      <c r="C89" s="452"/>
      <c r="D89" s="452"/>
      <c r="E89" s="452"/>
      <c r="F89" s="452"/>
      <c r="G89" s="452"/>
    </row>
    <row r="90" spans="1:7" ht="27" customHeight="1" x14ac:dyDescent="0.4">
      <c r="A90" s="463" t="s">
        <v>49</v>
      </c>
      <c r="B90" s="464">
        <f>B33</f>
        <v>0</v>
      </c>
      <c r="C90" s="1242" t="s">
        <v>106</v>
      </c>
      <c r="D90" s="1243"/>
      <c r="E90" s="1243"/>
      <c r="F90" s="1243"/>
      <c r="G90" s="1244"/>
    </row>
    <row r="91" spans="1:7" ht="18.75" customHeight="1" x14ac:dyDescent="0.3">
      <c r="A91" s="463" t="s">
        <v>51</v>
      </c>
      <c r="B91" s="467">
        <f>B89-B90</f>
        <v>99</v>
      </c>
      <c r="C91" s="565"/>
      <c r="D91" s="565"/>
      <c r="E91" s="565"/>
      <c r="F91" s="565"/>
      <c r="G91" s="566"/>
    </row>
    <row r="92" spans="1:7" ht="19.5" customHeight="1" x14ac:dyDescent="0.3">
      <c r="A92" s="463"/>
      <c r="B92" s="467"/>
      <c r="C92" s="565"/>
      <c r="D92" s="565"/>
      <c r="E92" s="565"/>
      <c r="F92" s="565"/>
      <c r="G92" s="566"/>
    </row>
    <row r="93" spans="1:7" ht="27" customHeight="1" x14ac:dyDescent="0.4">
      <c r="A93" s="463" t="s">
        <v>52</v>
      </c>
      <c r="B93" s="469">
        <v>1</v>
      </c>
      <c r="C93" s="1226" t="s">
        <v>107</v>
      </c>
      <c r="D93" s="1227"/>
      <c r="E93" s="1227"/>
      <c r="F93" s="1227"/>
      <c r="G93" s="1227"/>
    </row>
    <row r="94" spans="1:7" ht="27" customHeight="1" x14ac:dyDescent="0.4">
      <c r="A94" s="463" t="s">
        <v>54</v>
      </c>
      <c r="B94" s="469">
        <v>1</v>
      </c>
      <c r="C94" s="1226" t="s">
        <v>108</v>
      </c>
      <c r="D94" s="1227"/>
      <c r="E94" s="1227"/>
      <c r="F94" s="1227"/>
      <c r="G94" s="1227"/>
    </row>
    <row r="95" spans="1:7" ht="18.75" customHeight="1" x14ac:dyDescent="0.3">
      <c r="A95" s="463"/>
      <c r="B95" s="470"/>
      <c r="C95" s="471"/>
      <c r="D95" s="471"/>
      <c r="E95" s="471"/>
      <c r="F95" s="471"/>
      <c r="G95" s="471"/>
    </row>
    <row r="96" spans="1:7" ht="18.75" customHeight="1" x14ac:dyDescent="0.3">
      <c r="A96" s="463" t="s">
        <v>56</v>
      </c>
      <c r="B96" s="472">
        <f>B93/B94</f>
        <v>1</v>
      </c>
      <c r="C96" s="452" t="s">
        <v>57</v>
      </c>
      <c r="D96" s="452"/>
      <c r="E96" s="452"/>
      <c r="F96" s="452"/>
      <c r="G96" s="452"/>
    </row>
    <row r="97" spans="1:7" ht="19.5" customHeight="1" x14ac:dyDescent="0.3">
      <c r="A97" s="461"/>
      <c r="B97" s="461"/>
      <c r="C97" s="452"/>
      <c r="D97" s="452"/>
      <c r="E97" s="452"/>
      <c r="F97" s="452"/>
      <c r="G97" s="452"/>
    </row>
    <row r="98" spans="1:7" ht="27" customHeight="1" x14ac:dyDescent="0.4">
      <c r="A98" s="473" t="s">
        <v>58</v>
      </c>
      <c r="B98" s="567">
        <v>50</v>
      </c>
      <c r="C98" s="452"/>
      <c r="D98" s="568" t="s">
        <v>59</v>
      </c>
      <c r="E98" s="569"/>
      <c r="F98" s="1228" t="s">
        <v>60</v>
      </c>
      <c r="G98" s="1229"/>
    </row>
    <row r="99" spans="1:7" ht="26.25" customHeight="1" x14ac:dyDescent="0.4">
      <c r="A99" s="475" t="s">
        <v>61</v>
      </c>
      <c r="B99" s="570">
        <v>1</v>
      </c>
      <c r="C99" s="477" t="s">
        <v>62</v>
      </c>
      <c r="D99" s="478" t="s">
        <v>63</v>
      </c>
      <c r="E99" s="479" t="s">
        <v>64</v>
      </c>
      <c r="F99" s="478" t="s">
        <v>63</v>
      </c>
      <c r="G99" s="480" t="s">
        <v>64</v>
      </c>
    </row>
    <row r="100" spans="1:7" ht="26.25" customHeight="1" x14ac:dyDescent="0.4">
      <c r="A100" s="475" t="s">
        <v>65</v>
      </c>
      <c r="B100" s="570">
        <v>1</v>
      </c>
      <c r="C100" s="481">
        <v>1</v>
      </c>
      <c r="D100" s="482">
        <v>36795516</v>
      </c>
      <c r="E100" s="571">
        <f>IF(ISBLANK(D100),"-",$D$110/$D$107*D100)</f>
        <v>38487302.349371314</v>
      </c>
      <c r="F100" s="572">
        <v>36935001</v>
      </c>
      <c r="G100" s="484">
        <f>IF(ISBLANK(F100),"-",$D$110/$F$107*F100)</f>
        <v>38241166.275299117</v>
      </c>
    </row>
    <row r="101" spans="1:7" ht="26.25" customHeight="1" x14ac:dyDescent="0.4">
      <c r="A101" s="475" t="s">
        <v>66</v>
      </c>
      <c r="B101" s="570">
        <v>1</v>
      </c>
      <c r="C101" s="485">
        <v>2</v>
      </c>
      <c r="D101" s="486">
        <v>36424483</v>
      </c>
      <c r="E101" s="573">
        <f>IF(ISBLANK(D101),"-",$D$110/$D$107*D101)</f>
        <v>38099209.972773187</v>
      </c>
      <c r="F101" s="464">
        <v>37812490</v>
      </c>
      <c r="G101" s="488">
        <f>IF(ISBLANK(F101),"-",$D$110/$F$107*F101)</f>
        <v>39149686.698887192</v>
      </c>
    </row>
    <row r="102" spans="1:7" ht="26.25" customHeight="1" x14ac:dyDescent="0.4">
      <c r="A102" s="475" t="s">
        <v>67</v>
      </c>
      <c r="B102" s="570">
        <v>1</v>
      </c>
      <c r="C102" s="485">
        <v>3</v>
      </c>
      <c r="D102" s="486">
        <v>36243398</v>
      </c>
      <c r="E102" s="573">
        <f>IF(ISBLANK(D102),"-",$D$110/$D$107*D102)</f>
        <v>37909799.036235817</v>
      </c>
      <c r="F102" s="964">
        <v>37193285</v>
      </c>
      <c r="G102" s="488">
        <f>IF(ISBLANK(F102),"-",$D$110/$F$107*F102)</f>
        <v>38508584.202003635</v>
      </c>
    </row>
    <row r="103" spans="1:7" ht="26.25" customHeight="1" x14ac:dyDescent="0.4">
      <c r="A103" s="475" t="s">
        <v>68</v>
      </c>
      <c r="B103" s="570">
        <v>1</v>
      </c>
      <c r="C103" s="489">
        <v>4</v>
      </c>
      <c r="D103" s="490"/>
      <c r="E103" s="574" t="str">
        <f>IF(ISBLANK(D103),"-",$D$110/$D$107*D103)</f>
        <v>-</v>
      </c>
      <c r="F103" s="575"/>
      <c r="G103" s="492" t="str">
        <f>IF(ISBLANK(F103),"-",$D$110/$F$107*F103)</f>
        <v>-</v>
      </c>
    </row>
    <row r="104" spans="1:7" ht="27" customHeight="1" x14ac:dyDescent="0.4">
      <c r="A104" s="475" t="s">
        <v>69</v>
      </c>
      <c r="B104" s="570">
        <v>1</v>
      </c>
      <c r="C104" s="493" t="s">
        <v>70</v>
      </c>
      <c r="D104" s="576">
        <f>AVERAGE(D100:D103)</f>
        <v>36487799</v>
      </c>
      <c r="E104" s="495">
        <f>AVERAGE(E100:E103)</f>
        <v>38165437.119460106</v>
      </c>
      <c r="F104" s="576">
        <f>AVERAGE(F100:F103)</f>
        <v>37313592</v>
      </c>
      <c r="G104" s="577">
        <f>AVERAGE(G100:G103)</f>
        <v>38633145.725396641</v>
      </c>
    </row>
    <row r="105" spans="1:7" ht="26.25" customHeight="1" x14ac:dyDescent="0.4">
      <c r="A105" s="475" t="s">
        <v>71</v>
      </c>
      <c r="B105" s="570">
        <v>1</v>
      </c>
      <c r="C105" s="497" t="s">
        <v>72</v>
      </c>
      <c r="D105" s="578">
        <v>21.46</v>
      </c>
      <c r="E105" s="499"/>
      <c r="F105" s="498">
        <v>21.68</v>
      </c>
      <c r="G105" s="452"/>
    </row>
    <row r="106" spans="1:7" ht="26.25" customHeight="1" x14ac:dyDescent="0.4">
      <c r="A106" s="475" t="s">
        <v>73</v>
      </c>
      <c r="B106" s="570">
        <v>1</v>
      </c>
      <c r="C106" s="500" t="s">
        <v>74</v>
      </c>
      <c r="D106" s="579">
        <f>D105*$B$96</f>
        <v>21.46</v>
      </c>
      <c r="E106" s="502"/>
      <c r="F106" s="501">
        <f>F105*$B$96</f>
        <v>21.68</v>
      </c>
      <c r="G106" s="452"/>
    </row>
    <row r="107" spans="1:7" ht="19.5" customHeight="1" x14ac:dyDescent="0.3">
      <c r="A107" s="475" t="s">
        <v>75</v>
      </c>
      <c r="B107" s="609">
        <f>(B106/B105)*(B104/B103)*(B102/B101)*(B100/B99)*B98</f>
        <v>50</v>
      </c>
      <c r="C107" s="500" t="s">
        <v>76</v>
      </c>
      <c r="D107" s="580">
        <f>D106*$B$91/100</f>
        <v>21.2454</v>
      </c>
      <c r="E107" s="505"/>
      <c r="F107" s="504">
        <f>F106*$B$91/100</f>
        <v>21.463200000000001</v>
      </c>
      <c r="G107" s="452"/>
    </row>
    <row r="108" spans="1:7" ht="19.5" customHeight="1" x14ac:dyDescent="0.3">
      <c r="A108" s="1230" t="s">
        <v>77</v>
      </c>
      <c r="B108" s="1231"/>
      <c r="C108" s="500" t="s">
        <v>78</v>
      </c>
      <c r="D108" s="579">
        <f>D107/$B$107</f>
        <v>0.42490800000000001</v>
      </c>
      <c r="E108" s="505"/>
      <c r="F108" s="506">
        <f>F107/$B$107</f>
        <v>0.42926400000000003</v>
      </c>
      <c r="G108" s="581"/>
    </row>
    <row r="109" spans="1:7" ht="19.5" customHeight="1" x14ac:dyDescent="0.3">
      <c r="A109" s="1232"/>
      <c r="B109" s="1233"/>
      <c r="C109" s="627" t="s">
        <v>79</v>
      </c>
      <c r="D109" s="583">
        <f>$B$56/$B$125</f>
        <v>0.44444444444444442</v>
      </c>
      <c r="E109" s="452"/>
      <c r="F109" s="509"/>
      <c r="G109" s="584"/>
    </row>
    <row r="110" spans="1:7" ht="18.75" customHeight="1" x14ac:dyDescent="0.3">
      <c r="A110" s="452"/>
      <c r="B110" s="452"/>
      <c r="C110" s="582" t="s">
        <v>80</v>
      </c>
      <c r="D110" s="579">
        <f>D109*$B$107</f>
        <v>22.222222222222221</v>
      </c>
      <c r="E110" s="452"/>
      <c r="F110" s="509"/>
      <c r="G110" s="581"/>
    </row>
    <row r="111" spans="1:7" ht="19.5" customHeight="1" x14ac:dyDescent="0.3">
      <c r="A111" s="452"/>
      <c r="B111" s="452"/>
      <c r="C111" s="585" t="s">
        <v>81</v>
      </c>
      <c r="D111" s="586">
        <f>D110/B96</f>
        <v>22.222222222222221</v>
      </c>
      <c r="E111" s="452"/>
      <c r="F111" s="514"/>
      <c r="G111" s="581"/>
    </row>
    <row r="112" spans="1:7" ht="18.75" customHeight="1" x14ac:dyDescent="0.3">
      <c r="A112" s="452"/>
      <c r="B112" s="452"/>
      <c r="C112" s="587" t="s">
        <v>82</v>
      </c>
      <c r="D112" s="588">
        <f>AVERAGE(E100:E103,G100:G103)</f>
        <v>38399291.422428377</v>
      </c>
      <c r="E112" s="452"/>
      <c r="F112" s="514"/>
      <c r="G112" s="589"/>
    </row>
    <row r="113" spans="1:7" ht="18.75" customHeight="1" x14ac:dyDescent="0.3">
      <c r="A113" s="452"/>
      <c r="B113" s="452"/>
      <c r="C113" s="590" t="s">
        <v>83</v>
      </c>
      <c r="D113" s="591">
        <f>STDEV(E100:E103,G100:G103)/D112</f>
        <v>1.1276214501468824E-2</v>
      </c>
      <c r="E113" s="452"/>
      <c r="F113" s="514"/>
      <c r="G113" s="581"/>
    </row>
    <row r="114" spans="1:7" ht="19.5" customHeight="1" x14ac:dyDescent="0.3">
      <c r="A114" s="452"/>
      <c r="B114" s="452"/>
      <c r="C114" s="592" t="s">
        <v>20</v>
      </c>
      <c r="D114" s="593">
        <f>COUNT(E100:E103,G100:G103)</f>
        <v>6</v>
      </c>
      <c r="E114" s="452"/>
      <c r="F114" s="514"/>
      <c r="G114" s="581"/>
    </row>
    <row r="115" spans="1:7" ht="19.5" customHeight="1" x14ac:dyDescent="0.3">
      <c r="A115" s="453"/>
      <c r="B115" s="453"/>
      <c r="C115" s="453"/>
      <c r="D115" s="453"/>
      <c r="E115" s="453"/>
      <c r="F115" s="452"/>
      <c r="G115" s="452"/>
    </row>
    <row r="116" spans="1:7" ht="26.25" customHeight="1" x14ac:dyDescent="0.4">
      <c r="A116" s="473" t="s">
        <v>109</v>
      </c>
      <c r="B116" s="567">
        <v>900</v>
      </c>
      <c r="C116" s="594" t="s">
        <v>110</v>
      </c>
      <c r="D116" s="595" t="s">
        <v>63</v>
      </c>
      <c r="E116" s="596" t="s">
        <v>111</v>
      </c>
      <c r="F116" s="597" t="s">
        <v>112</v>
      </c>
      <c r="G116" s="452"/>
    </row>
    <row r="117" spans="1:7" ht="26.25" customHeight="1" x14ac:dyDescent="0.4">
      <c r="A117" s="475" t="s">
        <v>113</v>
      </c>
      <c r="B117" s="570">
        <v>1</v>
      </c>
      <c r="C117" s="533">
        <v>1</v>
      </c>
      <c r="D117" s="1276">
        <v>36952221</v>
      </c>
      <c r="E117" s="598">
        <f t="shared" ref="E117:E122" si="3">IF(ISBLANK(D117),"-",D117/$D$112*$D$109*$B$125)</f>
        <v>384.92607161409057</v>
      </c>
      <c r="F117" s="599">
        <f t="shared" ref="F117:F122" si="4">IF(ISBLANK(D117), "-", E117/$B$56)</f>
        <v>0.96231517903522645</v>
      </c>
      <c r="G117" s="452"/>
    </row>
    <row r="118" spans="1:7" ht="26.25" customHeight="1" x14ac:dyDescent="0.4">
      <c r="A118" s="475" t="s">
        <v>114</v>
      </c>
      <c r="B118" s="570">
        <v>1</v>
      </c>
      <c r="C118" s="533">
        <v>2</v>
      </c>
      <c r="D118" s="1277">
        <v>36571331</v>
      </c>
      <c r="E118" s="600">
        <f t="shared" si="3"/>
        <v>380.95839423369461</v>
      </c>
      <c r="F118" s="601">
        <f t="shared" si="4"/>
        <v>0.95239598558423655</v>
      </c>
      <c r="G118" s="452"/>
    </row>
    <row r="119" spans="1:7" ht="26.25" customHeight="1" x14ac:dyDescent="0.4">
      <c r="A119" s="475" t="s">
        <v>115</v>
      </c>
      <c r="B119" s="570">
        <v>1</v>
      </c>
      <c r="C119" s="533">
        <v>3</v>
      </c>
      <c r="D119" s="1277">
        <v>36943104</v>
      </c>
      <c r="E119" s="600">
        <f t="shared" si="3"/>
        <v>384.83110111164348</v>
      </c>
      <c r="F119" s="601">
        <f t="shared" si="4"/>
        <v>0.96207775277910867</v>
      </c>
      <c r="G119" s="452"/>
    </row>
    <row r="120" spans="1:7" ht="26.25" customHeight="1" x14ac:dyDescent="0.4">
      <c r="A120" s="475" t="s">
        <v>116</v>
      </c>
      <c r="B120" s="570">
        <v>1</v>
      </c>
      <c r="C120" s="533">
        <v>4</v>
      </c>
      <c r="D120" s="1277">
        <v>37448914</v>
      </c>
      <c r="E120" s="600">
        <f t="shared" si="3"/>
        <v>390.10005250385132</v>
      </c>
      <c r="F120" s="601">
        <f t="shared" si="4"/>
        <v>0.97525013125962834</v>
      </c>
      <c r="G120" s="452"/>
    </row>
    <row r="121" spans="1:7" ht="26.25" customHeight="1" x14ac:dyDescent="0.4">
      <c r="A121" s="475" t="s">
        <v>117</v>
      </c>
      <c r="B121" s="570">
        <v>1</v>
      </c>
      <c r="C121" s="533">
        <v>5</v>
      </c>
      <c r="D121" s="1277">
        <v>36588790</v>
      </c>
      <c r="E121" s="600">
        <f t="shared" si="3"/>
        <v>381.14026217295356</v>
      </c>
      <c r="F121" s="601">
        <f t="shared" si="4"/>
        <v>0.9528506554323839</v>
      </c>
      <c r="G121" s="452"/>
    </row>
    <row r="122" spans="1:7" ht="26.25" customHeight="1" x14ac:dyDescent="0.4">
      <c r="A122" s="475" t="s">
        <v>118</v>
      </c>
      <c r="B122" s="570">
        <v>1</v>
      </c>
      <c r="C122" s="602">
        <v>6</v>
      </c>
      <c r="D122" s="1280">
        <v>36785179</v>
      </c>
      <c r="E122" s="603">
        <f t="shared" si="3"/>
        <v>383.18601867235913</v>
      </c>
      <c r="F122" s="604">
        <f t="shared" si="4"/>
        <v>0.95796504668089777</v>
      </c>
      <c r="G122" s="452"/>
    </row>
    <row r="123" spans="1:7" ht="26.25" customHeight="1" x14ac:dyDescent="0.4">
      <c r="A123" s="475" t="s">
        <v>119</v>
      </c>
      <c r="B123" s="570">
        <v>1</v>
      </c>
      <c r="C123" s="533"/>
      <c r="D123" s="605"/>
      <c r="E123" s="553"/>
      <c r="F123" s="536"/>
      <c r="G123" s="452"/>
    </row>
    <row r="124" spans="1:7" ht="26.25" customHeight="1" x14ac:dyDescent="0.4">
      <c r="A124" s="475" t="s">
        <v>120</v>
      </c>
      <c r="B124" s="570">
        <v>1</v>
      </c>
      <c r="C124" s="533"/>
      <c r="D124" s="606"/>
      <c r="E124" s="607" t="s">
        <v>70</v>
      </c>
      <c r="F124" s="608">
        <f>AVERAGE(F117:F122)</f>
        <v>0.960475791795247</v>
      </c>
      <c r="G124" s="452"/>
    </row>
    <row r="125" spans="1:7" ht="27" customHeight="1" x14ac:dyDescent="0.4">
      <c r="A125" s="475" t="s">
        <v>121</v>
      </c>
      <c r="B125" s="609">
        <f>(B124/B123)*(B122/B121)*(B120/B119)*(B118/B117)*B116</f>
        <v>900</v>
      </c>
      <c r="C125" s="610"/>
      <c r="D125" s="611"/>
      <c r="E125" s="511" t="s">
        <v>83</v>
      </c>
      <c r="F125" s="548">
        <f>STDEV(F117:F122)/F124</f>
        <v>8.7600382440808609E-3</v>
      </c>
      <c r="G125" s="452"/>
    </row>
    <row r="126" spans="1:7" ht="27" customHeight="1" x14ac:dyDescent="0.4">
      <c r="A126" s="1230" t="s">
        <v>77</v>
      </c>
      <c r="B126" s="1231"/>
      <c r="C126" s="612"/>
      <c r="D126" s="613"/>
      <c r="E126" s="614" t="s">
        <v>20</v>
      </c>
      <c r="F126" s="615">
        <f>COUNT(F117:F122)</f>
        <v>6</v>
      </c>
      <c r="G126" s="452"/>
    </row>
    <row r="127" spans="1:7" ht="19.5" customHeight="1" x14ac:dyDescent="0.3">
      <c r="A127" s="1232"/>
      <c r="B127" s="1233"/>
      <c r="C127" s="553"/>
      <c r="D127" s="553"/>
      <c r="E127" s="553"/>
      <c r="F127" s="605"/>
      <c r="G127" s="553"/>
    </row>
    <row r="128" spans="1:7" ht="18.75" customHeight="1" x14ac:dyDescent="0.3">
      <c r="A128" s="471"/>
      <c r="B128" s="471"/>
      <c r="C128" s="553"/>
      <c r="D128" s="553"/>
      <c r="E128" s="553"/>
      <c r="F128" s="605"/>
      <c r="G128" s="553"/>
    </row>
    <row r="129" spans="1:7" ht="18.75" customHeight="1" x14ac:dyDescent="0.3">
      <c r="A129" s="462" t="s">
        <v>95</v>
      </c>
      <c r="B129" s="555" t="s">
        <v>122</v>
      </c>
      <c r="C129" s="1234" t="str">
        <f>B20</f>
        <v>Rifampicin, Isoniazid 75mg &amp; Pyrazinamide</v>
      </c>
      <c r="D129" s="1234"/>
      <c r="E129" s="556" t="s">
        <v>123</v>
      </c>
      <c r="F129" s="556"/>
      <c r="G129" s="559">
        <f>F124</f>
        <v>0.960475791795247</v>
      </c>
    </row>
    <row r="130" spans="1:7" ht="19.5" customHeight="1" x14ac:dyDescent="0.3">
      <c r="A130" s="616"/>
      <c r="B130" s="616"/>
      <c r="C130" s="617"/>
      <c r="D130" s="617"/>
      <c r="E130" s="617"/>
      <c r="F130" s="617"/>
      <c r="G130" s="617"/>
    </row>
    <row r="131" spans="1:7" ht="18.75" customHeight="1" x14ac:dyDescent="0.3">
      <c r="A131" s="452"/>
      <c r="B131" s="1225" t="s">
        <v>26</v>
      </c>
      <c r="C131" s="1225"/>
      <c r="D131" s="452"/>
      <c r="E131" s="618" t="s">
        <v>27</v>
      </c>
      <c r="F131" s="619"/>
      <c r="G131" s="626" t="s">
        <v>28</v>
      </c>
    </row>
    <row r="132" spans="1:7" ht="60" customHeight="1" x14ac:dyDescent="0.3">
      <c r="A132" s="620" t="s">
        <v>29</v>
      </c>
      <c r="B132" s="621"/>
      <c r="C132" s="621"/>
      <c r="D132" s="452"/>
      <c r="E132" s="621"/>
      <c r="F132" s="553"/>
      <c r="G132" s="622"/>
    </row>
    <row r="133" spans="1:7" ht="60" customHeight="1" x14ac:dyDescent="0.3">
      <c r="A133" s="620" t="s">
        <v>30</v>
      </c>
      <c r="B133" s="623"/>
      <c r="C133" s="623"/>
      <c r="D133" s="452"/>
      <c r="E133" s="623"/>
      <c r="F133" s="553"/>
      <c r="G133" s="62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5" priority="1" operator="greaterThan">
      <formula>0.02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70" zoomScale="70" zoomScaleNormal="70" zoomScaleSheetLayoutView="70" workbookViewId="0">
      <selection activeCell="D117" sqref="D117"/>
    </sheetView>
  </sheetViews>
  <sheetFormatPr defaultRowHeight="12.75" x14ac:dyDescent="0.2"/>
  <cols>
    <col min="1" max="1" width="54.85546875" style="965" customWidth="1"/>
    <col min="2" max="2" width="39.42578125" style="965" customWidth="1"/>
    <col min="3" max="3" width="42.5703125" style="965" customWidth="1"/>
    <col min="4" max="4" width="21" style="965" customWidth="1"/>
    <col min="5" max="5" width="28.28515625" style="965" customWidth="1"/>
    <col min="6" max="6" width="23.85546875" style="965" customWidth="1"/>
    <col min="7" max="7" width="26" style="965" customWidth="1"/>
    <col min="8" max="16384" width="9.140625" style="965"/>
  </cols>
  <sheetData>
    <row r="1" spans="1:7" x14ac:dyDescent="0.2">
      <c r="A1" s="1271" t="s">
        <v>45</v>
      </c>
      <c r="B1" s="1271"/>
      <c r="C1" s="1271"/>
      <c r="D1" s="1271"/>
      <c r="E1" s="1271"/>
      <c r="F1" s="1271"/>
      <c r="G1" s="1271"/>
    </row>
    <row r="2" spans="1:7" x14ac:dyDescent="0.2">
      <c r="A2" s="1271"/>
      <c r="B2" s="1271"/>
      <c r="C2" s="1271"/>
      <c r="D2" s="1271"/>
      <c r="E2" s="1271"/>
      <c r="F2" s="1271"/>
      <c r="G2" s="1271"/>
    </row>
    <row r="3" spans="1:7" x14ac:dyDescent="0.2">
      <c r="A3" s="1271"/>
      <c r="B3" s="1271"/>
      <c r="C3" s="1271"/>
      <c r="D3" s="1271"/>
      <c r="E3" s="1271"/>
      <c r="F3" s="1271"/>
      <c r="G3" s="1271"/>
    </row>
    <row r="4" spans="1:7" x14ac:dyDescent="0.2">
      <c r="A4" s="1271"/>
      <c r="B4" s="1271"/>
      <c r="C4" s="1271"/>
      <c r="D4" s="1271"/>
      <c r="E4" s="1271"/>
      <c r="F4" s="1271"/>
      <c r="G4" s="1271"/>
    </row>
    <row r="5" spans="1:7" x14ac:dyDescent="0.2">
      <c r="A5" s="1271"/>
      <c r="B5" s="1271"/>
      <c r="C5" s="1271"/>
      <c r="D5" s="1271"/>
      <c r="E5" s="1271"/>
      <c r="F5" s="1271"/>
      <c r="G5" s="1271"/>
    </row>
    <row r="6" spans="1:7" x14ac:dyDescent="0.2">
      <c r="A6" s="1271"/>
      <c r="B6" s="1271"/>
      <c r="C6" s="1271"/>
      <c r="D6" s="1271"/>
      <c r="E6" s="1271"/>
      <c r="F6" s="1271"/>
      <c r="G6" s="1271"/>
    </row>
    <row r="7" spans="1:7" x14ac:dyDescent="0.2">
      <c r="A7" s="1271"/>
      <c r="B7" s="1271"/>
      <c r="C7" s="1271"/>
      <c r="D7" s="1271"/>
      <c r="E7" s="1271"/>
      <c r="F7" s="1271"/>
      <c r="G7" s="1271"/>
    </row>
    <row r="8" spans="1:7" x14ac:dyDescent="0.2">
      <c r="A8" s="1272" t="s">
        <v>46</v>
      </c>
      <c r="B8" s="1272"/>
      <c r="C8" s="1272"/>
      <c r="D8" s="1272"/>
      <c r="E8" s="1272"/>
      <c r="F8" s="1272"/>
      <c r="G8" s="1272"/>
    </row>
    <row r="9" spans="1:7" x14ac:dyDescent="0.2">
      <c r="A9" s="1272"/>
      <c r="B9" s="1272"/>
      <c r="C9" s="1272"/>
      <c r="D9" s="1272"/>
      <c r="E9" s="1272"/>
      <c r="F9" s="1272"/>
      <c r="G9" s="1272"/>
    </row>
    <row r="10" spans="1:7" x14ac:dyDescent="0.2">
      <c r="A10" s="1272"/>
      <c r="B10" s="1272"/>
      <c r="C10" s="1272"/>
      <c r="D10" s="1272"/>
      <c r="E10" s="1272"/>
      <c r="F10" s="1272"/>
      <c r="G10" s="1272"/>
    </row>
    <row r="11" spans="1:7" x14ac:dyDescent="0.2">
      <c r="A11" s="1272"/>
      <c r="B11" s="1272"/>
      <c r="C11" s="1272"/>
      <c r="D11" s="1272"/>
      <c r="E11" s="1272"/>
      <c r="F11" s="1272"/>
      <c r="G11" s="1272"/>
    </row>
    <row r="12" spans="1:7" x14ac:dyDescent="0.2">
      <c r="A12" s="1272"/>
      <c r="B12" s="1272"/>
      <c r="C12" s="1272"/>
      <c r="D12" s="1272"/>
      <c r="E12" s="1272"/>
      <c r="F12" s="1272"/>
      <c r="G12" s="1272"/>
    </row>
    <row r="13" spans="1:7" x14ac:dyDescent="0.2">
      <c r="A13" s="1272"/>
      <c r="B13" s="1272"/>
      <c r="C13" s="1272"/>
      <c r="D13" s="1272"/>
      <c r="E13" s="1272"/>
      <c r="F13" s="1272"/>
      <c r="G13" s="1272"/>
    </row>
    <row r="14" spans="1:7" x14ac:dyDescent="0.2">
      <c r="A14" s="1272"/>
      <c r="B14" s="1272"/>
      <c r="C14" s="1272"/>
      <c r="D14" s="1272"/>
      <c r="E14" s="1272"/>
      <c r="F14" s="1272"/>
      <c r="G14" s="1272"/>
    </row>
    <row r="15" spans="1:7" ht="19.5" customHeight="1" thickBot="1" x14ac:dyDescent="0.35">
      <c r="A15" s="966"/>
      <c r="B15" s="966"/>
      <c r="C15" s="966"/>
      <c r="D15" s="966"/>
      <c r="E15" s="966"/>
      <c r="F15" s="966"/>
      <c r="G15" s="966"/>
    </row>
    <row r="16" spans="1:7" ht="19.5" customHeight="1" thickBot="1" x14ac:dyDescent="0.35">
      <c r="A16" s="1273" t="s">
        <v>31</v>
      </c>
      <c r="B16" s="1274"/>
      <c r="C16" s="1274"/>
      <c r="D16" s="1274"/>
      <c r="E16" s="1274"/>
      <c r="F16" s="1274"/>
      <c r="G16" s="1274"/>
    </row>
    <row r="17" spans="1:7" ht="18.75" customHeight="1" x14ac:dyDescent="0.3">
      <c r="A17" s="967" t="s">
        <v>47</v>
      </c>
      <c r="B17" s="967"/>
      <c r="C17" s="966"/>
      <c r="D17" s="966"/>
      <c r="E17" s="966"/>
      <c r="F17" s="966"/>
      <c r="G17" s="966"/>
    </row>
    <row r="18" spans="1:7" ht="26.25" customHeight="1" x14ac:dyDescent="0.4">
      <c r="A18" s="968" t="s">
        <v>33</v>
      </c>
      <c r="B18" s="1269" t="s">
        <v>161</v>
      </c>
      <c r="C18" s="1270"/>
      <c r="D18" s="969" t="s">
        <v>162</v>
      </c>
      <c r="E18" s="970"/>
      <c r="F18" s="966"/>
      <c r="G18" s="966"/>
    </row>
    <row r="19" spans="1:7" ht="26.25" customHeight="1" x14ac:dyDescent="0.4">
      <c r="A19" s="968" t="s">
        <v>34</v>
      </c>
      <c r="B19" s="971" t="s">
        <v>7</v>
      </c>
      <c r="C19" s="966">
        <v>36</v>
      </c>
      <c r="E19" s="966"/>
      <c r="F19" s="966"/>
      <c r="G19" s="966"/>
    </row>
    <row r="20" spans="1:7" ht="26.25" customHeight="1" x14ac:dyDescent="0.4">
      <c r="A20" s="968" t="s">
        <v>35</v>
      </c>
      <c r="B20" s="1275" t="s">
        <v>163</v>
      </c>
      <c r="C20" s="1262"/>
      <c r="D20" s="966"/>
      <c r="E20" s="966"/>
      <c r="F20" s="966"/>
      <c r="G20" s="966"/>
    </row>
    <row r="21" spans="1:7" ht="26.25" customHeight="1" x14ac:dyDescent="0.4">
      <c r="A21" s="968" t="s">
        <v>36</v>
      </c>
      <c r="B21" s="972" t="s">
        <v>11</v>
      </c>
      <c r="C21" s="972"/>
      <c r="D21" s="973"/>
      <c r="E21" s="973"/>
      <c r="F21" s="973"/>
      <c r="G21" s="973"/>
    </row>
    <row r="22" spans="1:7" ht="26.25" customHeight="1" x14ac:dyDescent="0.4">
      <c r="A22" s="968" t="s">
        <v>37</v>
      </c>
      <c r="B22" s="974" t="s">
        <v>12</v>
      </c>
      <c r="C22" s="975"/>
      <c r="D22" s="966"/>
      <c r="E22" s="966"/>
      <c r="F22" s="966"/>
      <c r="G22" s="966"/>
    </row>
    <row r="23" spans="1:7" ht="26.25" customHeight="1" x14ac:dyDescent="0.4">
      <c r="A23" s="968" t="s">
        <v>38</v>
      </c>
      <c r="B23" s="974">
        <v>43259</v>
      </c>
      <c r="C23" s="975"/>
      <c r="D23" s="966"/>
      <c r="E23" s="966"/>
      <c r="F23" s="966"/>
      <c r="G23" s="966"/>
    </row>
    <row r="24" spans="1:7" ht="18.75" customHeight="1" x14ac:dyDescent="0.3">
      <c r="A24" s="968"/>
      <c r="B24" s="976"/>
      <c r="C24" s="966"/>
      <c r="D24" s="966"/>
      <c r="E24" s="966"/>
      <c r="F24" s="966"/>
      <c r="G24" s="966"/>
    </row>
    <row r="25" spans="1:7" ht="18.75" customHeight="1" x14ac:dyDescent="0.3">
      <c r="A25" s="977" t="s">
        <v>1</v>
      </c>
      <c r="B25" s="976"/>
      <c r="C25" s="966"/>
      <c r="D25" s="966"/>
      <c r="E25" s="966"/>
      <c r="F25" s="966"/>
      <c r="G25" s="966"/>
    </row>
    <row r="26" spans="1:7" ht="26.25" customHeight="1" x14ac:dyDescent="0.4">
      <c r="A26" s="978" t="s">
        <v>4</v>
      </c>
      <c r="B26" s="1269" t="s">
        <v>164</v>
      </c>
      <c r="C26" s="1270"/>
      <c r="D26" s="966"/>
      <c r="E26" s="966"/>
      <c r="F26" s="966"/>
      <c r="G26" s="966"/>
    </row>
    <row r="27" spans="1:7" ht="26.25" customHeight="1" x14ac:dyDescent="0.4">
      <c r="A27" s="979" t="s">
        <v>48</v>
      </c>
      <c r="B27" s="1262" t="s">
        <v>131</v>
      </c>
      <c r="C27" s="1262"/>
      <c r="D27" s="966"/>
      <c r="E27" s="966"/>
      <c r="F27" s="966"/>
      <c r="G27" s="966"/>
    </row>
    <row r="28" spans="1:7" ht="27" customHeight="1" thickBot="1" x14ac:dyDescent="0.45">
      <c r="A28" s="979" t="s">
        <v>6</v>
      </c>
      <c r="B28" s="980">
        <v>99.58</v>
      </c>
      <c r="C28" s="966"/>
      <c r="D28" s="966"/>
      <c r="E28" s="966"/>
      <c r="F28" s="966"/>
      <c r="G28" s="966"/>
    </row>
    <row r="29" spans="1:7" ht="27" customHeight="1" thickBot="1" x14ac:dyDescent="0.45">
      <c r="A29" s="979" t="s">
        <v>49</v>
      </c>
      <c r="B29" s="981">
        <v>0</v>
      </c>
      <c r="C29" s="1254" t="s">
        <v>50</v>
      </c>
      <c r="D29" s="1255"/>
      <c r="E29" s="1255"/>
      <c r="F29" s="1255"/>
      <c r="G29" s="1263"/>
    </row>
    <row r="30" spans="1:7" ht="19.5" customHeight="1" thickBot="1" x14ac:dyDescent="0.35">
      <c r="A30" s="979" t="s">
        <v>51</v>
      </c>
      <c r="B30" s="982">
        <f>B28-B29</f>
        <v>99.58</v>
      </c>
      <c r="C30" s="983"/>
      <c r="D30" s="983"/>
      <c r="E30" s="983"/>
      <c r="F30" s="983"/>
      <c r="G30" s="983"/>
    </row>
    <row r="31" spans="1:7" ht="27" customHeight="1" thickBot="1" x14ac:dyDescent="0.45">
      <c r="A31" s="979" t="s">
        <v>52</v>
      </c>
      <c r="B31" s="984">
        <v>1</v>
      </c>
      <c r="C31" s="1254" t="s">
        <v>53</v>
      </c>
      <c r="D31" s="1255"/>
      <c r="E31" s="1255"/>
      <c r="F31" s="1255"/>
      <c r="G31" s="1263"/>
    </row>
    <row r="32" spans="1:7" ht="27" customHeight="1" thickBot="1" x14ac:dyDescent="0.45">
      <c r="A32" s="979" t="s">
        <v>54</v>
      </c>
      <c r="B32" s="984">
        <v>1</v>
      </c>
      <c r="C32" s="1254" t="s">
        <v>55</v>
      </c>
      <c r="D32" s="1255"/>
      <c r="E32" s="1255"/>
      <c r="F32" s="1255"/>
      <c r="G32" s="1263"/>
    </row>
    <row r="33" spans="1:7" ht="18.75" customHeight="1" x14ac:dyDescent="0.3">
      <c r="A33" s="979"/>
      <c r="B33" s="985"/>
      <c r="C33" s="986"/>
      <c r="D33" s="986"/>
      <c r="E33" s="986"/>
      <c r="F33" s="986"/>
      <c r="G33" s="986"/>
    </row>
    <row r="34" spans="1:7" ht="18.75" customHeight="1" x14ac:dyDescent="0.3">
      <c r="A34" s="979" t="s">
        <v>56</v>
      </c>
      <c r="B34" s="987">
        <f>B31/B32</f>
        <v>1</v>
      </c>
      <c r="C34" s="966" t="s">
        <v>57</v>
      </c>
      <c r="D34" s="966"/>
      <c r="E34" s="966"/>
      <c r="F34" s="966"/>
      <c r="G34" s="966"/>
    </row>
    <row r="35" spans="1:7" ht="19.5" customHeight="1" thickBot="1" x14ac:dyDescent="0.35">
      <c r="A35" s="979"/>
      <c r="B35" s="982"/>
      <c r="C35" s="988"/>
      <c r="D35" s="988"/>
      <c r="E35" s="988"/>
      <c r="F35" s="988"/>
      <c r="G35" s="966"/>
    </row>
    <row r="36" spans="1:7" ht="27" customHeight="1" thickBot="1" x14ac:dyDescent="0.45">
      <c r="A36" s="989" t="s">
        <v>58</v>
      </c>
      <c r="B36" s="990">
        <v>50</v>
      </c>
      <c r="C36" s="966"/>
      <c r="D36" s="1256" t="s">
        <v>59</v>
      </c>
      <c r="E36" s="1264"/>
      <c r="F36" s="1256" t="s">
        <v>60</v>
      </c>
      <c r="G36" s="1257"/>
    </row>
    <row r="37" spans="1:7" ht="26.25" customHeight="1" x14ac:dyDescent="0.4">
      <c r="A37" s="991" t="s">
        <v>61</v>
      </c>
      <c r="B37" s="992">
        <v>1</v>
      </c>
      <c r="C37" s="993" t="s">
        <v>62</v>
      </c>
      <c r="D37" s="994" t="s">
        <v>63</v>
      </c>
      <c r="E37" s="995" t="s">
        <v>64</v>
      </c>
      <c r="F37" s="994" t="s">
        <v>63</v>
      </c>
      <c r="G37" s="996" t="s">
        <v>64</v>
      </c>
    </row>
    <row r="38" spans="1:7" ht="26.25" customHeight="1" x14ac:dyDescent="0.4">
      <c r="A38" s="991" t="s">
        <v>65</v>
      </c>
      <c r="B38" s="992">
        <v>1</v>
      </c>
      <c r="C38" s="997">
        <v>1</v>
      </c>
      <c r="D38" s="998">
        <v>5807710</v>
      </c>
      <c r="E38" s="999">
        <f>IF(ISBLANK(D38),"-",$D$48/$D$45*D38)</f>
        <v>5911018.846723808</v>
      </c>
      <c r="F38" s="998">
        <v>6821113</v>
      </c>
      <c r="G38" s="1000">
        <f>IF(ISBLANK(F38),"-",$D$48/$F$45*F38)</f>
        <v>5834652.9016417516</v>
      </c>
    </row>
    <row r="39" spans="1:7" ht="26.25" customHeight="1" x14ac:dyDescent="0.4">
      <c r="A39" s="991" t="s">
        <v>66</v>
      </c>
      <c r="B39" s="992">
        <v>1</v>
      </c>
      <c r="C39" s="1001">
        <v>2</v>
      </c>
      <c r="D39" s="1002">
        <v>5750917</v>
      </c>
      <c r="E39" s="1003">
        <f>IF(ISBLANK(D39),"-",$D$48/$D$45*D39)</f>
        <v>5853215.6001150776</v>
      </c>
      <c r="F39" s="1002">
        <v>6793142</v>
      </c>
      <c r="G39" s="1004">
        <f>IF(ISBLANK(F39),"-",$D$48/$F$45*F39)</f>
        <v>5810727.0296745487</v>
      </c>
    </row>
    <row r="40" spans="1:7" ht="26.25" customHeight="1" x14ac:dyDescent="0.4">
      <c r="A40" s="991" t="s">
        <v>67</v>
      </c>
      <c r="B40" s="992">
        <v>1</v>
      </c>
      <c r="C40" s="1001">
        <v>3</v>
      </c>
      <c r="D40" s="1002">
        <v>5744899</v>
      </c>
      <c r="E40" s="1003">
        <f>IF(ISBLANK(D40),"-",$D$48/$D$45*D40)</f>
        <v>5847090.5505827181</v>
      </c>
      <c r="F40" s="1002">
        <v>6779935</v>
      </c>
      <c r="G40" s="1004">
        <f>IF(ISBLANK(F40),"-",$D$48/$F$45*F40)</f>
        <v>5799430.0080782222</v>
      </c>
    </row>
    <row r="41" spans="1:7" ht="26.25" customHeight="1" x14ac:dyDescent="0.4">
      <c r="A41" s="991" t="s">
        <v>68</v>
      </c>
      <c r="B41" s="992">
        <v>1</v>
      </c>
      <c r="C41" s="1005">
        <v>4</v>
      </c>
      <c r="D41" s="1006"/>
      <c r="E41" s="1007" t="str">
        <f>IF(ISBLANK(D41),"-",$D$48/$D$45*D41)</f>
        <v>-</v>
      </c>
      <c r="F41" s="1006"/>
      <c r="G41" s="1008" t="str">
        <f>IF(ISBLANK(F41),"-",$D$48/$F$45*F41)</f>
        <v>-</v>
      </c>
    </row>
    <row r="42" spans="1:7" ht="27" customHeight="1" thickBot="1" x14ac:dyDescent="0.45">
      <c r="A42" s="991" t="s">
        <v>69</v>
      </c>
      <c r="B42" s="992">
        <v>1</v>
      </c>
      <c r="C42" s="1009" t="s">
        <v>70</v>
      </c>
      <c r="D42" s="1010">
        <f>AVERAGE(D38:D41)</f>
        <v>5767842</v>
      </c>
      <c r="E42" s="1011">
        <f>AVERAGE(E38:E41)</f>
        <v>5870441.6658072015</v>
      </c>
      <c r="F42" s="1010">
        <f>AVERAGE(F38:F41)</f>
        <v>6798063.333333333</v>
      </c>
      <c r="G42" s="1012">
        <f>AVERAGE(G38:G41)</f>
        <v>5814936.6464648405</v>
      </c>
    </row>
    <row r="43" spans="1:7" ht="26.25" customHeight="1" x14ac:dyDescent="0.4">
      <c r="A43" s="991" t="s">
        <v>71</v>
      </c>
      <c r="B43" s="992">
        <v>1</v>
      </c>
      <c r="C43" s="1013" t="s">
        <v>72</v>
      </c>
      <c r="D43" s="1014">
        <v>14.8</v>
      </c>
      <c r="E43" s="966"/>
      <c r="F43" s="1014">
        <v>17.61</v>
      </c>
      <c r="G43" s="966"/>
    </row>
    <row r="44" spans="1:7" ht="26.25" customHeight="1" x14ac:dyDescent="0.4">
      <c r="A44" s="991" t="s">
        <v>73</v>
      </c>
      <c r="B44" s="992">
        <v>1</v>
      </c>
      <c r="C44" s="1015" t="s">
        <v>74</v>
      </c>
      <c r="D44" s="1016">
        <f>D43*$B$34</f>
        <v>14.8</v>
      </c>
      <c r="E44" s="1017"/>
      <c r="F44" s="1016">
        <f>F43*$B$34</f>
        <v>17.61</v>
      </c>
      <c r="G44" s="966"/>
    </row>
    <row r="45" spans="1:7" ht="19.5" customHeight="1" thickBot="1" x14ac:dyDescent="0.35">
      <c r="A45" s="991" t="s">
        <v>75</v>
      </c>
      <c r="B45" s="1018">
        <f>(B44/B43)*(B42/B41)*(B40/B39)*(B38/B37)*B36</f>
        <v>50</v>
      </c>
      <c r="C45" s="1015" t="s">
        <v>76</v>
      </c>
      <c r="D45" s="1019">
        <f>D44*$B$30/100</f>
        <v>14.73784</v>
      </c>
      <c r="E45" s="1020"/>
      <c r="F45" s="1019">
        <f>F44*$B$30/100</f>
        <v>17.536037999999998</v>
      </c>
      <c r="G45" s="966"/>
    </row>
    <row r="46" spans="1:7" ht="19.5" customHeight="1" thickBot="1" x14ac:dyDescent="0.35">
      <c r="A46" s="1258" t="s">
        <v>77</v>
      </c>
      <c r="B46" s="1259"/>
      <c r="C46" s="1015" t="s">
        <v>78</v>
      </c>
      <c r="D46" s="1016">
        <f>D45/$B$45</f>
        <v>0.29475679999999999</v>
      </c>
      <c r="E46" s="1020"/>
      <c r="F46" s="1021">
        <f>F45/$B$45</f>
        <v>0.35072075999999996</v>
      </c>
      <c r="G46" s="966"/>
    </row>
    <row r="47" spans="1:7" ht="27" customHeight="1" thickBot="1" x14ac:dyDescent="0.45">
      <c r="A47" s="1260"/>
      <c r="B47" s="1261"/>
      <c r="C47" s="1022" t="s">
        <v>79</v>
      </c>
      <c r="D47" s="1023">
        <v>0.3</v>
      </c>
      <c r="E47" s="966"/>
      <c r="F47" s="1024"/>
      <c r="G47" s="966"/>
    </row>
    <row r="48" spans="1:7" ht="18.75" customHeight="1" x14ac:dyDescent="0.3">
      <c r="A48" s="966"/>
      <c r="B48" s="966"/>
      <c r="C48" s="1025" t="s">
        <v>80</v>
      </c>
      <c r="D48" s="1019">
        <f>D47*$B$45</f>
        <v>15</v>
      </c>
      <c r="E48" s="966"/>
      <c r="F48" s="1024"/>
      <c r="G48" s="966"/>
    </row>
    <row r="49" spans="1:7" ht="19.5" customHeight="1" thickBot="1" x14ac:dyDescent="0.35">
      <c r="A49" s="966"/>
      <c r="B49" s="966"/>
      <c r="C49" s="979" t="s">
        <v>81</v>
      </c>
      <c r="D49" s="1026">
        <f>D48/B34</f>
        <v>15</v>
      </c>
      <c r="E49" s="966"/>
      <c r="F49" s="1024"/>
      <c r="G49" s="966"/>
    </row>
    <row r="50" spans="1:7" ht="18.75" customHeight="1" x14ac:dyDescent="0.3">
      <c r="A50" s="966"/>
      <c r="B50" s="966"/>
      <c r="C50" s="989" t="s">
        <v>82</v>
      </c>
      <c r="D50" s="1027">
        <f>AVERAGE(E38:E41,G38:G41)</f>
        <v>5842689.156136021</v>
      </c>
      <c r="E50" s="966"/>
      <c r="F50" s="1028"/>
      <c r="G50" s="966"/>
    </row>
    <row r="51" spans="1:7" ht="18.75" customHeight="1" x14ac:dyDescent="0.3">
      <c r="A51" s="966"/>
      <c r="B51" s="966"/>
      <c r="C51" s="991" t="s">
        <v>83</v>
      </c>
      <c r="D51" s="1029">
        <f>STDEV(E38:E41,G38:G41)/D50</f>
        <v>6.7412272887058897E-3</v>
      </c>
      <c r="E51" s="966"/>
      <c r="F51" s="1028"/>
      <c r="G51" s="966"/>
    </row>
    <row r="52" spans="1:7" ht="19.5" customHeight="1" thickBot="1" x14ac:dyDescent="0.35">
      <c r="A52" s="966"/>
      <c r="B52" s="966"/>
      <c r="C52" s="1030" t="s">
        <v>20</v>
      </c>
      <c r="D52" s="1031">
        <f>COUNT(E38:E41,G38:G41)</f>
        <v>6</v>
      </c>
      <c r="E52" s="966"/>
      <c r="F52" s="1028"/>
      <c r="G52" s="966"/>
    </row>
    <row r="53" spans="1:7" ht="18.75" customHeight="1" x14ac:dyDescent="0.3">
      <c r="A53" s="966"/>
      <c r="B53" s="966"/>
      <c r="C53" s="966"/>
      <c r="D53" s="966"/>
      <c r="E53" s="966"/>
      <c r="F53" s="966"/>
      <c r="G53" s="966"/>
    </row>
    <row r="54" spans="1:7" ht="18.75" customHeight="1" x14ac:dyDescent="0.3">
      <c r="A54" s="967" t="s">
        <v>1</v>
      </c>
      <c r="B54" s="1032" t="s">
        <v>84</v>
      </c>
      <c r="C54" s="966"/>
      <c r="D54" s="966"/>
      <c r="E54" s="966"/>
      <c r="F54" s="966"/>
      <c r="G54" s="966"/>
    </row>
    <row r="55" spans="1:7" ht="18.75" customHeight="1" x14ac:dyDescent="0.3">
      <c r="A55" s="966" t="s">
        <v>85</v>
      </c>
      <c r="B55" s="1033" t="str">
        <f>B21</f>
        <v>Each film coated tablet contains Rifampicin BP 150 mg, Isoniazid BP 75 mg, Pyrazinamide BP 400 mg and Ethambutol Hydrochloride BP 275 mg.</v>
      </c>
      <c r="C55" s="966"/>
      <c r="D55" s="966"/>
      <c r="E55" s="966"/>
      <c r="F55" s="966"/>
      <c r="G55" s="966"/>
    </row>
    <row r="56" spans="1:7" ht="26.25" customHeight="1" x14ac:dyDescent="0.4">
      <c r="A56" s="1033" t="s">
        <v>86</v>
      </c>
      <c r="B56" s="980">
        <v>275</v>
      </c>
      <c r="C56" s="966" t="str">
        <f>B20</f>
        <v>ETHAMBUTOL  HYDROCHLORIDE</v>
      </c>
      <c r="D56" s="966"/>
      <c r="E56" s="966"/>
      <c r="F56" s="966"/>
      <c r="G56" s="966"/>
    </row>
    <row r="57" spans="1:7" ht="17.25" customHeight="1" thickBot="1" x14ac:dyDescent="0.35">
      <c r="A57" s="1034" t="s">
        <v>87</v>
      </c>
      <c r="B57" s="1034" t="e">
        <f>#REF!</f>
        <v>#REF!</v>
      </c>
      <c r="C57" s="1034"/>
      <c r="D57" s="1035"/>
      <c r="E57" s="1035"/>
      <c r="F57" s="1035"/>
      <c r="G57" s="1035"/>
    </row>
    <row r="58" spans="1:7" ht="57.75" customHeight="1" x14ac:dyDescent="0.4">
      <c r="A58" s="989" t="s">
        <v>88</v>
      </c>
      <c r="B58" s="990">
        <v>100</v>
      </c>
      <c r="C58" s="1036" t="s">
        <v>89</v>
      </c>
      <c r="D58" s="1037" t="s">
        <v>90</v>
      </c>
      <c r="E58" s="1038" t="s">
        <v>91</v>
      </c>
      <c r="F58" s="1039" t="s">
        <v>92</v>
      </c>
      <c r="G58" s="1040" t="s">
        <v>93</v>
      </c>
    </row>
    <row r="59" spans="1:7" ht="26.25" customHeight="1" x14ac:dyDescent="0.4">
      <c r="A59" s="991" t="s">
        <v>61</v>
      </c>
      <c r="B59" s="992">
        <v>3</v>
      </c>
      <c r="C59" s="1041">
        <v>1</v>
      </c>
      <c r="D59" s="1281">
        <v>6011801</v>
      </c>
      <c r="E59" s="1042">
        <f t="shared" ref="E59:E68" si="0">IF(ISBLANK(D59),"-",D59/$D$50*$D$47*$B$67)</f>
        <v>257.23604488210611</v>
      </c>
      <c r="F59" s="1043">
        <f t="shared" ref="F59:F68" si="1">IF(ISBLANK(D59),"-",E59/$E$70*100)</f>
        <v>99.011990020934334</v>
      </c>
      <c r="G59" s="1044">
        <f t="shared" ref="G59:G68" si="2">IF(ISBLANK(D59),"-",E59/$B$56*100)</f>
        <v>93.540379957129488</v>
      </c>
    </row>
    <row r="60" spans="1:7" ht="26.25" customHeight="1" x14ac:dyDescent="0.4">
      <c r="A60" s="991" t="s">
        <v>65</v>
      </c>
      <c r="B60" s="992">
        <v>25</v>
      </c>
      <c r="C60" s="1045">
        <v>2</v>
      </c>
      <c r="D60" s="1282">
        <v>6406199</v>
      </c>
      <c r="E60" s="1046">
        <f t="shared" si="0"/>
        <v>274.11175012075466</v>
      </c>
      <c r="F60" s="1047">
        <f t="shared" si="1"/>
        <v>105.50756943886191</v>
      </c>
      <c r="G60" s="1048">
        <f t="shared" si="2"/>
        <v>99.677000043910795</v>
      </c>
    </row>
    <row r="61" spans="1:7" ht="26.25" customHeight="1" x14ac:dyDescent="0.4">
      <c r="A61" s="991" t="s">
        <v>66</v>
      </c>
      <c r="B61" s="992">
        <v>1</v>
      </c>
      <c r="C61" s="1045">
        <v>3</v>
      </c>
      <c r="D61" s="1282">
        <v>6320397</v>
      </c>
      <c r="E61" s="1046">
        <f t="shared" si="0"/>
        <v>270.4404098480187</v>
      </c>
      <c r="F61" s="1047">
        <f t="shared" si="1"/>
        <v>104.09444435907697</v>
      </c>
      <c r="G61" s="1048">
        <f t="shared" si="2"/>
        <v>98.341967217461345</v>
      </c>
    </row>
    <row r="62" spans="1:7" ht="26.25" customHeight="1" x14ac:dyDescent="0.4">
      <c r="A62" s="991" t="s">
        <v>67</v>
      </c>
      <c r="B62" s="992">
        <v>1</v>
      </c>
      <c r="C62" s="1045">
        <v>4</v>
      </c>
      <c r="D62" s="1282">
        <v>6004180</v>
      </c>
      <c r="E62" s="1046">
        <f t="shared" si="0"/>
        <v>256.9099535996358</v>
      </c>
      <c r="F62" s="1047">
        <f t="shared" si="1"/>
        <v>98.886475158424844</v>
      </c>
      <c r="G62" s="1048">
        <f t="shared" si="2"/>
        <v>93.421801308958479</v>
      </c>
    </row>
    <row r="63" spans="1:7" ht="26.25" customHeight="1" x14ac:dyDescent="0.4">
      <c r="A63" s="991" t="s">
        <v>68</v>
      </c>
      <c r="B63" s="992">
        <v>1</v>
      </c>
      <c r="C63" s="1045">
        <v>5</v>
      </c>
      <c r="D63" s="1282">
        <v>5923376</v>
      </c>
      <c r="E63" s="1046">
        <f t="shared" si="0"/>
        <v>253.45247033120191</v>
      </c>
      <c r="F63" s="1047">
        <f t="shared" si="1"/>
        <v>97.555665166269122</v>
      </c>
      <c r="G63" s="1048">
        <f t="shared" si="2"/>
        <v>92.164534665891608</v>
      </c>
    </row>
    <row r="64" spans="1:7" ht="26.25" customHeight="1" x14ac:dyDescent="0.4">
      <c r="A64" s="991" t="s">
        <v>69</v>
      </c>
      <c r="B64" s="992">
        <v>1</v>
      </c>
      <c r="C64" s="1045">
        <v>6</v>
      </c>
      <c r="D64" s="1282">
        <v>6096155</v>
      </c>
      <c r="E64" s="1046">
        <f t="shared" si="0"/>
        <v>260.84542738328753</v>
      </c>
      <c r="F64" s="1047">
        <f t="shared" si="1"/>
        <v>100.40126711214641</v>
      </c>
      <c r="G64" s="1048">
        <f t="shared" si="2"/>
        <v>94.852882684831826</v>
      </c>
    </row>
    <row r="65" spans="1:7" ht="26.25" customHeight="1" x14ac:dyDescent="0.4">
      <c r="A65" s="991" t="s">
        <v>71</v>
      </c>
      <c r="B65" s="992">
        <v>1</v>
      </c>
      <c r="C65" s="1045">
        <v>7</v>
      </c>
      <c r="D65" s="1282">
        <v>5910020</v>
      </c>
      <c r="E65" s="1046">
        <f t="shared" si="0"/>
        <v>252.88098690794067</v>
      </c>
      <c r="F65" s="1047">
        <f t="shared" si="1"/>
        <v>97.335697116974146</v>
      </c>
      <c r="G65" s="1048">
        <f t="shared" si="2"/>
        <v>91.956722511978427</v>
      </c>
    </row>
    <row r="66" spans="1:7" ht="26.25" customHeight="1" x14ac:dyDescent="0.4">
      <c r="A66" s="991" t="s">
        <v>73</v>
      </c>
      <c r="B66" s="992">
        <v>1</v>
      </c>
      <c r="C66" s="1045">
        <v>8</v>
      </c>
      <c r="D66" s="1282">
        <v>6098323</v>
      </c>
      <c r="E66" s="1046">
        <f t="shared" si="0"/>
        <v>260.9381928865543</v>
      </c>
      <c r="F66" s="1047">
        <f t="shared" si="1"/>
        <v>100.43697321658425</v>
      </c>
      <c r="G66" s="1048">
        <f t="shared" si="2"/>
        <v>94.886615595110655</v>
      </c>
    </row>
    <row r="67" spans="1:7" ht="27" customHeight="1" thickBot="1" x14ac:dyDescent="0.45">
      <c r="A67" s="991" t="s">
        <v>75</v>
      </c>
      <c r="B67" s="1018">
        <f>(B66/B65)*(B64/B63)*(B62/B61)*(B60/B59)*B58</f>
        <v>833.33333333333337</v>
      </c>
      <c r="C67" s="1045">
        <v>9</v>
      </c>
      <c r="D67" s="1282">
        <v>6077980</v>
      </c>
      <c r="E67" s="1046">
        <f t="shared" si="0"/>
        <v>260.06774610013588</v>
      </c>
      <c r="F67" s="1047">
        <f t="shared" si="1"/>
        <v>100.10193203458304</v>
      </c>
      <c r="G67" s="1048">
        <f t="shared" si="2"/>
        <v>94.570089490958495</v>
      </c>
    </row>
    <row r="68" spans="1:7" ht="27" customHeight="1" thickBot="1" x14ac:dyDescent="0.45">
      <c r="A68" s="1258" t="s">
        <v>77</v>
      </c>
      <c r="B68" s="1265"/>
      <c r="C68" s="1049">
        <v>10</v>
      </c>
      <c r="D68" s="1283">
        <v>5869478</v>
      </c>
      <c r="E68" s="1050">
        <f t="shared" si="0"/>
        <v>251.1462548814464</v>
      </c>
      <c r="F68" s="1051">
        <f t="shared" si="1"/>
        <v>96.667986376144782</v>
      </c>
      <c r="G68" s="1052">
        <f t="shared" si="2"/>
        <v>91.325910865980504</v>
      </c>
    </row>
    <row r="69" spans="1:7" ht="19.5" customHeight="1" thickBot="1" x14ac:dyDescent="0.35">
      <c r="A69" s="1260"/>
      <c r="B69" s="1266"/>
      <c r="C69" s="1045"/>
      <c r="D69" s="1020"/>
      <c r="E69" s="966"/>
      <c r="F69" s="1035"/>
      <c r="G69" s="1053"/>
    </row>
    <row r="70" spans="1:7" ht="26.25" customHeight="1" x14ac:dyDescent="0.4">
      <c r="A70" s="1035"/>
      <c r="B70" s="1035"/>
      <c r="C70" s="1045" t="s">
        <v>94</v>
      </c>
      <c r="D70" s="1054"/>
      <c r="E70" s="1055">
        <f>AVERAGE(E59:E68)</f>
        <v>259.80292369410824</v>
      </c>
      <c r="F70" s="1055">
        <f>AVERAGE(F59:F68)</f>
        <v>99.999999999999972</v>
      </c>
      <c r="G70" s="1056">
        <f>AVERAGE(G59:G68)</f>
        <v>94.473790434221172</v>
      </c>
    </row>
    <row r="71" spans="1:7" ht="26.25" customHeight="1" x14ac:dyDescent="0.4">
      <c r="A71" s="1035"/>
      <c r="B71" s="1035"/>
      <c r="C71" s="1045"/>
      <c r="D71" s="1054"/>
      <c r="E71" s="1057">
        <f>STDEV(E59:E68)/E70</f>
        <v>2.864569881877255E-2</v>
      </c>
      <c r="F71" s="1057">
        <f>STDEV(F59:F68)/F70</f>
        <v>2.8645698818772585E-2</v>
      </c>
      <c r="G71" s="1058">
        <f>STDEV(G59:G68)/G70</f>
        <v>2.8645698818772568E-2</v>
      </c>
    </row>
    <row r="72" spans="1:7" ht="27" customHeight="1" thickBot="1" x14ac:dyDescent="0.45">
      <c r="A72" s="1035"/>
      <c r="B72" s="1035"/>
      <c r="C72" s="1049"/>
      <c r="D72" s="1059"/>
      <c r="E72" s="1060">
        <f>COUNT(E59:E68)</f>
        <v>10</v>
      </c>
      <c r="F72" s="1060">
        <f>COUNT(F59:F68)</f>
        <v>10</v>
      </c>
      <c r="G72" s="1061">
        <f>COUNT(G59:G68)</f>
        <v>10</v>
      </c>
    </row>
    <row r="73" spans="1:7" ht="18.75" customHeight="1" x14ac:dyDescent="0.3">
      <c r="A73" s="1035"/>
      <c r="B73" s="966"/>
      <c r="C73" s="966"/>
      <c r="D73" s="1017"/>
      <c r="E73" s="1054"/>
      <c r="F73" s="966"/>
      <c r="G73" s="1062"/>
    </row>
    <row r="74" spans="1:7" ht="18.75" customHeight="1" x14ac:dyDescent="0.3">
      <c r="A74" s="978" t="s">
        <v>95</v>
      </c>
      <c r="B74" s="979" t="s">
        <v>96</v>
      </c>
      <c r="C74" s="1249" t="str">
        <f>B20</f>
        <v>ETHAMBUTOL  HYDROCHLORIDE</v>
      </c>
      <c r="D74" s="1249"/>
      <c r="E74" s="966" t="s">
        <v>97</v>
      </c>
      <c r="F74" s="966"/>
      <c r="G74" s="1063">
        <f>G70</f>
        <v>94.473790434221172</v>
      </c>
    </row>
    <row r="75" spans="1:7" ht="18.75" customHeight="1" x14ac:dyDescent="0.3">
      <c r="A75" s="978"/>
      <c r="B75" s="979"/>
      <c r="C75" s="982"/>
      <c r="D75" s="982"/>
      <c r="E75" s="966"/>
      <c r="F75" s="966"/>
      <c r="G75" s="1064"/>
    </row>
    <row r="76" spans="1:7" ht="18.75" customHeight="1" x14ac:dyDescent="0.3">
      <c r="A76" s="967" t="s">
        <v>1</v>
      </c>
      <c r="B76" s="977" t="s">
        <v>98</v>
      </c>
      <c r="C76" s="966"/>
      <c r="D76" s="966"/>
      <c r="E76" s="966"/>
      <c r="F76" s="966"/>
      <c r="G76" s="1035"/>
    </row>
    <row r="77" spans="1:7" ht="18.75" customHeight="1" x14ac:dyDescent="0.3">
      <c r="A77" s="967"/>
      <c r="B77" s="1032"/>
      <c r="C77" s="966"/>
      <c r="D77" s="966"/>
      <c r="E77" s="966"/>
      <c r="F77" s="966"/>
      <c r="G77" s="1035"/>
    </row>
    <row r="78" spans="1:7" ht="18.75" customHeight="1" x14ac:dyDescent="0.3">
      <c r="A78" s="1035"/>
      <c r="B78" s="1267" t="s">
        <v>99</v>
      </c>
      <c r="C78" s="1268"/>
      <c r="D78" s="966"/>
      <c r="E78" s="1035"/>
      <c r="F78" s="1035"/>
      <c r="G78" s="1035"/>
    </row>
    <row r="79" spans="1:7" ht="18.75" customHeight="1" x14ac:dyDescent="0.3">
      <c r="A79" s="1035"/>
      <c r="B79" s="1065" t="s">
        <v>43</v>
      </c>
      <c r="C79" s="1066">
        <f>G70</f>
        <v>94.473790434221172</v>
      </c>
      <c r="D79" s="966"/>
      <c r="E79" s="1035"/>
      <c r="F79" s="1035"/>
      <c r="G79" s="1035"/>
    </row>
    <row r="80" spans="1:7" ht="26.25" customHeight="1" x14ac:dyDescent="0.4">
      <c r="A80" s="1035"/>
      <c r="B80" s="1065" t="s">
        <v>100</v>
      </c>
      <c r="C80" s="1067">
        <v>2.4</v>
      </c>
      <c r="D80" s="966"/>
      <c r="E80" s="1035"/>
      <c r="F80" s="1035"/>
      <c r="G80" s="1035"/>
    </row>
    <row r="81" spans="1:7" ht="18.75" customHeight="1" x14ac:dyDescent="0.3">
      <c r="A81" s="1035"/>
      <c r="B81" s="1065" t="s">
        <v>101</v>
      </c>
      <c r="C81" s="1066">
        <f>STDEV(G59:G68)</f>
        <v>2.7062677470465366</v>
      </c>
      <c r="D81" s="966"/>
      <c r="E81" s="1035"/>
      <c r="F81" s="1035"/>
      <c r="G81" s="1035"/>
    </row>
    <row r="82" spans="1:7" ht="18.75" customHeight="1" x14ac:dyDescent="0.3">
      <c r="A82" s="1035"/>
      <c r="B82" s="1065" t="s">
        <v>102</v>
      </c>
      <c r="C82" s="1066">
        <f>IF(OR(G70&lt;98.5,G70&gt;101.5),(IF(98.5&gt;G70,98.5,101.5)),C79)</f>
        <v>98.5</v>
      </c>
      <c r="D82" s="966"/>
      <c r="E82" s="1035"/>
      <c r="F82" s="1035"/>
      <c r="G82" s="1035"/>
    </row>
    <row r="83" spans="1:7" ht="18.75" customHeight="1" x14ac:dyDescent="0.3">
      <c r="A83" s="1035"/>
      <c r="B83" s="1065" t="s">
        <v>103</v>
      </c>
      <c r="C83" s="1068">
        <f>ABS(C82-C79)+(C80*C81)</f>
        <v>10.521252158690515</v>
      </c>
      <c r="D83" s="966"/>
      <c r="E83" s="1035"/>
      <c r="F83" s="1035"/>
      <c r="G83" s="1035"/>
    </row>
    <row r="84" spans="1:7" ht="18.75" customHeight="1" x14ac:dyDescent="0.3">
      <c r="A84" s="1033"/>
      <c r="B84" s="1069"/>
      <c r="C84" s="966"/>
      <c r="D84" s="966"/>
      <c r="E84" s="966"/>
      <c r="F84" s="966"/>
      <c r="G84" s="966"/>
    </row>
    <row r="85" spans="1:7" ht="18.75" customHeight="1" x14ac:dyDescent="0.3">
      <c r="A85" s="977" t="s">
        <v>104</v>
      </c>
      <c r="B85" s="977" t="s">
        <v>105</v>
      </c>
      <c r="C85" s="966"/>
      <c r="D85" s="966"/>
      <c r="E85" s="966"/>
      <c r="F85" s="966"/>
      <c r="G85" s="966"/>
    </row>
    <row r="86" spans="1:7" ht="18.75" customHeight="1" x14ac:dyDescent="0.3">
      <c r="A86" s="977"/>
      <c r="B86" s="977"/>
      <c r="C86" s="966"/>
      <c r="D86" s="966"/>
      <c r="E86" s="966"/>
      <c r="F86" s="966"/>
      <c r="G86" s="966"/>
    </row>
    <row r="87" spans="1:7" ht="26.25" customHeight="1" x14ac:dyDescent="0.4">
      <c r="A87" s="978" t="s">
        <v>4</v>
      </c>
      <c r="B87" s="1269" t="s">
        <v>165</v>
      </c>
      <c r="C87" s="1270"/>
      <c r="D87" s="966"/>
      <c r="E87" s="966"/>
      <c r="F87" s="966"/>
      <c r="G87" s="966"/>
    </row>
    <row r="88" spans="1:7" ht="26.25" customHeight="1" x14ac:dyDescent="0.4">
      <c r="A88" s="979" t="s">
        <v>48</v>
      </c>
      <c r="B88" s="1262" t="s">
        <v>131</v>
      </c>
      <c r="C88" s="1262"/>
      <c r="D88" s="966"/>
      <c r="E88" s="966"/>
      <c r="F88" s="966"/>
      <c r="G88" s="966"/>
    </row>
    <row r="89" spans="1:7" ht="27" customHeight="1" thickBot="1" x14ac:dyDescent="0.45">
      <c r="A89" s="979" t="s">
        <v>6</v>
      </c>
      <c r="B89" s="980">
        <v>98.9</v>
      </c>
      <c r="C89" s="966"/>
      <c r="D89" s="966"/>
      <c r="E89" s="966"/>
      <c r="F89" s="966"/>
      <c r="G89" s="966"/>
    </row>
    <row r="90" spans="1:7" ht="27" customHeight="1" thickBot="1" x14ac:dyDescent="0.45">
      <c r="A90" s="979" t="s">
        <v>49</v>
      </c>
      <c r="B90" s="980">
        <f>B33</f>
        <v>0</v>
      </c>
      <c r="C90" s="1251" t="s">
        <v>106</v>
      </c>
      <c r="D90" s="1252"/>
      <c r="E90" s="1252"/>
      <c r="F90" s="1252"/>
      <c r="G90" s="1253"/>
    </row>
    <row r="91" spans="1:7" ht="18.75" customHeight="1" x14ac:dyDescent="0.3">
      <c r="A91" s="979" t="s">
        <v>51</v>
      </c>
      <c r="B91" s="982">
        <f>B89-B90</f>
        <v>98.9</v>
      </c>
      <c r="C91" s="983"/>
      <c r="D91" s="983"/>
      <c r="E91" s="983"/>
      <c r="F91" s="983"/>
      <c r="G91" s="1070"/>
    </row>
    <row r="92" spans="1:7" ht="19.5" customHeight="1" thickBot="1" x14ac:dyDescent="0.35">
      <c r="A92" s="979"/>
      <c r="B92" s="982"/>
      <c r="C92" s="983"/>
      <c r="D92" s="983"/>
      <c r="E92" s="983"/>
      <c r="F92" s="983"/>
      <c r="G92" s="1070"/>
    </row>
    <row r="93" spans="1:7" ht="27" customHeight="1" thickBot="1" x14ac:dyDescent="0.45">
      <c r="A93" s="979" t="s">
        <v>52</v>
      </c>
      <c r="B93" s="984">
        <v>1</v>
      </c>
      <c r="C93" s="1254" t="s">
        <v>107</v>
      </c>
      <c r="D93" s="1255"/>
      <c r="E93" s="1255"/>
      <c r="F93" s="1255"/>
      <c r="G93" s="1255"/>
    </row>
    <row r="94" spans="1:7" ht="27" customHeight="1" thickBot="1" x14ac:dyDescent="0.45">
      <c r="A94" s="979" t="s">
        <v>54</v>
      </c>
      <c r="B94" s="984">
        <v>1</v>
      </c>
      <c r="C94" s="1254" t="s">
        <v>108</v>
      </c>
      <c r="D94" s="1255"/>
      <c r="E94" s="1255"/>
      <c r="F94" s="1255"/>
      <c r="G94" s="1255"/>
    </row>
    <row r="95" spans="1:7" ht="18.75" customHeight="1" x14ac:dyDescent="0.3">
      <c r="A95" s="979"/>
      <c r="B95" s="985"/>
      <c r="C95" s="986"/>
      <c r="D95" s="986"/>
      <c r="E95" s="986"/>
      <c r="F95" s="986"/>
      <c r="G95" s="986"/>
    </row>
    <row r="96" spans="1:7" ht="18.75" customHeight="1" x14ac:dyDescent="0.3">
      <c r="A96" s="979" t="s">
        <v>56</v>
      </c>
      <c r="B96" s="987">
        <f>B93/B94</f>
        <v>1</v>
      </c>
      <c r="C96" s="966" t="s">
        <v>57</v>
      </c>
      <c r="D96" s="966"/>
      <c r="E96" s="966"/>
      <c r="F96" s="966"/>
      <c r="G96" s="966"/>
    </row>
    <row r="97" spans="1:7" ht="19.5" customHeight="1" thickBot="1" x14ac:dyDescent="0.35">
      <c r="A97" s="977"/>
      <c r="B97" s="977"/>
      <c r="C97" s="966"/>
      <c r="D97" s="966"/>
      <c r="E97" s="966"/>
      <c r="F97" s="966"/>
      <c r="G97" s="966"/>
    </row>
    <row r="98" spans="1:7" ht="27" customHeight="1" thickBot="1" x14ac:dyDescent="0.45">
      <c r="A98" s="989" t="s">
        <v>58</v>
      </c>
      <c r="B98" s="1071">
        <v>50</v>
      </c>
      <c r="C98" s="966"/>
      <c r="D98" s="1072" t="s">
        <v>59</v>
      </c>
      <c r="E98" s="1073"/>
      <c r="F98" s="1256" t="s">
        <v>60</v>
      </c>
      <c r="G98" s="1257"/>
    </row>
    <row r="99" spans="1:7" ht="26.25" customHeight="1" x14ac:dyDescent="0.4">
      <c r="A99" s="991" t="s">
        <v>61</v>
      </c>
      <c r="B99" s="1074">
        <v>1</v>
      </c>
      <c r="C99" s="993" t="s">
        <v>62</v>
      </c>
      <c r="D99" s="994" t="s">
        <v>63</v>
      </c>
      <c r="E99" s="995" t="s">
        <v>64</v>
      </c>
      <c r="F99" s="994" t="s">
        <v>63</v>
      </c>
      <c r="G99" s="996" t="s">
        <v>64</v>
      </c>
    </row>
    <row r="100" spans="1:7" ht="26.25" customHeight="1" x14ac:dyDescent="0.4">
      <c r="A100" s="991" t="s">
        <v>65</v>
      </c>
      <c r="B100" s="1074">
        <v>1</v>
      </c>
      <c r="C100" s="997">
        <v>1</v>
      </c>
      <c r="D100" s="998">
        <v>5807710</v>
      </c>
      <c r="E100" s="1075">
        <f>IF(ISBLANK(D100),"-",$D$110/$D$107*D100)</f>
        <v>6061876.7781937644</v>
      </c>
      <c r="F100" s="1076">
        <v>6821113</v>
      </c>
      <c r="G100" s="1000">
        <f>IF(ISBLANK(F100),"-",$D$110/$F$107*F100)</f>
        <v>5983561.8614016594</v>
      </c>
    </row>
    <row r="101" spans="1:7" ht="26.25" customHeight="1" x14ac:dyDescent="0.4">
      <c r="A101" s="991" t="s">
        <v>66</v>
      </c>
      <c r="B101" s="1074">
        <v>1</v>
      </c>
      <c r="C101" s="1001">
        <v>2</v>
      </c>
      <c r="D101" s="1002">
        <v>5750917</v>
      </c>
      <c r="E101" s="1077">
        <f>IF(ISBLANK(D101),"-",$D$110/$D$107*D101)</f>
        <v>6002598.3073569015</v>
      </c>
      <c r="F101" s="980">
        <v>6793142</v>
      </c>
      <c r="G101" s="1004">
        <f>IF(ISBLANK(F101),"-",$D$110/$F$107*F101)</f>
        <v>5959025.3658436378</v>
      </c>
    </row>
    <row r="102" spans="1:7" ht="26.25" customHeight="1" x14ac:dyDescent="0.4">
      <c r="A102" s="991" t="s">
        <v>67</v>
      </c>
      <c r="B102" s="1074">
        <v>1</v>
      </c>
      <c r="C102" s="1001">
        <v>3</v>
      </c>
      <c r="D102" s="1002">
        <v>5744899</v>
      </c>
      <c r="E102" s="1077">
        <f>IF(ISBLANK(D102),"-",$D$110/$D$107*D102)</f>
        <v>5996316.9375138534</v>
      </c>
      <c r="F102" s="1078">
        <v>6779935</v>
      </c>
      <c r="G102" s="1004">
        <f>IF(ISBLANK(F102),"-",$D$110/$F$107*F102)</f>
        <v>5947440.0275706127</v>
      </c>
    </row>
    <row r="103" spans="1:7" ht="26.25" customHeight="1" x14ac:dyDescent="0.4">
      <c r="A103" s="991" t="s">
        <v>68</v>
      </c>
      <c r="B103" s="1074">
        <v>1</v>
      </c>
      <c r="C103" s="1005">
        <v>4</v>
      </c>
      <c r="D103" s="1006"/>
      <c r="E103" s="1079" t="str">
        <f>IF(ISBLANK(D103),"-",$D$110/$D$107*D103)</f>
        <v>-</v>
      </c>
      <c r="F103" s="1080"/>
      <c r="G103" s="1008" t="str">
        <f>IF(ISBLANK(F103),"-",$D$110/$F$107*F103)</f>
        <v>-</v>
      </c>
    </row>
    <row r="104" spans="1:7" ht="27" customHeight="1" thickBot="1" x14ac:dyDescent="0.45">
      <c r="A104" s="991" t="s">
        <v>69</v>
      </c>
      <c r="B104" s="1074">
        <v>1</v>
      </c>
      <c r="C104" s="1009" t="s">
        <v>70</v>
      </c>
      <c r="D104" s="1081">
        <f>AVERAGE(D100:D103)</f>
        <v>5767842</v>
      </c>
      <c r="E104" s="1011">
        <f>AVERAGE(E100:E103)</f>
        <v>6020264.0076881731</v>
      </c>
      <c r="F104" s="1081">
        <f>AVERAGE(F100:F103)</f>
        <v>6798063.333333333</v>
      </c>
      <c r="G104" s="1082">
        <f>AVERAGE(G100:G103)</f>
        <v>5963342.41827197</v>
      </c>
    </row>
    <row r="105" spans="1:7" ht="26.25" customHeight="1" x14ac:dyDescent="0.4">
      <c r="A105" s="991" t="s">
        <v>71</v>
      </c>
      <c r="B105" s="1074">
        <v>1</v>
      </c>
      <c r="C105" s="1013" t="s">
        <v>72</v>
      </c>
      <c r="D105" s="1083">
        <v>14.8</v>
      </c>
      <c r="E105" s="966"/>
      <c r="F105" s="1014">
        <v>17.61</v>
      </c>
      <c r="G105" s="966"/>
    </row>
    <row r="106" spans="1:7" ht="26.25" customHeight="1" x14ac:dyDescent="0.4">
      <c r="A106" s="991" t="s">
        <v>73</v>
      </c>
      <c r="B106" s="1074">
        <v>1</v>
      </c>
      <c r="C106" s="1015" t="s">
        <v>74</v>
      </c>
      <c r="D106" s="1084">
        <f>D105*$B$96</f>
        <v>14.8</v>
      </c>
      <c r="E106" s="1017"/>
      <c r="F106" s="1016">
        <f>F105*$B$96</f>
        <v>17.61</v>
      </c>
      <c r="G106" s="966"/>
    </row>
    <row r="107" spans="1:7" ht="19.5" customHeight="1" thickBot="1" x14ac:dyDescent="0.35">
      <c r="A107" s="991" t="s">
        <v>75</v>
      </c>
      <c r="B107" s="1001">
        <f>(B106/B105)*(B104/B103)*(B102/B101)*(B100/B99)*B98</f>
        <v>50</v>
      </c>
      <c r="C107" s="1015" t="s">
        <v>76</v>
      </c>
      <c r="D107" s="1085">
        <f>D106*$B$91/100</f>
        <v>14.637200000000002</v>
      </c>
      <c r="E107" s="1020"/>
      <c r="F107" s="1019">
        <f>F106*$B$91/100</f>
        <v>17.41629</v>
      </c>
      <c r="G107" s="966"/>
    </row>
    <row r="108" spans="1:7" ht="19.5" customHeight="1" thickBot="1" x14ac:dyDescent="0.35">
      <c r="A108" s="1258" t="s">
        <v>77</v>
      </c>
      <c r="B108" s="1259"/>
      <c r="C108" s="1015" t="s">
        <v>78</v>
      </c>
      <c r="D108" s="1084">
        <f>D107/$B$107</f>
        <v>0.29274400000000006</v>
      </c>
      <c r="E108" s="1020"/>
      <c r="F108" s="1021">
        <f>F107/$B$107</f>
        <v>0.34832580000000002</v>
      </c>
      <c r="G108" s="1086"/>
    </row>
    <row r="109" spans="1:7" ht="19.5" customHeight="1" thickBot="1" x14ac:dyDescent="0.35">
      <c r="A109" s="1260"/>
      <c r="B109" s="1261"/>
      <c r="C109" s="1087" t="s">
        <v>79</v>
      </c>
      <c r="D109" s="1088">
        <f>$B$56/$B$125</f>
        <v>0.30555555555555558</v>
      </c>
      <c r="E109" s="966"/>
      <c r="F109" s="1024"/>
      <c r="G109" s="1089"/>
    </row>
    <row r="110" spans="1:7" ht="18.75" customHeight="1" x14ac:dyDescent="0.3">
      <c r="A110" s="966"/>
      <c r="B110" s="966"/>
      <c r="C110" s="1090" t="s">
        <v>80</v>
      </c>
      <c r="D110" s="1084">
        <f>D109*$B$107</f>
        <v>15.277777777777779</v>
      </c>
      <c r="E110" s="966"/>
      <c r="F110" s="1024"/>
      <c r="G110" s="1086"/>
    </row>
    <row r="111" spans="1:7" ht="19.5" customHeight="1" thickBot="1" x14ac:dyDescent="0.35">
      <c r="A111" s="966"/>
      <c r="B111" s="966"/>
      <c r="C111" s="1091" t="s">
        <v>81</v>
      </c>
      <c r="D111" s="1092">
        <f>D110/B96</f>
        <v>15.277777777777779</v>
      </c>
      <c r="E111" s="966"/>
      <c r="F111" s="1028"/>
      <c r="G111" s="1086"/>
    </row>
    <row r="112" spans="1:7" ht="18.75" customHeight="1" x14ac:dyDescent="0.3">
      <c r="A112" s="966"/>
      <c r="B112" s="966"/>
      <c r="C112" s="1093" t="s">
        <v>82</v>
      </c>
      <c r="D112" s="1094">
        <f>AVERAGE(E100:E103,G100:G103)</f>
        <v>5991803.212980072</v>
      </c>
      <c r="E112" s="966"/>
      <c r="F112" s="1028"/>
      <c r="G112" s="1089"/>
    </row>
    <row r="113" spans="1:7" ht="18.75" customHeight="1" x14ac:dyDescent="0.3">
      <c r="A113" s="966"/>
      <c r="B113" s="966"/>
      <c r="C113" s="1095" t="s">
        <v>83</v>
      </c>
      <c r="D113" s="1096">
        <f>STDEV(E100:E103,G100:G103)/D112</f>
        <v>6.741227288705855E-3</v>
      </c>
      <c r="E113" s="966"/>
      <c r="F113" s="1028"/>
      <c r="G113" s="1086"/>
    </row>
    <row r="114" spans="1:7" ht="19.5" customHeight="1" thickBot="1" x14ac:dyDescent="0.35">
      <c r="A114" s="966"/>
      <c r="B114" s="966"/>
      <c r="C114" s="1097" t="s">
        <v>20</v>
      </c>
      <c r="D114" s="1098">
        <f>COUNT(E100:E103,G100:G103)</f>
        <v>6</v>
      </c>
      <c r="E114" s="966"/>
      <c r="F114" s="1028"/>
      <c r="G114" s="1086"/>
    </row>
    <row r="115" spans="1:7" ht="19.5" customHeight="1" thickBot="1" x14ac:dyDescent="0.35">
      <c r="A115" s="967"/>
      <c r="B115" s="967"/>
      <c r="C115" s="967"/>
      <c r="D115" s="967"/>
      <c r="E115" s="967"/>
      <c r="F115" s="966"/>
      <c r="G115" s="966"/>
    </row>
    <row r="116" spans="1:7" ht="26.25" customHeight="1" x14ac:dyDescent="0.4">
      <c r="A116" s="989" t="s">
        <v>109</v>
      </c>
      <c r="B116" s="1071">
        <v>900</v>
      </c>
      <c r="C116" s="1072" t="s">
        <v>110</v>
      </c>
      <c r="D116" s="1099" t="s">
        <v>63</v>
      </c>
      <c r="E116" s="1100" t="s">
        <v>111</v>
      </c>
      <c r="F116" s="1101" t="s">
        <v>112</v>
      </c>
      <c r="G116" s="966"/>
    </row>
    <row r="117" spans="1:7" ht="26.25" customHeight="1" x14ac:dyDescent="0.4">
      <c r="A117" s="991" t="s">
        <v>113</v>
      </c>
      <c r="B117" s="1074">
        <v>1</v>
      </c>
      <c r="C117" s="1045">
        <v>1</v>
      </c>
      <c r="D117" s="1102">
        <v>5748226</v>
      </c>
      <c r="E117" s="1042">
        <f t="shared" ref="E117:E122" si="3">IF(ISBLANK(D117),"-",D117/$D$112*$D$109*$B$125)</f>
        <v>263.82077211340777</v>
      </c>
      <c r="F117" s="1103">
        <f t="shared" ref="F117:F122" si="4">IF(ISBLANK(D117), "-", E117/$B$56)</f>
        <v>0.95934826223057368</v>
      </c>
      <c r="G117" s="966"/>
    </row>
    <row r="118" spans="1:7" ht="26.25" customHeight="1" x14ac:dyDescent="0.4">
      <c r="A118" s="991" t="s">
        <v>114</v>
      </c>
      <c r="B118" s="1074">
        <v>1</v>
      </c>
      <c r="C118" s="1045">
        <v>2</v>
      </c>
      <c r="D118" s="1102">
        <v>5901418</v>
      </c>
      <c r="E118" s="1046">
        <f t="shared" si="3"/>
        <v>270.85167725207094</v>
      </c>
      <c r="F118" s="1104">
        <f t="shared" si="4"/>
        <v>0.98491519000753069</v>
      </c>
      <c r="G118" s="966"/>
    </row>
    <row r="119" spans="1:7" ht="26.25" customHeight="1" x14ac:dyDescent="0.4">
      <c r="A119" s="991" t="s">
        <v>115</v>
      </c>
      <c r="B119" s="1074">
        <v>1</v>
      </c>
      <c r="C119" s="1045">
        <v>3</v>
      </c>
      <c r="D119" s="1102">
        <v>5677755</v>
      </c>
      <c r="E119" s="1046">
        <f t="shared" si="3"/>
        <v>260.5864327482534</v>
      </c>
      <c r="F119" s="1104">
        <f t="shared" si="4"/>
        <v>0.94758702817546692</v>
      </c>
      <c r="G119" s="966"/>
    </row>
    <row r="120" spans="1:7" ht="26.25" customHeight="1" x14ac:dyDescent="0.4">
      <c r="A120" s="991" t="s">
        <v>116</v>
      </c>
      <c r="B120" s="1074">
        <v>1</v>
      </c>
      <c r="C120" s="1045">
        <v>4</v>
      </c>
      <c r="D120" s="1102">
        <v>6088000</v>
      </c>
      <c r="E120" s="1046">
        <f t="shared" si="3"/>
        <v>279.41505094379147</v>
      </c>
      <c r="F120" s="1104">
        <f t="shared" si="4"/>
        <v>1.0160547307046963</v>
      </c>
      <c r="G120" s="966"/>
    </row>
    <row r="121" spans="1:7" ht="26.25" customHeight="1" x14ac:dyDescent="0.4">
      <c r="A121" s="991" t="s">
        <v>117</v>
      </c>
      <c r="B121" s="1074">
        <v>1</v>
      </c>
      <c r="C121" s="1045">
        <v>5</v>
      </c>
      <c r="D121" s="1102">
        <v>5885126</v>
      </c>
      <c r="E121" s="1046">
        <f t="shared" si="3"/>
        <v>270.1039390769763</v>
      </c>
      <c r="F121" s="1104">
        <f t="shared" si="4"/>
        <v>0.98219614209809569</v>
      </c>
      <c r="G121" s="966"/>
    </row>
    <row r="122" spans="1:7" ht="26.25" customHeight="1" x14ac:dyDescent="0.4">
      <c r="A122" s="991" t="s">
        <v>118</v>
      </c>
      <c r="B122" s="1074">
        <v>1</v>
      </c>
      <c r="C122" s="1105">
        <v>6</v>
      </c>
      <c r="D122" s="1106">
        <v>5905205</v>
      </c>
      <c r="E122" s="1107">
        <f t="shared" si="3"/>
        <v>271.02548553031079</v>
      </c>
      <c r="F122" s="1108">
        <f t="shared" si="4"/>
        <v>0.985547220110221</v>
      </c>
      <c r="G122" s="966"/>
    </row>
    <row r="123" spans="1:7" ht="26.25" customHeight="1" x14ac:dyDescent="0.4">
      <c r="A123" s="991" t="s">
        <v>119</v>
      </c>
      <c r="B123" s="1074">
        <v>1</v>
      </c>
      <c r="C123" s="1045"/>
      <c r="D123" s="1017"/>
      <c r="E123" s="966"/>
      <c r="F123" s="1048"/>
      <c r="G123" s="966"/>
    </row>
    <row r="124" spans="1:7" ht="26.25" customHeight="1" x14ac:dyDescent="0.4">
      <c r="A124" s="991" t="s">
        <v>120</v>
      </c>
      <c r="B124" s="1074">
        <v>1</v>
      </c>
      <c r="C124" s="1045"/>
      <c r="D124" s="1109"/>
      <c r="E124" s="1110" t="s">
        <v>70</v>
      </c>
      <c r="F124" s="1111">
        <f>AVERAGE(F117:F122)</f>
        <v>0.97927476222109744</v>
      </c>
      <c r="G124" s="966"/>
    </row>
    <row r="125" spans="1:7" ht="27" customHeight="1" thickBot="1" x14ac:dyDescent="0.45">
      <c r="A125" s="991" t="s">
        <v>121</v>
      </c>
      <c r="B125" s="1001">
        <f>(B124/B123)*(B122/B121)*(B120/B119)*(B118/B117)*B116</f>
        <v>900</v>
      </c>
      <c r="C125" s="1112"/>
      <c r="D125" s="1113"/>
      <c r="E125" s="979" t="s">
        <v>83</v>
      </c>
      <c r="F125" s="1058">
        <f>STDEV(F117:F122)/F124</f>
        <v>2.4309863003382514E-2</v>
      </c>
      <c r="G125" s="966"/>
    </row>
    <row r="126" spans="1:7" ht="27" customHeight="1" thickBot="1" x14ac:dyDescent="0.45">
      <c r="A126" s="1258" t="s">
        <v>77</v>
      </c>
      <c r="B126" s="1259"/>
      <c r="C126" s="1114"/>
      <c r="D126" s="1115"/>
      <c r="E126" s="1116" t="s">
        <v>20</v>
      </c>
      <c r="F126" s="1117">
        <f>COUNT(F117:F122)</f>
        <v>6</v>
      </c>
      <c r="G126" s="966"/>
    </row>
    <row r="127" spans="1:7" ht="19.5" customHeight="1" thickBot="1" x14ac:dyDescent="0.35">
      <c r="A127" s="1260"/>
      <c r="B127" s="1261"/>
      <c r="C127" s="966"/>
      <c r="D127" s="966"/>
      <c r="E127" s="966"/>
      <c r="F127" s="1017"/>
      <c r="G127" s="966"/>
    </row>
    <row r="128" spans="1:7" ht="18.75" customHeight="1" x14ac:dyDescent="0.3">
      <c r="A128" s="986"/>
      <c r="B128" s="986"/>
      <c r="C128" s="966"/>
      <c r="D128" s="966"/>
      <c r="E128" s="966"/>
      <c r="F128" s="1017"/>
      <c r="G128" s="966"/>
    </row>
    <row r="129" spans="1:7" ht="18.75" customHeight="1" x14ac:dyDescent="0.3">
      <c r="A129" s="978" t="s">
        <v>95</v>
      </c>
      <c r="B129" s="979" t="s">
        <v>122</v>
      </c>
      <c r="C129" s="1249" t="str">
        <f>B20</f>
        <v>ETHAMBUTOL  HYDROCHLORIDE</v>
      </c>
      <c r="D129" s="1249"/>
      <c r="E129" s="966" t="s">
        <v>123</v>
      </c>
      <c r="F129" s="966"/>
      <c r="G129" s="1064">
        <f>F124</f>
        <v>0.97927476222109744</v>
      </c>
    </row>
    <row r="130" spans="1:7" ht="19.5" customHeight="1" thickBot="1" x14ac:dyDescent="0.35">
      <c r="A130" s="1118"/>
      <c r="B130" s="1118"/>
      <c r="C130" s="1119"/>
      <c r="D130" s="1119"/>
      <c r="E130" s="1119"/>
      <c r="F130" s="1119"/>
      <c r="G130" s="1119"/>
    </row>
    <row r="131" spans="1:7" ht="18.75" customHeight="1" x14ac:dyDescent="0.3">
      <c r="A131" s="966"/>
      <c r="B131" s="1250" t="s">
        <v>26</v>
      </c>
      <c r="C131" s="1250"/>
      <c r="D131" s="966"/>
      <c r="E131" s="1120" t="s">
        <v>27</v>
      </c>
      <c r="F131" s="1121"/>
      <c r="G131" s="1120" t="s">
        <v>28</v>
      </c>
    </row>
    <row r="132" spans="1:7" ht="60" customHeight="1" x14ac:dyDescent="0.3">
      <c r="A132" s="978" t="s">
        <v>29</v>
      </c>
      <c r="B132" s="1122"/>
      <c r="C132" s="1122"/>
      <c r="D132" s="966"/>
      <c r="E132" s="1122"/>
      <c r="F132" s="966"/>
      <c r="G132" s="1122"/>
    </row>
    <row r="133" spans="1:7" ht="60" customHeight="1" x14ac:dyDescent="0.3">
      <c r="A133" s="978" t="s">
        <v>30</v>
      </c>
      <c r="B133" s="1123"/>
      <c r="C133" s="1123"/>
      <c r="D133" s="966"/>
      <c r="E133" s="1123"/>
      <c r="F133" s="966"/>
      <c r="G133" s="1124"/>
    </row>
    <row r="250" spans="1:1" x14ac:dyDescent="0.2">
      <c r="A250" s="965">
        <v>0</v>
      </c>
    </row>
  </sheetData>
  <sheetProtection password="F258" sheet="1" objects="1" scenarios="1" formatCells="0" formatColumn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zoomScaleNormal="100" workbookViewId="0">
      <selection activeCell="G27" sqref="G27"/>
    </sheetView>
  </sheetViews>
  <sheetFormatPr defaultRowHeight="13.5" x14ac:dyDescent="0.2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127" t="s">
        <v>0</v>
      </c>
      <c r="B15" s="1127"/>
      <c r="C15" s="1127"/>
      <c r="D15" s="1127"/>
      <c r="E15" s="1127"/>
    </row>
    <row r="16" spans="1:6" ht="16.5" customHeight="1" x14ac:dyDescent="0.3">
      <c r="A16" s="629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630"/>
    </row>
    <row r="18" spans="1:5" ht="16.5" customHeight="1" x14ac:dyDescent="0.3">
      <c r="A18" s="75" t="s">
        <v>4</v>
      </c>
      <c r="B18" s="8" t="s">
        <v>124</v>
      </c>
      <c r="C18" s="630"/>
      <c r="D18" s="630"/>
      <c r="E18" s="630"/>
    </row>
    <row r="19" spans="1:5" ht="16.5" customHeight="1" x14ac:dyDescent="0.3">
      <c r="A19" s="75" t="s">
        <v>6</v>
      </c>
      <c r="B19" s="12">
        <v>99.11</v>
      </c>
      <c r="C19" s="630"/>
      <c r="D19" s="630"/>
      <c r="E19" s="630"/>
    </row>
    <row r="20" spans="1:5" ht="16.5" customHeight="1" x14ac:dyDescent="0.3">
      <c r="A20" s="8" t="s">
        <v>8</v>
      </c>
      <c r="B20" s="12">
        <v>21.05</v>
      </c>
      <c r="C20" s="630"/>
      <c r="D20" s="630"/>
      <c r="E20" s="630"/>
    </row>
    <row r="21" spans="1:5" ht="16.5" customHeight="1" x14ac:dyDescent="0.3">
      <c r="A21" s="8" t="s">
        <v>10</v>
      </c>
      <c r="B21" s="13">
        <v>0.16839999999999999</v>
      </c>
      <c r="C21" s="630"/>
      <c r="D21" s="630"/>
      <c r="E21" s="630"/>
    </row>
    <row r="22" spans="1:5" ht="15.75" customHeight="1" x14ac:dyDescent="0.25">
      <c r="A22" s="630"/>
      <c r="B22" s="630" t="s">
        <v>12</v>
      </c>
      <c r="C22" s="630"/>
      <c r="D22" s="630"/>
      <c r="E22" s="630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29033735</v>
      </c>
      <c r="C24" s="18">
        <v>70619</v>
      </c>
      <c r="D24" s="19">
        <v>1.1000000000000001</v>
      </c>
      <c r="E24" s="19">
        <v>14.7</v>
      </c>
    </row>
    <row r="25" spans="1:5" ht="16.5" customHeight="1" x14ac:dyDescent="0.3">
      <c r="A25" s="17">
        <v>2</v>
      </c>
      <c r="B25" s="18">
        <v>29153117</v>
      </c>
      <c r="C25" s="18">
        <v>71045.8</v>
      </c>
      <c r="D25" s="19">
        <v>1</v>
      </c>
      <c r="E25" s="19">
        <v>14.7</v>
      </c>
    </row>
    <row r="26" spans="1:5" ht="16.5" customHeight="1" x14ac:dyDescent="0.3">
      <c r="A26" s="17">
        <v>3</v>
      </c>
      <c r="B26" s="18">
        <v>29069467</v>
      </c>
      <c r="C26" s="18">
        <v>71039.5</v>
      </c>
      <c r="D26" s="19">
        <v>1</v>
      </c>
      <c r="E26" s="19">
        <v>14.7</v>
      </c>
    </row>
    <row r="27" spans="1:5" ht="16.5" customHeight="1" x14ac:dyDescent="0.3">
      <c r="A27" s="17">
        <v>4</v>
      </c>
      <c r="B27" s="18">
        <v>29244892</v>
      </c>
      <c r="C27" s="18">
        <v>71131.100000000006</v>
      </c>
      <c r="D27" s="19">
        <v>1</v>
      </c>
      <c r="E27" s="19">
        <v>14.7</v>
      </c>
    </row>
    <row r="28" spans="1:5" ht="16.5" customHeight="1" x14ac:dyDescent="0.3">
      <c r="A28" s="17">
        <v>5</v>
      </c>
      <c r="B28" s="18">
        <v>29260305</v>
      </c>
      <c r="C28" s="18">
        <v>71166.600000000006</v>
      </c>
      <c r="D28" s="19">
        <v>1</v>
      </c>
      <c r="E28" s="19">
        <v>14.7</v>
      </c>
    </row>
    <row r="29" spans="1:5" ht="16.5" customHeight="1" x14ac:dyDescent="0.3">
      <c r="A29" s="17">
        <v>6</v>
      </c>
      <c r="B29" s="21">
        <v>29222455</v>
      </c>
      <c r="C29" s="21">
        <v>70805.8</v>
      </c>
      <c r="D29" s="22">
        <v>1.1000000000000001</v>
      </c>
      <c r="E29" s="22">
        <v>14.7</v>
      </c>
    </row>
    <row r="30" spans="1:5" ht="16.5" customHeight="1" x14ac:dyDescent="0.3">
      <c r="A30" s="23" t="s">
        <v>18</v>
      </c>
      <c r="B30" s="24">
        <f>AVERAGE(B24:B29)</f>
        <v>29163995.166666668</v>
      </c>
      <c r="C30" s="25">
        <f>AVERAGE(C24:C29)</f>
        <v>70967.96666666666</v>
      </c>
      <c r="D30" s="26">
        <f>AVERAGE(D24:D29)</f>
        <v>1.0333333333333332</v>
      </c>
      <c r="E30" s="26">
        <f>AVERAGE(E24:E29)</f>
        <v>14.700000000000001</v>
      </c>
    </row>
    <row r="31" spans="1:5" ht="16.5" customHeight="1" x14ac:dyDescent="0.3">
      <c r="A31" s="27" t="s">
        <v>19</v>
      </c>
      <c r="B31" s="28">
        <f>(STDEV(B24:B29)/B30)</f>
        <v>3.2622760990455046E-3</v>
      </c>
      <c r="C31" s="29"/>
      <c r="D31" s="29"/>
      <c r="E31" s="30"/>
    </row>
    <row r="32" spans="1:5" s="63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631" customFormat="1" ht="15.75" customHeight="1" x14ac:dyDescent="0.25">
      <c r="A33" s="630"/>
      <c r="B33" s="630"/>
      <c r="C33" s="630"/>
      <c r="D33" s="630"/>
      <c r="E33" s="630"/>
    </row>
    <row r="34" spans="1:6" s="63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1125" t="s">
        <v>166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25">
      <c r="A37" s="630"/>
      <c r="B37" s="630"/>
      <c r="C37" s="630"/>
      <c r="D37" s="630"/>
      <c r="E37" s="630"/>
    </row>
    <row r="38" spans="1:6" ht="16.5" customHeight="1" x14ac:dyDescent="0.3">
      <c r="A38" s="629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124</v>
      </c>
      <c r="C39" s="630"/>
      <c r="D39" s="630"/>
      <c r="E39" s="630"/>
      <c r="F39" s="631">
        <v>0</v>
      </c>
    </row>
    <row r="40" spans="1:6" ht="16.5" customHeight="1" x14ac:dyDescent="0.3">
      <c r="A40" s="75" t="s">
        <v>6</v>
      </c>
      <c r="B40" s="12">
        <v>99.11</v>
      </c>
      <c r="C40" s="630"/>
      <c r="D40" s="630"/>
      <c r="E40" s="630"/>
    </row>
    <row r="41" spans="1:6" ht="16.5" customHeight="1" x14ac:dyDescent="0.3">
      <c r="A41" s="8" t="s">
        <v>8</v>
      </c>
      <c r="B41" s="12">
        <v>21.05</v>
      </c>
      <c r="C41" s="630"/>
      <c r="D41" s="630"/>
      <c r="E41" s="630"/>
    </row>
    <row r="42" spans="1:6" ht="16.5" customHeight="1" x14ac:dyDescent="0.3">
      <c r="A42" s="8" t="s">
        <v>10</v>
      </c>
      <c r="B42" s="13">
        <v>0.16839999999999999</v>
      </c>
      <c r="C42" s="630"/>
      <c r="D42" s="630"/>
      <c r="E42" s="630"/>
    </row>
    <row r="43" spans="1:6" ht="15.75" customHeight="1" x14ac:dyDescent="0.25">
      <c r="A43" s="630"/>
      <c r="B43" s="630"/>
      <c r="C43" s="630"/>
      <c r="D43" s="630"/>
      <c r="E43" s="630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6" ht="16.5" customHeight="1" x14ac:dyDescent="0.3">
      <c r="A45" s="17">
        <v>1</v>
      </c>
      <c r="B45" s="18">
        <v>29033735</v>
      </c>
      <c r="C45" s="18">
        <v>70619</v>
      </c>
      <c r="D45" s="19">
        <v>1.1000000000000001</v>
      </c>
      <c r="E45" s="20">
        <v>14.7</v>
      </c>
    </row>
    <row r="46" spans="1:6" ht="16.5" customHeight="1" x14ac:dyDescent="0.3">
      <c r="A46" s="17">
        <v>2</v>
      </c>
      <c r="B46" s="18">
        <v>29153117</v>
      </c>
      <c r="C46" s="18">
        <v>71045.8</v>
      </c>
      <c r="D46" s="19">
        <v>1</v>
      </c>
      <c r="E46" s="19">
        <v>14.7</v>
      </c>
    </row>
    <row r="47" spans="1:6" ht="16.5" customHeight="1" x14ac:dyDescent="0.3">
      <c r="A47" s="17">
        <v>3</v>
      </c>
      <c r="B47" s="18">
        <v>29069467</v>
      </c>
      <c r="C47" s="18">
        <v>71039.5</v>
      </c>
      <c r="D47" s="19">
        <v>1</v>
      </c>
      <c r="E47" s="19">
        <v>14.7</v>
      </c>
    </row>
    <row r="48" spans="1:6" ht="16.5" customHeight="1" x14ac:dyDescent="0.3">
      <c r="A48" s="17">
        <v>4</v>
      </c>
      <c r="B48" s="18">
        <v>29244892</v>
      </c>
      <c r="C48" s="18">
        <v>71131.100000000006</v>
      </c>
      <c r="D48" s="19">
        <v>1</v>
      </c>
      <c r="E48" s="19">
        <v>14.7</v>
      </c>
    </row>
    <row r="49" spans="1:7" ht="16.5" customHeight="1" x14ac:dyDescent="0.3">
      <c r="A49" s="17">
        <v>5</v>
      </c>
      <c r="B49" s="18">
        <v>29260305</v>
      </c>
      <c r="C49" s="18">
        <v>71166.600000000006</v>
      </c>
      <c r="D49" s="19">
        <v>1</v>
      </c>
      <c r="E49" s="19">
        <v>14.7</v>
      </c>
    </row>
    <row r="50" spans="1:7" ht="16.5" customHeight="1" x14ac:dyDescent="0.3">
      <c r="A50" s="17">
        <v>6</v>
      </c>
      <c r="B50" s="21">
        <v>29222455</v>
      </c>
      <c r="C50" s="21">
        <v>70805.8</v>
      </c>
      <c r="D50" s="22">
        <v>1.1000000000000001</v>
      </c>
      <c r="E50" s="19">
        <v>14.7</v>
      </c>
    </row>
    <row r="51" spans="1:7" ht="16.5" customHeight="1" x14ac:dyDescent="0.3">
      <c r="A51" s="23" t="s">
        <v>18</v>
      </c>
      <c r="B51" s="24">
        <f>AVERAGE(B45:B50)</f>
        <v>29163995.166666668</v>
      </c>
      <c r="C51" s="25">
        <f>AVERAGE(C45:C50)</f>
        <v>70967.96666666666</v>
      </c>
      <c r="D51" s="26">
        <f>AVERAGE(D45:D50)</f>
        <v>1.0333333333333332</v>
      </c>
      <c r="E51" s="26">
        <f>AVERAGE(E45:E50)</f>
        <v>14.700000000000001</v>
      </c>
    </row>
    <row r="52" spans="1:7" ht="16.5" customHeight="1" x14ac:dyDescent="0.3">
      <c r="A52" s="27" t="s">
        <v>19</v>
      </c>
      <c r="B52" s="28">
        <f>(STDEV(B45:B50)/B51)</f>
        <v>3.2622760990455046E-3</v>
      </c>
      <c r="C52" s="29"/>
      <c r="D52" s="29"/>
      <c r="E52" s="30"/>
    </row>
    <row r="53" spans="1:7" s="63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631" customFormat="1" ht="15.75" customHeight="1" x14ac:dyDescent="0.25">
      <c r="A54" s="630"/>
      <c r="B54" s="630"/>
      <c r="C54" s="630"/>
      <c r="D54" s="630"/>
      <c r="E54" s="630"/>
    </row>
    <row r="55" spans="1:7" s="63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1125" t="s">
        <v>166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1128" t="s">
        <v>26</v>
      </c>
      <c r="C59" s="112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125</v>
      </c>
      <c r="C60" s="49" t="s">
        <v>126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5" sqref="B25"/>
    </sheetView>
  </sheetViews>
  <sheetFormatPr defaultRowHeight="13.5" x14ac:dyDescent="0.2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127" t="s">
        <v>0</v>
      </c>
      <c r="B15" s="1127"/>
      <c r="C15" s="1127"/>
      <c r="D15" s="1127"/>
      <c r="E15" s="1127"/>
    </row>
    <row r="16" spans="1:6" ht="16.5" customHeight="1" x14ac:dyDescent="0.3">
      <c r="A16" s="629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630"/>
    </row>
    <row r="18" spans="1:5" ht="16.5" customHeight="1" x14ac:dyDescent="0.3">
      <c r="A18" s="75" t="s">
        <v>4</v>
      </c>
      <c r="B18" s="9" t="s">
        <v>127</v>
      </c>
      <c r="C18" s="630"/>
      <c r="D18" s="630"/>
      <c r="E18" s="630"/>
    </row>
    <row r="19" spans="1:5" ht="16.5" customHeight="1" x14ac:dyDescent="0.3">
      <c r="A19" s="75" t="s">
        <v>6</v>
      </c>
      <c r="B19" s="12">
        <v>100.33</v>
      </c>
      <c r="C19" s="630"/>
      <c r="D19" s="630"/>
      <c r="E19" s="630"/>
    </row>
    <row r="20" spans="1:5" ht="16.5" customHeight="1" x14ac:dyDescent="0.3">
      <c r="A20" s="8" t="s">
        <v>8</v>
      </c>
      <c r="B20" s="12">
        <v>19.36</v>
      </c>
      <c r="C20" s="630"/>
      <c r="D20" s="630"/>
      <c r="E20" s="630"/>
    </row>
    <row r="21" spans="1:5" ht="16.5" customHeight="1" x14ac:dyDescent="0.3">
      <c r="A21" s="8" t="s">
        <v>10</v>
      </c>
      <c r="B21" s="13">
        <v>7.7439999999999995E-2</v>
      </c>
      <c r="C21" s="630"/>
      <c r="D21" s="630"/>
      <c r="E21" s="630"/>
    </row>
    <row r="22" spans="1:5" ht="15.75" customHeight="1" x14ac:dyDescent="0.25">
      <c r="A22" s="630"/>
      <c r="B22" s="630" t="s">
        <v>12</v>
      </c>
      <c r="C22" s="630"/>
      <c r="D22" s="630"/>
      <c r="E22" s="630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10624728</v>
      </c>
      <c r="C24" s="18">
        <v>13817.7</v>
      </c>
      <c r="D24" s="19">
        <v>0.9</v>
      </c>
      <c r="E24" s="19">
        <v>5.7</v>
      </c>
    </row>
    <row r="25" spans="1:5" ht="16.5" customHeight="1" x14ac:dyDescent="0.3">
      <c r="A25" s="17">
        <v>2</v>
      </c>
      <c r="B25" s="18">
        <v>10572625</v>
      </c>
      <c r="C25" s="18">
        <v>13302.5</v>
      </c>
      <c r="D25" s="19">
        <v>0.9</v>
      </c>
      <c r="E25" s="19">
        <v>5.6</v>
      </c>
    </row>
    <row r="26" spans="1:5" ht="16.5" customHeight="1" x14ac:dyDescent="0.3">
      <c r="A26" s="17">
        <v>3</v>
      </c>
      <c r="B26" s="18">
        <v>10530345</v>
      </c>
      <c r="C26" s="18">
        <v>13324.6</v>
      </c>
      <c r="D26" s="19">
        <v>0.9</v>
      </c>
      <c r="E26" s="19">
        <v>5.6</v>
      </c>
    </row>
    <row r="27" spans="1:5" ht="16.5" customHeight="1" x14ac:dyDescent="0.3">
      <c r="A27" s="17">
        <v>4</v>
      </c>
      <c r="B27" s="18">
        <v>10597739</v>
      </c>
      <c r="C27" s="18">
        <v>13331.7</v>
      </c>
      <c r="D27" s="19">
        <v>0.9</v>
      </c>
      <c r="E27" s="19">
        <v>5.6</v>
      </c>
    </row>
    <row r="28" spans="1:5" ht="16.5" customHeight="1" x14ac:dyDescent="0.3">
      <c r="A28" s="17">
        <v>5</v>
      </c>
      <c r="B28" s="18">
        <v>10620073</v>
      </c>
      <c r="C28" s="18">
        <v>13297.9</v>
      </c>
      <c r="D28" s="19">
        <v>0.9</v>
      </c>
      <c r="E28" s="19">
        <v>5.6</v>
      </c>
    </row>
    <row r="29" spans="1:5" ht="16.5" customHeight="1" x14ac:dyDescent="0.3">
      <c r="A29" s="17">
        <v>6</v>
      </c>
      <c r="B29" s="21">
        <v>10561770</v>
      </c>
      <c r="C29" s="21">
        <v>13271.6</v>
      </c>
      <c r="D29" s="19">
        <v>0.9</v>
      </c>
      <c r="E29" s="19">
        <v>5.6</v>
      </c>
    </row>
    <row r="30" spans="1:5" ht="16.5" customHeight="1" x14ac:dyDescent="0.3">
      <c r="A30" s="23" t="s">
        <v>18</v>
      </c>
      <c r="B30" s="24">
        <f>AVERAGE(B24:B29)</f>
        <v>10584546.666666666</v>
      </c>
      <c r="C30" s="25">
        <f>AVERAGE(C24:C29)</f>
        <v>13391</v>
      </c>
      <c r="D30" s="26">
        <f>AVERAGE(D24:D29)</f>
        <v>0.9</v>
      </c>
      <c r="E30" s="26">
        <f>AVERAGE(E24:E29)</f>
        <v>5.6166666666666671</v>
      </c>
    </row>
    <row r="31" spans="1:5" ht="16.5" customHeight="1" x14ac:dyDescent="0.3">
      <c r="A31" s="27" t="s">
        <v>19</v>
      </c>
      <c r="B31" s="28">
        <f>(STDEV(B24:B29)/B30)</f>
        <v>3.4453603259761885E-3</v>
      </c>
      <c r="C31" s="29"/>
      <c r="D31" s="29"/>
      <c r="E31" s="30"/>
    </row>
    <row r="32" spans="1:5" s="63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631" customFormat="1" ht="15.75" customHeight="1" x14ac:dyDescent="0.25">
      <c r="A33" s="630"/>
      <c r="B33" s="630"/>
      <c r="C33" s="630"/>
      <c r="D33" s="630"/>
      <c r="E33" s="630"/>
    </row>
    <row r="34" spans="1:5" s="63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1125" t="s">
        <v>167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630"/>
      <c r="B37" s="630"/>
      <c r="C37" s="630"/>
      <c r="D37" s="630"/>
      <c r="E37" s="630"/>
    </row>
    <row r="38" spans="1:5" ht="16.5" customHeight="1" x14ac:dyDescent="0.3">
      <c r="A38" s="629" t="s">
        <v>1</v>
      </c>
      <c r="B38" s="59" t="s">
        <v>25</v>
      </c>
    </row>
    <row r="39" spans="1:5" ht="16.5" customHeight="1" x14ac:dyDescent="0.3">
      <c r="A39" s="75" t="s">
        <v>4</v>
      </c>
      <c r="B39" s="9" t="s">
        <v>127</v>
      </c>
      <c r="C39" s="630"/>
      <c r="D39" s="630"/>
      <c r="E39" s="630"/>
    </row>
    <row r="40" spans="1:5" ht="16.5" customHeight="1" x14ac:dyDescent="0.3">
      <c r="A40" s="75" t="s">
        <v>6</v>
      </c>
      <c r="B40" s="12">
        <v>100.33</v>
      </c>
      <c r="C40" s="630"/>
      <c r="D40" s="630"/>
      <c r="E40" s="630"/>
    </row>
    <row r="41" spans="1:5" ht="16.5" customHeight="1" x14ac:dyDescent="0.3">
      <c r="A41" s="8" t="s">
        <v>8</v>
      </c>
      <c r="B41" s="12">
        <v>19.36</v>
      </c>
      <c r="C41" s="630"/>
      <c r="D41" s="630"/>
      <c r="E41" s="630"/>
    </row>
    <row r="42" spans="1:5" ht="16.5" customHeight="1" x14ac:dyDescent="0.3">
      <c r="A42" s="8" t="s">
        <v>10</v>
      </c>
      <c r="B42" s="13">
        <v>7.7439999999999995E-2</v>
      </c>
      <c r="C42" s="630"/>
      <c r="D42" s="630"/>
      <c r="E42" s="630"/>
    </row>
    <row r="43" spans="1:5" ht="15.75" customHeight="1" x14ac:dyDescent="0.25">
      <c r="A43" s="630"/>
      <c r="B43" s="630"/>
      <c r="C43" s="630"/>
      <c r="D43" s="630"/>
      <c r="E43" s="630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10624728</v>
      </c>
      <c r="C45" s="18">
        <v>13817.7</v>
      </c>
      <c r="D45" s="19">
        <v>0.9</v>
      </c>
      <c r="E45" s="20">
        <v>5.7</v>
      </c>
    </row>
    <row r="46" spans="1:5" ht="16.5" customHeight="1" x14ac:dyDescent="0.3">
      <c r="A46" s="17">
        <v>2</v>
      </c>
      <c r="B46" s="18">
        <v>10572625</v>
      </c>
      <c r="C46" s="18">
        <v>13302.5</v>
      </c>
      <c r="D46" s="19">
        <v>0.9</v>
      </c>
      <c r="E46" s="20">
        <v>5.6</v>
      </c>
    </row>
    <row r="47" spans="1:5" ht="16.5" customHeight="1" x14ac:dyDescent="0.3">
      <c r="A47" s="17">
        <v>3</v>
      </c>
      <c r="B47" s="18">
        <v>10530345</v>
      </c>
      <c r="C47" s="18">
        <v>13324.6</v>
      </c>
      <c r="D47" s="19">
        <v>0.9</v>
      </c>
      <c r="E47" s="20">
        <v>5.6</v>
      </c>
    </row>
    <row r="48" spans="1:5" ht="16.5" customHeight="1" x14ac:dyDescent="0.3">
      <c r="A48" s="17">
        <v>4</v>
      </c>
      <c r="B48" s="18">
        <v>10597739</v>
      </c>
      <c r="C48" s="18">
        <v>13331.7</v>
      </c>
      <c r="D48" s="19">
        <v>0.9</v>
      </c>
      <c r="E48" s="20">
        <v>5.6</v>
      </c>
    </row>
    <row r="49" spans="1:7" ht="16.5" customHeight="1" x14ac:dyDescent="0.3">
      <c r="A49" s="17">
        <v>5</v>
      </c>
      <c r="B49" s="18">
        <v>10620073</v>
      </c>
      <c r="C49" s="18">
        <v>13297.9</v>
      </c>
      <c r="D49" s="19">
        <v>0.9</v>
      </c>
      <c r="E49" s="20">
        <v>5.6</v>
      </c>
    </row>
    <row r="50" spans="1:7" ht="16.5" customHeight="1" x14ac:dyDescent="0.3">
      <c r="A50" s="17">
        <v>6</v>
      </c>
      <c r="B50" s="21">
        <v>10561770</v>
      </c>
      <c r="C50" s="21">
        <v>13271.6</v>
      </c>
      <c r="D50" s="22">
        <v>0.9</v>
      </c>
      <c r="E50" s="20">
        <v>5.6</v>
      </c>
    </row>
    <row r="51" spans="1:7" ht="16.5" customHeight="1" x14ac:dyDescent="0.3">
      <c r="A51" s="23" t="s">
        <v>18</v>
      </c>
      <c r="B51" s="24">
        <f>AVERAGE(B45:B50)</f>
        <v>10584546.666666666</v>
      </c>
      <c r="C51" s="25">
        <f>AVERAGE(C45:C50)</f>
        <v>13391</v>
      </c>
      <c r="D51" s="26">
        <f>AVERAGE(D45:D50)</f>
        <v>0.9</v>
      </c>
      <c r="E51" s="26">
        <f>AVERAGE(E45:E50)</f>
        <v>5.6166666666666671</v>
      </c>
    </row>
    <row r="52" spans="1:7" ht="16.5" customHeight="1" x14ac:dyDescent="0.3">
      <c r="A52" s="27" t="s">
        <v>19</v>
      </c>
      <c r="B52" s="28">
        <f>(STDEV(B45:B50)/B51)</f>
        <v>3.4453603259761885E-3</v>
      </c>
      <c r="C52" s="29"/>
      <c r="D52" s="29"/>
      <c r="E52" s="30"/>
    </row>
    <row r="53" spans="1:7" s="63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631" customFormat="1" ht="15.75" customHeight="1" x14ac:dyDescent="0.25">
      <c r="A54" s="630"/>
      <c r="B54" s="630"/>
      <c r="C54" s="630"/>
      <c r="D54" s="630"/>
      <c r="E54" s="630"/>
    </row>
    <row r="55" spans="1:7" s="63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1125" t="s">
        <v>167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1128" t="s">
        <v>26</v>
      </c>
      <c r="C59" s="112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125</v>
      </c>
      <c r="C60" s="49" t="s">
        <v>126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B26" sqref="B26"/>
    </sheetView>
  </sheetViews>
  <sheetFormatPr defaultRowHeight="13.5" x14ac:dyDescent="0.2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127" t="s">
        <v>0</v>
      </c>
      <c r="B15" s="1127"/>
      <c r="C15" s="1127"/>
      <c r="D15" s="1127"/>
      <c r="E15" s="1127"/>
    </row>
    <row r="16" spans="1:6" ht="16.5" customHeight="1" x14ac:dyDescent="0.3">
      <c r="A16" s="629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630"/>
    </row>
    <row r="18" spans="1:6" ht="16.5" customHeight="1" x14ac:dyDescent="0.3">
      <c r="A18" s="75" t="s">
        <v>4</v>
      </c>
      <c r="B18" s="8" t="s">
        <v>129</v>
      </c>
      <c r="C18" s="630"/>
      <c r="D18" s="630"/>
      <c r="E18" s="630"/>
    </row>
    <row r="19" spans="1:6" ht="16.5" customHeight="1" x14ac:dyDescent="0.3">
      <c r="A19" s="75" t="s">
        <v>6</v>
      </c>
      <c r="B19" s="12">
        <v>99</v>
      </c>
      <c r="C19" s="630"/>
      <c r="D19" s="630"/>
      <c r="E19" s="630"/>
    </row>
    <row r="20" spans="1:6" ht="16.5" customHeight="1" x14ac:dyDescent="0.3">
      <c r="A20" s="8" t="s">
        <v>8</v>
      </c>
      <c r="B20" s="12">
        <v>21.46</v>
      </c>
      <c r="C20" s="630"/>
      <c r="D20" s="630"/>
      <c r="E20" s="630"/>
    </row>
    <row r="21" spans="1:6" ht="16.5" customHeight="1" x14ac:dyDescent="0.3">
      <c r="A21" s="8" t="s">
        <v>10</v>
      </c>
      <c r="B21" s="13">
        <v>0.42920000000000003</v>
      </c>
      <c r="C21" s="630"/>
      <c r="D21" s="630"/>
      <c r="E21" s="630"/>
    </row>
    <row r="22" spans="1:6" ht="15.75" customHeight="1" x14ac:dyDescent="0.25">
      <c r="A22" s="630"/>
      <c r="B22" s="630" t="s">
        <v>12</v>
      </c>
      <c r="C22" s="630"/>
      <c r="D22" s="630"/>
      <c r="E22" s="630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169</v>
      </c>
    </row>
    <row r="24" spans="1:6" ht="16.5" customHeight="1" x14ac:dyDescent="0.3">
      <c r="A24" s="17">
        <v>1</v>
      </c>
      <c r="B24" s="18">
        <v>36785011</v>
      </c>
      <c r="C24" s="18">
        <v>16962.900000000001</v>
      </c>
      <c r="D24" s="19">
        <v>1</v>
      </c>
      <c r="E24" s="19">
        <v>7.3</v>
      </c>
      <c r="F24" s="19">
        <v>7.7</v>
      </c>
    </row>
    <row r="25" spans="1:6" ht="16.5" customHeight="1" x14ac:dyDescent="0.3">
      <c r="A25" s="17">
        <v>2</v>
      </c>
      <c r="B25" s="18">
        <v>36477531</v>
      </c>
      <c r="C25" s="18">
        <v>16335.1</v>
      </c>
      <c r="D25" s="19">
        <v>1</v>
      </c>
      <c r="E25" s="19">
        <v>7.2</v>
      </c>
      <c r="F25" s="19">
        <v>7.7</v>
      </c>
    </row>
    <row r="26" spans="1:6" ht="16.5" customHeight="1" x14ac:dyDescent="0.3">
      <c r="A26" s="17">
        <v>3</v>
      </c>
      <c r="B26" s="18">
        <v>36264387</v>
      </c>
      <c r="C26" s="18">
        <v>16360.5</v>
      </c>
      <c r="D26" s="19">
        <v>1</v>
      </c>
      <c r="E26" s="19">
        <v>7.2</v>
      </c>
      <c r="F26" s="19">
        <v>7.7</v>
      </c>
    </row>
    <row r="27" spans="1:6" ht="16.5" customHeight="1" x14ac:dyDescent="0.3">
      <c r="A27" s="17">
        <v>4</v>
      </c>
      <c r="B27" s="18">
        <v>36543208</v>
      </c>
      <c r="C27" s="18">
        <v>16339.5</v>
      </c>
      <c r="D27" s="19">
        <v>1</v>
      </c>
      <c r="E27" s="19">
        <v>7.2</v>
      </c>
      <c r="F27" s="19">
        <v>7.7</v>
      </c>
    </row>
    <row r="28" spans="1:6" ht="16.5" customHeight="1" x14ac:dyDescent="0.3">
      <c r="A28" s="17">
        <v>5</v>
      </c>
      <c r="B28" s="18">
        <v>36539658</v>
      </c>
      <c r="C28" s="18">
        <v>16338.4</v>
      </c>
      <c r="D28" s="19">
        <v>1</v>
      </c>
      <c r="E28" s="19">
        <v>7.2</v>
      </c>
      <c r="F28" s="19">
        <v>7.7</v>
      </c>
    </row>
    <row r="29" spans="1:6" ht="16.5" customHeight="1" x14ac:dyDescent="0.3">
      <c r="A29" s="17">
        <v>6</v>
      </c>
      <c r="B29" s="21">
        <v>36360081</v>
      </c>
      <c r="C29" s="21">
        <v>16318.3</v>
      </c>
      <c r="D29" s="19">
        <v>1</v>
      </c>
      <c r="E29" s="19">
        <v>7.2</v>
      </c>
      <c r="F29" s="19">
        <v>7.7</v>
      </c>
    </row>
    <row r="30" spans="1:6" ht="16.5" customHeight="1" x14ac:dyDescent="0.3">
      <c r="A30" s="23" t="s">
        <v>18</v>
      </c>
      <c r="B30" s="24">
        <f>AVERAGE(B24:B29)</f>
        <v>36494979.333333336</v>
      </c>
      <c r="C30" s="25">
        <f>AVERAGE(C24:C29)</f>
        <v>16442.45</v>
      </c>
      <c r="D30" s="26">
        <f>AVERAGE(D24:D29)</f>
        <v>1</v>
      </c>
      <c r="E30" s="26">
        <f>AVERAGE(E24:E29)</f>
        <v>7.2166666666666677</v>
      </c>
      <c r="F30" s="26">
        <f>AVERAGE(F24:F29)</f>
        <v>7.7</v>
      </c>
    </row>
    <row r="31" spans="1:6" ht="16.5" customHeight="1" x14ac:dyDescent="0.3">
      <c r="A31" s="27" t="s">
        <v>19</v>
      </c>
      <c r="B31" s="28">
        <f>(STDEV(B24:B29)/B30)</f>
        <v>4.9034122365425219E-3</v>
      </c>
      <c r="C31" s="29"/>
      <c r="D31" s="29"/>
      <c r="E31" s="30"/>
      <c r="F31" s="30"/>
    </row>
    <row r="32" spans="1:6" s="63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  <c r="F32" s="35"/>
    </row>
    <row r="33" spans="1:6" s="631" customFormat="1" ht="15.75" customHeight="1" x14ac:dyDescent="0.25">
      <c r="A33" s="630"/>
      <c r="B33" s="630"/>
      <c r="C33" s="630"/>
      <c r="D33" s="630"/>
      <c r="E33" s="630"/>
    </row>
    <row r="34" spans="1:6" s="63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1125" t="s">
        <v>168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3">
      <c r="A37" s="630"/>
      <c r="B37" s="1126" t="s">
        <v>172</v>
      </c>
      <c r="C37" s="630"/>
      <c r="D37" s="630"/>
      <c r="E37" s="630"/>
    </row>
    <row r="38" spans="1:6" ht="16.5" customHeight="1" x14ac:dyDescent="0.3">
      <c r="A38" s="629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129</v>
      </c>
      <c r="C39" s="630"/>
      <c r="D39" s="630"/>
      <c r="E39" s="630"/>
    </row>
    <row r="40" spans="1:6" ht="16.5" customHeight="1" x14ac:dyDescent="0.3">
      <c r="A40" s="75" t="s">
        <v>6</v>
      </c>
      <c r="B40" s="12">
        <v>99</v>
      </c>
      <c r="C40" s="630"/>
      <c r="D40" s="630"/>
      <c r="E40" s="630"/>
    </row>
    <row r="41" spans="1:6" ht="16.5" customHeight="1" x14ac:dyDescent="0.3">
      <c r="A41" s="8" t="s">
        <v>8</v>
      </c>
      <c r="B41" s="12">
        <v>21.46</v>
      </c>
      <c r="C41" s="630"/>
      <c r="D41" s="630"/>
      <c r="E41" s="630"/>
    </row>
    <row r="42" spans="1:6" ht="16.5" customHeight="1" x14ac:dyDescent="0.3">
      <c r="A42" s="8" t="s">
        <v>10</v>
      </c>
      <c r="B42" s="13">
        <v>0.42920000000000003</v>
      </c>
      <c r="C42" s="630"/>
      <c r="D42" s="630"/>
      <c r="E42" s="630"/>
    </row>
    <row r="43" spans="1:6" ht="15.75" customHeight="1" x14ac:dyDescent="0.25">
      <c r="A43" s="630"/>
      <c r="B43" s="630"/>
      <c r="C43" s="630"/>
      <c r="D43" s="630"/>
      <c r="E43" s="630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169</v>
      </c>
    </row>
    <row r="45" spans="1:6" ht="16.5" customHeight="1" x14ac:dyDescent="0.3">
      <c r="A45" s="17">
        <v>1</v>
      </c>
      <c r="B45" s="18">
        <v>36785011</v>
      </c>
      <c r="C45" s="18">
        <v>16962.900000000001</v>
      </c>
      <c r="D45" s="19">
        <v>1</v>
      </c>
      <c r="E45" s="20">
        <v>7.3</v>
      </c>
      <c r="F45" s="19">
        <v>7.7</v>
      </c>
    </row>
    <row r="46" spans="1:6" ht="16.5" customHeight="1" x14ac:dyDescent="0.3">
      <c r="A46" s="17">
        <v>2</v>
      </c>
      <c r="B46" s="18">
        <v>36477531</v>
      </c>
      <c r="C46" s="18">
        <v>16335.1</v>
      </c>
      <c r="D46" s="19">
        <v>1</v>
      </c>
      <c r="E46" s="19">
        <v>7.2</v>
      </c>
      <c r="F46" s="19">
        <v>7.7</v>
      </c>
    </row>
    <row r="47" spans="1:6" ht="16.5" customHeight="1" x14ac:dyDescent="0.3">
      <c r="A47" s="17">
        <v>3</v>
      </c>
      <c r="B47" s="18">
        <v>36264387</v>
      </c>
      <c r="C47" s="18">
        <v>16360.5</v>
      </c>
      <c r="D47" s="19">
        <v>1</v>
      </c>
      <c r="E47" s="19">
        <v>7.2</v>
      </c>
      <c r="F47" s="19">
        <v>7.7</v>
      </c>
    </row>
    <row r="48" spans="1:6" ht="16.5" customHeight="1" x14ac:dyDescent="0.3">
      <c r="A48" s="17">
        <v>4</v>
      </c>
      <c r="B48" s="18">
        <v>36543208</v>
      </c>
      <c r="C48" s="18">
        <v>16339.5</v>
      </c>
      <c r="D48" s="19">
        <v>1</v>
      </c>
      <c r="E48" s="19">
        <v>7.2</v>
      </c>
      <c r="F48" s="19">
        <v>7.7</v>
      </c>
    </row>
    <row r="49" spans="1:7" ht="16.5" customHeight="1" x14ac:dyDescent="0.3">
      <c r="A49" s="17">
        <v>5</v>
      </c>
      <c r="B49" s="18">
        <v>36539658</v>
      </c>
      <c r="C49" s="18">
        <v>16338.4</v>
      </c>
      <c r="D49" s="19">
        <v>1</v>
      </c>
      <c r="E49" s="19">
        <v>7.2</v>
      </c>
      <c r="F49" s="19">
        <v>7.7</v>
      </c>
    </row>
    <row r="50" spans="1:7" ht="16.5" customHeight="1" x14ac:dyDescent="0.3">
      <c r="A50" s="17">
        <v>6</v>
      </c>
      <c r="B50" s="21">
        <v>36360081</v>
      </c>
      <c r="C50" s="21">
        <v>16318.3</v>
      </c>
      <c r="D50" s="22">
        <v>1</v>
      </c>
      <c r="E50" s="22">
        <v>7.2</v>
      </c>
      <c r="F50" s="19">
        <v>7.7</v>
      </c>
    </row>
    <row r="51" spans="1:7" ht="16.5" customHeight="1" x14ac:dyDescent="0.3">
      <c r="A51" s="23" t="s">
        <v>18</v>
      </c>
      <c r="B51" s="24">
        <f>AVERAGE(B45:B50)</f>
        <v>36494979.333333336</v>
      </c>
      <c r="C51" s="25">
        <f>AVERAGE(C45:C50)</f>
        <v>16442.45</v>
      </c>
      <c r="D51" s="26">
        <f>AVERAGE(D45:D50)</f>
        <v>1</v>
      </c>
      <c r="E51" s="26">
        <f>AVERAGE(E45:E50)</f>
        <v>7.2166666666666677</v>
      </c>
      <c r="F51" s="26">
        <f>AVERAGE(F45:F50)</f>
        <v>7.7</v>
      </c>
    </row>
    <row r="52" spans="1:7" ht="16.5" customHeight="1" x14ac:dyDescent="0.3">
      <c r="A52" s="27" t="s">
        <v>19</v>
      </c>
      <c r="B52" s="28">
        <f>(STDEV(B45:B50)/B51)</f>
        <v>4.9034122365425219E-3</v>
      </c>
      <c r="C52" s="29"/>
      <c r="D52" s="29"/>
      <c r="E52" s="30"/>
      <c r="F52" s="30"/>
    </row>
    <row r="53" spans="1:7" s="63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  <c r="F53" s="35"/>
    </row>
    <row r="54" spans="1:7" s="631" customFormat="1" ht="15.75" customHeight="1" x14ac:dyDescent="0.25">
      <c r="A54" s="630"/>
      <c r="B54" s="630"/>
      <c r="C54" s="630"/>
      <c r="D54" s="630"/>
      <c r="E54" s="630"/>
    </row>
    <row r="55" spans="1:7" s="63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1125" t="s">
        <v>168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1126" t="s">
        <v>172</v>
      </c>
      <c r="D58" s="43"/>
      <c r="F58" s="44"/>
      <c r="G58" s="44"/>
    </row>
    <row r="59" spans="1:7" ht="15" customHeight="1" x14ac:dyDescent="0.3">
      <c r="B59" s="1128" t="s">
        <v>26</v>
      </c>
      <c r="C59" s="112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125</v>
      </c>
      <c r="C60" s="49" t="s">
        <v>126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2" workbookViewId="0">
      <selection activeCell="C42" sqref="C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127" t="s">
        <v>0</v>
      </c>
      <c r="B15" s="1127"/>
      <c r="C15" s="1127"/>
      <c r="D15" s="1127"/>
      <c r="E15" s="112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0.29599999999999999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5838032</v>
      </c>
      <c r="C24" s="18">
        <v>6667.37</v>
      </c>
      <c r="D24" s="19">
        <v>1.96</v>
      </c>
      <c r="E24" s="20">
        <v>12.18</v>
      </c>
    </row>
    <row r="25" spans="1:6" ht="16.5" customHeight="1" x14ac:dyDescent="0.3">
      <c r="A25" s="17">
        <v>2</v>
      </c>
      <c r="B25" s="18">
        <v>5956496</v>
      </c>
      <c r="C25" s="18">
        <v>6642.03</v>
      </c>
      <c r="D25" s="19">
        <v>1.93</v>
      </c>
      <c r="E25" s="19">
        <v>12.2</v>
      </c>
    </row>
    <row r="26" spans="1:6" ht="16.5" customHeight="1" x14ac:dyDescent="0.3">
      <c r="A26" s="17">
        <v>3</v>
      </c>
      <c r="B26" s="18">
        <v>5938736</v>
      </c>
      <c r="C26" s="18">
        <v>6627.17</v>
      </c>
      <c r="D26" s="19">
        <v>1.93</v>
      </c>
      <c r="E26" s="19">
        <v>12.21</v>
      </c>
    </row>
    <row r="27" spans="1:6" ht="16.5" customHeight="1" x14ac:dyDescent="0.3">
      <c r="A27" s="17">
        <v>4</v>
      </c>
      <c r="B27" s="18">
        <v>5826696</v>
      </c>
      <c r="C27" s="18">
        <v>6639.7</v>
      </c>
      <c r="D27" s="19">
        <v>1.94</v>
      </c>
      <c r="E27" s="19">
        <v>12.23</v>
      </c>
    </row>
    <row r="28" spans="1:6" ht="16.5" customHeight="1" x14ac:dyDescent="0.3">
      <c r="A28" s="17">
        <v>5</v>
      </c>
      <c r="B28" s="18">
        <v>5805055</v>
      </c>
      <c r="C28" s="18">
        <v>6612.58</v>
      </c>
      <c r="D28" s="19">
        <v>1.94</v>
      </c>
      <c r="E28" s="19">
        <v>12.24</v>
      </c>
    </row>
    <row r="29" spans="1:6" ht="16.5" customHeight="1" x14ac:dyDescent="0.3">
      <c r="A29" s="17">
        <v>6</v>
      </c>
      <c r="B29" s="21">
        <v>5840410</v>
      </c>
      <c r="C29" s="21">
        <v>6574.66</v>
      </c>
      <c r="D29" s="22">
        <v>1.93</v>
      </c>
      <c r="E29" s="22">
        <v>12.27</v>
      </c>
    </row>
    <row r="30" spans="1:6" ht="16.5" customHeight="1" x14ac:dyDescent="0.3">
      <c r="A30" s="23" t="s">
        <v>18</v>
      </c>
      <c r="B30" s="24">
        <f>AVERAGE(B24:B29)</f>
        <v>5867570.833333333</v>
      </c>
      <c r="C30" s="25">
        <f>AVERAGE(C24:C29)</f>
        <v>6627.2516666666661</v>
      </c>
      <c r="D30" s="26">
        <f>AVERAGE(D24:D29)</f>
        <v>1.9383333333333332</v>
      </c>
      <c r="E30" s="26">
        <f>AVERAGE(E24:E29)</f>
        <v>12.221666666666669</v>
      </c>
    </row>
    <row r="31" spans="1:6" ht="16.5" customHeight="1" x14ac:dyDescent="0.3">
      <c r="A31" s="27" t="s">
        <v>19</v>
      </c>
      <c r="B31" s="28">
        <f>(STDEV(B24:B29)/B30)</f>
        <v>1.0822236300287436E-2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99.58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14.8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0.29599999999999999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5838032</v>
      </c>
      <c r="C45" s="18">
        <v>6667.37</v>
      </c>
      <c r="D45" s="19">
        <v>1.96</v>
      </c>
      <c r="E45" s="20">
        <v>12.18</v>
      </c>
    </row>
    <row r="46" spans="1:6" ht="16.5" customHeight="1" x14ac:dyDescent="0.3">
      <c r="A46" s="17">
        <v>2</v>
      </c>
      <c r="B46" s="18">
        <v>5956496</v>
      </c>
      <c r="C46" s="18">
        <v>6642.03</v>
      </c>
      <c r="D46" s="19">
        <v>1.93</v>
      </c>
      <c r="E46" s="19">
        <v>12.2</v>
      </c>
    </row>
    <row r="47" spans="1:6" ht="16.5" customHeight="1" x14ac:dyDescent="0.3">
      <c r="A47" s="17">
        <v>3</v>
      </c>
      <c r="B47" s="18">
        <v>5938736</v>
      </c>
      <c r="C47" s="18">
        <v>6627.17</v>
      </c>
      <c r="D47" s="19">
        <v>1.93</v>
      </c>
      <c r="E47" s="19">
        <v>12.21</v>
      </c>
    </row>
    <row r="48" spans="1:6" ht="16.5" customHeight="1" x14ac:dyDescent="0.3">
      <c r="A48" s="17">
        <v>4</v>
      </c>
      <c r="B48" s="18">
        <v>5826696</v>
      </c>
      <c r="C48" s="18">
        <v>6639.7</v>
      </c>
      <c r="D48" s="19">
        <v>1.94</v>
      </c>
      <c r="E48" s="19">
        <v>12.23</v>
      </c>
    </row>
    <row r="49" spans="1:7" ht="16.5" customHeight="1" x14ac:dyDescent="0.3">
      <c r="A49" s="17">
        <v>5</v>
      </c>
      <c r="B49" s="18">
        <v>5805055</v>
      </c>
      <c r="C49" s="18">
        <v>6612.58</v>
      </c>
      <c r="D49" s="19">
        <v>1.94</v>
      </c>
      <c r="E49" s="19">
        <v>12.24</v>
      </c>
    </row>
    <row r="50" spans="1:7" ht="16.5" customHeight="1" x14ac:dyDescent="0.3">
      <c r="A50" s="17">
        <v>6</v>
      </c>
      <c r="B50" s="21">
        <v>5840410</v>
      </c>
      <c r="C50" s="21">
        <v>6574.66</v>
      </c>
      <c r="D50" s="22">
        <v>1.93</v>
      </c>
      <c r="E50" s="22">
        <v>12.27</v>
      </c>
    </row>
    <row r="51" spans="1:7" ht="16.5" customHeight="1" x14ac:dyDescent="0.3">
      <c r="A51" s="23" t="s">
        <v>18</v>
      </c>
      <c r="B51" s="24">
        <f>AVERAGE(B45:B50)</f>
        <v>5867570.833333333</v>
      </c>
      <c r="C51" s="25">
        <f>AVERAGE(C45:C50)</f>
        <v>6627.2516666666661</v>
      </c>
      <c r="D51" s="26">
        <f>AVERAGE(D45:D50)</f>
        <v>1.9383333333333332</v>
      </c>
      <c r="E51" s="26">
        <f>AVERAGE(E45:E50)</f>
        <v>12.221666666666669</v>
      </c>
    </row>
    <row r="52" spans="1:7" ht="16.5" customHeight="1" x14ac:dyDescent="0.3">
      <c r="A52" s="27" t="s">
        <v>19</v>
      </c>
      <c r="B52" s="28">
        <f>(STDEV(B45:B50)/B51)</f>
        <v>1.0822236300287436E-2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128" t="s">
        <v>26</v>
      </c>
      <c r="C59" s="112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125</v>
      </c>
      <c r="C60" s="48" t="s">
        <v>126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37" zoomScale="60" zoomScaleNormal="40" zoomScalePageLayoutView="55" workbookViewId="0">
      <selection activeCell="F68" sqref="F68"/>
    </sheetView>
  </sheetViews>
  <sheetFormatPr defaultColWidth="9.140625" defaultRowHeight="13.5" x14ac:dyDescent="0.25"/>
  <cols>
    <col min="1" max="1" width="55.42578125" style="632" customWidth="1"/>
    <col min="2" max="2" width="74.42578125" style="632" customWidth="1"/>
    <col min="3" max="3" width="42.28515625" style="632" customWidth="1"/>
    <col min="4" max="4" width="30.5703125" style="632" customWidth="1"/>
    <col min="5" max="5" width="39.85546875" style="632" customWidth="1"/>
    <col min="6" max="6" width="30.7109375" style="632" customWidth="1"/>
    <col min="7" max="7" width="39.85546875" style="632" customWidth="1"/>
    <col min="8" max="8" width="30" style="632" customWidth="1"/>
    <col min="9" max="9" width="30.28515625" style="632" hidden="1" customWidth="1"/>
    <col min="10" max="10" width="30.42578125" style="632" customWidth="1"/>
    <col min="11" max="11" width="21.28515625" style="632" customWidth="1"/>
    <col min="12" max="12" width="9.140625" style="632"/>
    <col min="13" max="16384" width="9.140625" style="634"/>
  </cols>
  <sheetData>
    <row r="1" spans="1:9" ht="18.75" customHeight="1" x14ac:dyDescent="0.25">
      <c r="A1" s="1169" t="s">
        <v>45</v>
      </c>
      <c r="B1" s="1169"/>
      <c r="C1" s="1169"/>
      <c r="D1" s="1169"/>
      <c r="E1" s="1169"/>
      <c r="F1" s="1169"/>
      <c r="G1" s="1169"/>
      <c r="H1" s="1169"/>
      <c r="I1" s="1169"/>
    </row>
    <row r="2" spans="1:9" ht="18.75" customHeight="1" x14ac:dyDescent="0.25">
      <c r="A2" s="1169"/>
      <c r="B2" s="1169"/>
      <c r="C2" s="1169"/>
      <c r="D2" s="1169"/>
      <c r="E2" s="1169"/>
      <c r="F2" s="1169"/>
      <c r="G2" s="1169"/>
      <c r="H2" s="1169"/>
      <c r="I2" s="1169"/>
    </row>
    <row r="3" spans="1:9" ht="18.75" customHeight="1" x14ac:dyDescent="0.25">
      <c r="A3" s="1169"/>
      <c r="B3" s="1169"/>
      <c r="C3" s="1169"/>
      <c r="D3" s="1169"/>
      <c r="E3" s="1169"/>
      <c r="F3" s="1169"/>
      <c r="G3" s="1169"/>
      <c r="H3" s="1169"/>
      <c r="I3" s="1169"/>
    </row>
    <row r="4" spans="1:9" ht="18.75" customHeight="1" x14ac:dyDescent="0.25">
      <c r="A4" s="1169"/>
      <c r="B4" s="1169"/>
      <c r="C4" s="1169"/>
      <c r="D4" s="1169"/>
      <c r="E4" s="1169"/>
      <c r="F4" s="1169"/>
      <c r="G4" s="1169"/>
      <c r="H4" s="1169"/>
      <c r="I4" s="1169"/>
    </row>
    <row r="5" spans="1:9" ht="18.75" customHeight="1" x14ac:dyDescent="0.25">
      <c r="A5" s="1169"/>
      <c r="B5" s="1169"/>
      <c r="C5" s="1169"/>
      <c r="D5" s="1169"/>
      <c r="E5" s="1169"/>
      <c r="F5" s="1169"/>
      <c r="G5" s="1169"/>
      <c r="H5" s="1169"/>
      <c r="I5" s="1169"/>
    </row>
    <row r="6" spans="1:9" ht="18.75" customHeight="1" x14ac:dyDescent="0.25">
      <c r="A6" s="1169"/>
      <c r="B6" s="1169"/>
      <c r="C6" s="1169"/>
      <c r="D6" s="1169"/>
      <c r="E6" s="1169"/>
      <c r="F6" s="1169"/>
      <c r="G6" s="1169"/>
      <c r="H6" s="1169"/>
      <c r="I6" s="1169"/>
    </row>
    <row r="7" spans="1:9" ht="18.75" customHeight="1" x14ac:dyDescent="0.25">
      <c r="A7" s="1169"/>
      <c r="B7" s="1169"/>
      <c r="C7" s="1169"/>
      <c r="D7" s="1169"/>
      <c r="E7" s="1169"/>
      <c r="F7" s="1169"/>
      <c r="G7" s="1169"/>
      <c r="H7" s="1169"/>
      <c r="I7" s="1169"/>
    </row>
    <row r="8" spans="1:9" x14ac:dyDescent="0.25">
      <c r="A8" s="1170" t="s">
        <v>46</v>
      </c>
      <c r="B8" s="1170"/>
      <c r="C8" s="1170"/>
      <c r="D8" s="1170"/>
      <c r="E8" s="1170"/>
      <c r="F8" s="1170"/>
      <c r="G8" s="1170"/>
      <c r="H8" s="1170"/>
      <c r="I8" s="1170"/>
    </row>
    <row r="9" spans="1:9" x14ac:dyDescent="0.25">
      <c r="A9" s="1170"/>
      <c r="B9" s="1170"/>
      <c r="C9" s="1170"/>
      <c r="D9" s="1170"/>
      <c r="E9" s="1170"/>
      <c r="F9" s="1170"/>
      <c r="G9" s="1170"/>
      <c r="H9" s="1170"/>
      <c r="I9" s="1170"/>
    </row>
    <row r="10" spans="1:9" x14ac:dyDescent="0.25">
      <c r="A10" s="1170"/>
      <c r="B10" s="1170"/>
      <c r="C10" s="1170"/>
      <c r="D10" s="1170"/>
      <c r="E10" s="1170"/>
      <c r="F10" s="1170"/>
      <c r="G10" s="1170"/>
      <c r="H10" s="1170"/>
      <c r="I10" s="1170"/>
    </row>
    <row r="11" spans="1:9" x14ac:dyDescent="0.25">
      <c r="A11" s="1170"/>
      <c r="B11" s="1170"/>
      <c r="C11" s="1170"/>
      <c r="D11" s="1170"/>
      <c r="E11" s="1170"/>
      <c r="F11" s="1170"/>
      <c r="G11" s="1170"/>
      <c r="H11" s="1170"/>
      <c r="I11" s="1170"/>
    </row>
    <row r="12" spans="1:9" x14ac:dyDescent="0.25">
      <c r="A12" s="1170"/>
      <c r="B12" s="1170"/>
      <c r="C12" s="1170"/>
      <c r="D12" s="1170"/>
      <c r="E12" s="1170"/>
      <c r="F12" s="1170"/>
      <c r="G12" s="1170"/>
      <c r="H12" s="1170"/>
      <c r="I12" s="1170"/>
    </row>
    <row r="13" spans="1:9" x14ac:dyDescent="0.25">
      <c r="A13" s="1170"/>
      <c r="B13" s="1170"/>
      <c r="C13" s="1170"/>
      <c r="D13" s="1170"/>
      <c r="E13" s="1170"/>
      <c r="F13" s="1170"/>
      <c r="G13" s="1170"/>
      <c r="H13" s="1170"/>
      <c r="I13" s="1170"/>
    </row>
    <row r="14" spans="1:9" x14ac:dyDescent="0.25">
      <c r="A14" s="1170"/>
      <c r="B14" s="1170"/>
      <c r="C14" s="1170"/>
      <c r="D14" s="1170"/>
      <c r="E14" s="1170"/>
      <c r="F14" s="1170"/>
      <c r="G14" s="1170"/>
      <c r="H14" s="1170"/>
      <c r="I14" s="1170"/>
    </row>
    <row r="15" spans="1:9" ht="19.5" customHeight="1" thickBot="1" x14ac:dyDescent="0.35">
      <c r="A15" s="633"/>
    </row>
    <row r="16" spans="1:9" ht="19.5" customHeight="1" thickBot="1" x14ac:dyDescent="0.35">
      <c r="A16" s="1171" t="s">
        <v>31</v>
      </c>
      <c r="B16" s="1172"/>
      <c r="C16" s="1172"/>
      <c r="D16" s="1172"/>
      <c r="E16" s="1172"/>
      <c r="F16" s="1172"/>
      <c r="G16" s="1172"/>
      <c r="H16" s="1173"/>
    </row>
    <row r="17" spans="1:14" ht="20.25" customHeight="1" x14ac:dyDescent="0.25">
      <c r="A17" s="1174" t="s">
        <v>47</v>
      </c>
      <c r="B17" s="1174"/>
      <c r="C17" s="1174"/>
      <c r="D17" s="1174"/>
      <c r="E17" s="1174"/>
      <c r="F17" s="1174"/>
      <c r="G17" s="1174"/>
      <c r="H17" s="1174"/>
    </row>
    <row r="18" spans="1:14" ht="26.25" customHeight="1" x14ac:dyDescent="0.4">
      <c r="A18" s="635" t="s">
        <v>33</v>
      </c>
      <c r="B18" s="1175" t="str">
        <f>RIFAMPICIN!B18</f>
        <v>FORECOX - TRAC TABLETS</v>
      </c>
      <c r="C18" s="1175"/>
      <c r="D18" s="636"/>
      <c r="E18" s="637"/>
      <c r="F18" s="638"/>
      <c r="G18" s="638"/>
      <c r="H18" s="638"/>
    </row>
    <row r="19" spans="1:14" ht="26.25" customHeight="1" x14ac:dyDescent="0.4">
      <c r="A19" s="635" t="s">
        <v>34</v>
      </c>
      <c r="B19" s="639" t="s">
        <v>7</v>
      </c>
      <c r="C19" s="638">
        <v>1</v>
      </c>
      <c r="D19" s="638"/>
      <c r="E19" s="638"/>
      <c r="F19" s="638"/>
      <c r="G19" s="638"/>
      <c r="H19" s="638"/>
    </row>
    <row r="20" spans="1:14" ht="26.25" customHeight="1" x14ac:dyDescent="0.4">
      <c r="A20" s="635" t="s">
        <v>35</v>
      </c>
      <c r="B20" s="1176" t="s">
        <v>9</v>
      </c>
      <c r="C20" s="1176"/>
      <c r="D20" s="638"/>
      <c r="E20" s="638"/>
      <c r="F20" s="638"/>
      <c r="G20" s="638"/>
      <c r="H20" s="638"/>
    </row>
    <row r="21" spans="1:14" ht="26.25" customHeight="1" x14ac:dyDescent="0.4">
      <c r="A21" s="635" t="s">
        <v>36</v>
      </c>
      <c r="B21" s="1176" t="s">
        <v>11</v>
      </c>
      <c r="C21" s="1176" t="s">
        <v>11</v>
      </c>
      <c r="D21" s="1176" t="s">
        <v>11</v>
      </c>
      <c r="E21" s="1176" t="s">
        <v>11</v>
      </c>
      <c r="F21" s="1176" t="s">
        <v>11</v>
      </c>
      <c r="G21" s="1176" t="s">
        <v>11</v>
      </c>
      <c r="H21" s="1176" t="s">
        <v>11</v>
      </c>
      <c r="I21" s="640"/>
    </row>
    <row r="22" spans="1:14" ht="26.25" customHeight="1" x14ac:dyDescent="0.4">
      <c r="A22" s="635" t="s">
        <v>37</v>
      </c>
      <c r="B22" s="641" t="str">
        <f>RIFAMPICIN!B22</f>
        <v>2018-02-01 09:00:32</v>
      </c>
      <c r="C22" s="638"/>
      <c r="D22" s="638"/>
      <c r="E22" s="638"/>
      <c r="F22" s="638"/>
      <c r="G22" s="638"/>
      <c r="H22" s="638"/>
    </row>
    <row r="23" spans="1:14" ht="26.25" customHeight="1" x14ac:dyDescent="0.4">
      <c r="A23" s="635" t="s">
        <v>38</v>
      </c>
      <c r="B23" s="641"/>
      <c r="C23" s="638"/>
      <c r="D23" s="638"/>
      <c r="E23" s="638"/>
      <c r="F23" s="638"/>
      <c r="G23" s="638"/>
      <c r="H23" s="638"/>
    </row>
    <row r="24" spans="1:14" ht="18.75" x14ac:dyDescent="0.3">
      <c r="A24" s="635"/>
      <c r="B24" s="642"/>
    </row>
    <row r="25" spans="1:14" ht="18.75" x14ac:dyDescent="0.3">
      <c r="A25" s="643" t="s">
        <v>1</v>
      </c>
      <c r="B25" s="642"/>
    </row>
    <row r="26" spans="1:14" ht="26.25" customHeight="1" x14ac:dyDescent="0.4">
      <c r="A26" s="644" t="s">
        <v>4</v>
      </c>
      <c r="B26" s="1177" t="s">
        <v>124</v>
      </c>
      <c r="C26" s="1175"/>
    </row>
    <row r="27" spans="1:14" ht="26.25" customHeight="1" x14ac:dyDescent="0.4">
      <c r="A27" s="645" t="s">
        <v>48</v>
      </c>
      <c r="B27" s="1178" t="s">
        <v>171</v>
      </c>
      <c r="C27" s="1179"/>
    </row>
    <row r="28" spans="1:14" ht="27" customHeight="1" thickBot="1" x14ac:dyDescent="0.45">
      <c r="A28" s="645" t="s">
        <v>6</v>
      </c>
      <c r="B28" s="646">
        <v>99.11</v>
      </c>
    </row>
    <row r="29" spans="1:14" s="648" customFormat="1" ht="27" customHeight="1" thickBot="1" x14ac:dyDescent="0.45">
      <c r="A29" s="645" t="s">
        <v>49</v>
      </c>
      <c r="B29" s="647">
        <v>0</v>
      </c>
      <c r="C29" s="1149" t="s">
        <v>106</v>
      </c>
      <c r="D29" s="1150"/>
      <c r="E29" s="1150"/>
      <c r="F29" s="1150"/>
      <c r="G29" s="1151"/>
      <c r="I29" s="649"/>
      <c r="J29" s="649"/>
      <c r="K29" s="649"/>
      <c r="L29" s="649"/>
    </row>
    <row r="30" spans="1:14" s="648" customFormat="1" ht="19.5" customHeight="1" thickBot="1" x14ac:dyDescent="0.35">
      <c r="A30" s="645" t="s">
        <v>51</v>
      </c>
      <c r="B30" s="650">
        <f>B28-B29</f>
        <v>99.11</v>
      </c>
      <c r="C30" s="651"/>
      <c r="D30" s="651"/>
      <c r="E30" s="651"/>
      <c r="F30" s="651"/>
      <c r="G30" s="652"/>
      <c r="I30" s="649"/>
      <c r="J30" s="649"/>
      <c r="K30" s="649"/>
      <c r="L30" s="649"/>
    </row>
    <row r="31" spans="1:14" s="648" customFormat="1" ht="27" customHeight="1" thickBot="1" x14ac:dyDescent="0.45">
      <c r="A31" s="645" t="s">
        <v>52</v>
      </c>
      <c r="B31" s="653">
        <v>1</v>
      </c>
      <c r="C31" s="1152" t="s">
        <v>53</v>
      </c>
      <c r="D31" s="1153"/>
      <c r="E31" s="1153"/>
      <c r="F31" s="1153"/>
      <c r="G31" s="1153"/>
      <c r="H31" s="1154"/>
      <c r="I31" s="649"/>
      <c r="J31" s="649"/>
      <c r="K31" s="649"/>
      <c r="L31" s="649"/>
    </row>
    <row r="32" spans="1:14" s="648" customFormat="1" ht="27" customHeight="1" thickBot="1" x14ac:dyDescent="0.45">
      <c r="A32" s="645" t="s">
        <v>54</v>
      </c>
      <c r="B32" s="653">
        <v>1</v>
      </c>
      <c r="C32" s="1152" t="s">
        <v>55</v>
      </c>
      <c r="D32" s="1153"/>
      <c r="E32" s="1153"/>
      <c r="F32" s="1153"/>
      <c r="G32" s="1153"/>
      <c r="H32" s="1154"/>
      <c r="I32" s="649"/>
      <c r="J32" s="649"/>
      <c r="K32" s="649"/>
      <c r="L32" s="654"/>
      <c r="M32" s="654"/>
      <c r="N32" s="655"/>
    </row>
    <row r="33" spans="1:14" s="648" customFormat="1" ht="17.25" customHeight="1" x14ac:dyDescent="0.3">
      <c r="A33" s="645"/>
      <c r="B33" s="656"/>
      <c r="C33" s="657"/>
      <c r="D33" s="657"/>
      <c r="E33" s="657"/>
      <c r="F33" s="657"/>
      <c r="G33" s="657"/>
      <c r="H33" s="657"/>
      <c r="I33" s="649"/>
      <c r="J33" s="649"/>
      <c r="K33" s="649"/>
      <c r="L33" s="654"/>
      <c r="M33" s="654"/>
      <c r="N33" s="655"/>
    </row>
    <row r="34" spans="1:14" s="648" customFormat="1" ht="18.75" x14ac:dyDescent="0.3">
      <c r="A34" s="645" t="s">
        <v>56</v>
      </c>
      <c r="B34" s="658">
        <f>B31/B32</f>
        <v>1</v>
      </c>
      <c r="C34" s="633" t="s">
        <v>57</v>
      </c>
      <c r="D34" s="633"/>
      <c r="E34" s="633"/>
      <c r="F34" s="633"/>
      <c r="G34" s="633"/>
      <c r="I34" s="649"/>
      <c r="J34" s="649"/>
      <c r="K34" s="649"/>
      <c r="L34" s="654"/>
      <c r="M34" s="654"/>
      <c r="N34" s="655"/>
    </row>
    <row r="35" spans="1:14" s="648" customFormat="1" ht="19.5" customHeight="1" thickBot="1" x14ac:dyDescent="0.35">
      <c r="A35" s="645"/>
      <c r="B35" s="650"/>
      <c r="G35" s="633"/>
      <c r="I35" s="649"/>
      <c r="J35" s="649"/>
      <c r="K35" s="649"/>
      <c r="L35" s="654"/>
      <c r="M35" s="654"/>
      <c r="N35" s="655"/>
    </row>
    <row r="36" spans="1:14" s="648" customFormat="1" ht="27" customHeight="1" thickBot="1" x14ac:dyDescent="0.45">
      <c r="A36" s="659" t="s">
        <v>132</v>
      </c>
      <c r="B36" s="660">
        <v>25</v>
      </c>
      <c r="C36" s="633"/>
      <c r="D36" s="1155" t="s">
        <v>59</v>
      </c>
      <c r="E36" s="1157"/>
      <c r="F36" s="1155" t="s">
        <v>60</v>
      </c>
      <c r="G36" s="1156"/>
      <c r="J36" s="649"/>
      <c r="K36" s="649"/>
      <c r="L36" s="654"/>
      <c r="M36" s="654"/>
      <c r="N36" s="655"/>
    </row>
    <row r="37" spans="1:14" s="648" customFormat="1" ht="27" customHeight="1" thickBot="1" x14ac:dyDescent="0.45">
      <c r="A37" s="661" t="s">
        <v>61</v>
      </c>
      <c r="B37" s="662">
        <v>10</v>
      </c>
      <c r="C37" s="663" t="s">
        <v>62</v>
      </c>
      <c r="D37" s="664" t="s">
        <v>63</v>
      </c>
      <c r="E37" s="665" t="s">
        <v>64</v>
      </c>
      <c r="F37" s="664" t="s">
        <v>63</v>
      </c>
      <c r="G37" s="666" t="s">
        <v>64</v>
      </c>
      <c r="I37" s="667" t="s">
        <v>133</v>
      </c>
      <c r="J37" s="649"/>
      <c r="K37" s="649"/>
      <c r="L37" s="654"/>
      <c r="M37" s="654"/>
      <c r="N37" s="655"/>
    </row>
    <row r="38" spans="1:14" s="648" customFormat="1" ht="26.25" customHeight="1" x14ac:dyDescent="0.4">
      <c r="A38" s="661" t="s">
        <v>65</v>
      </c>
      <c r="B38" s="662">
        <v>50</v>
      </c>
      <c r="C38" s="668">
        <v>1</v>
      </c>
      <c r="D38" s="669">
        <v>28336385</v>
      </c>
      <c r="E38" s="670">
        <f>IF(ISBLANK(D38),"-",$D$48/$D$45*D38)</f>
        <v>25466903.361532845</v>
      </c>
      <c r="F38" s="669"/>
      <c r="G38" s="671" t="str">
        <f>IF(ISBLANK(F38),"-",$D$48/$F$45*F38)</f>
        <v>-</v>
      </c>
      <c r="I38" s="672"/>
      <c r="J38" s="649"/>
      <c r="K38" s="649"/>
      <c r="L38" s="654"/>
      <c r="M38" s="654"/>
      <c r="N38" s="655"/>
    </row>
    <row r="39" spans="1:14" s="648" customFormat="1" ht="26.25" customHeight="1" x14ac:dyDescent="0.4">
      <c r="A39" s="661" t="s">
        <v>66</v>
      </c>
      <c r="B39" s="662">
        <v>1</v>
      </c>
      <c r="C39" s="673">
        <v>2</v>
      </c>
      <c r="D39" s="674">
        <v>28122395</v>
      </c>
      <c r="E39" s="675">
        <f>IF(ISBLANK(D39),"-",$D$48/$D$45*D39)</f>
        <v>25274583.040844992</v>
      </c>
      <c r="F39" s="674">
        <v>26672854</v>
      </c>
      <c r="G39" s="676">
        <f>IF(ISBLANK(F39),"-",$D$48/$F$45*F39)</f>
        <v>24747769.246341482</v>
      </c>
      <c r="I39" s="1137">
        <f>ABS((F43/D43*D42)-F42)/D42</f>
        <v>2.8714849538558688E-2</v>
      </c>
      <c r="J39" s="649"/>
      <c r="K39" s="649"/>
      <c r="L39" s="654"/>
      <c r="M39" s="654"/>
      <c r="N39" s="655"/>
    </row>
    <row r="40" spans="1:14" ht="26.25" customHeight="1" x14ac:dyDescent="0.4">
      <c r="A40" s="661" t="s">
        <v>67</v>
      </c>
      <c r="B40" s="662">
        <v>1</v>
      </c>
      <c r="C40" s="673">
        <v>3</v>
      </c>
      <c r="D40" s="674">
        <v>28102850</v>
      </c>
      <c r="E40" s="675">
        <f>IF(ISBLANK(D40),"-",$D$48/$D$45*D40)</f>
        <v>25257017.263622485</v>
      </c>
      <c r="F40" s="674">
        <v>26315224</v>
      </c>
      <c r="G40" s="676">
        <f>IF(ISBLANK(F40),"-",$D$48/$F$45*F40)</f>
        <v>24415950.809680406</v>
      </c>
      <c r="I40" s="1137"/>
      <c r="L40" s="654"/>
      <c r="M40" s="654"/>
      <c r="N40" s="633"/>
    </row>
    <row r="41" spans="1:14" ht="27" customHeight="1" thickBot="1" x14ac:dyDescent="0.45">
      <c r="A41" s="661" t="s">
        <v>68</v>
      </c>
      <c r="B41" s="662">
        <v>1</v>
      </c>
      <c r="C41" s="677">
        <v>4</v>
      </c>
      <c r="D41" s="678"/>
      <c r="E41" s="679" t="str">
        <f>IF(ISBLANK(D41),"-",$D$48/$D$45*D41)</f>
        <v>-</v>
      </c>
      <c r="F41" s="678"/>
      <c r="G41" s="680" t="str">
        <f>IF(ISBLANK(F41),"-",$D$48/$F$45*F41)</f>
        <v>-</v>
      </c>
      <c r="I41" s="681"/>
      <c r="L41" s="654"/>
      <c r="M41" s="654"/>
      <c r="N41" s="633"/>
    </row>
    <row r="42" spans="1:14" ht="27" customHeight="1" thickBot="1" x14ac:dyDescent="0.45">
      <c r="A42" s="661" t="s">
        <v>69</v>
      </c>
      <c r="B42" s="662">
        <v>1</v>
      </c>
      <c r="C42" s="682" t="s">
        <v>70</v>
      </c>
      <c r="D42" s="683">
        <f>AVERAGE(D38:D41)</f>
        <v>28187210</v>
      </c>
      <c r="E42" s="684">
        <f>AVERAGE(E38:E41)</f>
        <v>25332834.555333439</v>
      </c>
      <c r="F42" s="683">
        <f>AVERAGE(F38:F41)</f>
        <v>26494039</v>
      </c>
      <c r="G42" s="685">
        <f>AVERAGE(G38:G41)</f>
        <v>24581860.028010942</v>
      </c>
      <c r="H42" s="686"/>
    </row>
    <row r="43" spans="1:14" ht="26.25" customHeight="1" x14ac:dyDescent="0.4">
      <c r="A43" s="661" t="s">
        <v>71</v>
      </c>
      <c r="B43" s="662">
        <v>1</v>
      </c>
      <c r="C43" s="687" t="s">
        <v>134</v>
      </c>
      <c r="D43" s="688">
        <v>21.05</v>
      </c>
      <c r="E43" s="633"/>
      <c r="F43" s="688">
        <v>20.39</v>
      </c>
      <c r="H43" s="686"/>
    </row>
    <row r="44" spans="1:14" ht="26.25" customHeight="1" x14ac:dyDescent="0.4">
      <c r="A44" s="661" t="s">
        <v>73</v>
      </c>
      <c r="B44" s="662">
        <v>1</v>
      </c>
      <c r="C44" s="689" t="s">
        <v>135</v>
      </c>
      <c r="D44" s="690">
        <f>D43*$B$34</f>
        <v>21.05</v>
      </c>
      <c r="E44" s="691"/>
      <c r="F44" s="690">
        <f>F43*$B$34</f>
        <v>20.39</v>
      </c>
      <c r="H44" s="686"/>
    </row>
    <row r="45" spans="1:14" ht="19.5" customHeight="1" thickBot="1" x14ac:dyDescent="0.35">
      <c r="A45" s="661" t="s">
        <v>75</v>
      </c>
      <c r="B45" s="673">
        <f>(B44/B43)*(B42/B41)*(B40/B39)*(B38/B37)*B36</f>
        <v>125</v>
      </c>
      <c r="C45" s="689" t="s">
        <v>76</v>
      </c>
      <c r="D45" s="692">
        <f>D44*$B$30/100</f>
        <v>20.862655</v>
      </c>
      <c r="E45" s="693"/>
      <c r="F45" s="692">
        <f>F44*$B$30/100</f>
        <v>20.208529000000002</v>
      </c>
      <c r="H45" s="686"/>
    </row>
    <row r="46" spans="1:14" ht="19.5" customHeight="1" thickBot="1" x14ac:dyDescent="0.35">
      <c r="A46" s="1138" t="s">
        <v>77</v>
      </c>
      <c r="B46" s="1142"/>
      <c r="C46" s="689" t="s">
        <v>78</v>
      </c>
      <c r="D46" s="694">
        <f>D45/$B$45</f>
        <v>0.16690124000000001</v>
      </c>
      <c r="E46" s="695"/>
      <c r="F46" s="696">
        <f>F45/$B$45</f>
        <v>0.16166823200000002</v>
      </c>
      <c r="H46" s="686"/>
    </row>
    <row r="47" spans="1:14" ht="27" customHeight="1" thickBot="1" x14ac:dyDescent="0.45">
      <c r="A47" s="1140"/>
      <c r="B47" s="1143"/>
      <c r="C47" s="697" t="s">
        <v>136</v>
      </c>
      <c r="D47" s="698">
        <v>0.15</v>
      </c>
      <c r="E47" s="699"/>
      <c r="F47" s="695"/>
      <c r="H47" s="686"/>
    </row>
    <row r="48" spans="1:14" ht="18.75" x14ac:dyDescent="0.3">
      <c r="C48" s="700" t="s">
        <v>80</v>
      </c>
      <c r="D48" s="692">
        <f>D47*$B$45</f>
        <v>18.75</v>
      </c>
      <c r="F48" s="701"/>
      <c r="H48" s="686"/>
    </row>
    <row r="49" spans="1:12" ht="19.5" customHeight="1" thickBot="1" x14ac:dyDescent="0.35">
      <c r="C49" s="702" t="s">
        <v>81</v>
      </c>
      <c r="D49" s="703">
        <f>D48/B34</f>
        <v>18.75</v>
      </c>
      <c r="F49" s="701"/>
      <c r="H49" s="686"/>
    </row>
    <row r="50" spans="1:12" ht="18.75" x14ac:dyDescent="0.3">
      <c r="C50" s="659" t="s">
        <v>82</v>
      </c>
      <c r="D50" s="704">
        <f>AVERAGE(E38:E41,G38:G41)</f>
        <v>25032444.744404443</v>
      </c>
      <c r="F50" s="705"/>
      <c r="H50" s="686"/>
    </row>
    <row r="51" spans="1:12" ht="18.75" x14ac:dyDescent="0.3">
      <c r="C51" s="661" t="s">
        <v>83</v>
      </c>
      <c r="D51" s="706">
        <f>STDEV(E38:E41,G38:G41)/D50</f>
        <v>1.7400654640927746E-2</v>
      </c>
      <c r="F51" s="705"/>
      <c r="H51" s="686"/>
    </row>
    <row r="52" spans="1:12" ht="19.5" customHeight="1" thickBot="1" x14ac:dyDescent="0.35">
      <c r="C52" s="707" t="s">
        <v>20</v>
      </c>
      <c r="D52" s="708">
        <f>COUNT(E38:E41,G38:G41)</f>
        <v>5</v>
      </c>
      <c r="F52" s="705"/>
    </row>
    <row r="54" spans="1:12" ht="18.75" x14ac:dyDescent="0.3">
      <c r="A54" s="709" t="s">
        <v>1</v>
      </c>
      <c r="B54" s="710" t="s">
        <v>84</v>
      </c>
    </row>
    <row r="55" spans="1:12" ht="18.75" x14ac:dyDescent="0.3">
      <c r="A55" s="633" t="s">
        <v>85</v>
      </c>
      <c r="B55" s="711" t="str">
        <f>B21</f>
        <v>Each film coated tablet contains Rifampicin BP 150 mg, Isoniazid BP 75 mg, Pyrazinamide BP 400 mg and Ethambutol Hydrochloride BP 275 mg.</v>
      </c>
    </row>
    <row r="56" spans="1:12" ht="26.25" customHeight="1" x14ac:dyDescent="0.4">
      <c r="A56" s="711" t="s">
        <v>137</v>
      </c>
      <c r="B56" s="712">
        <v>150</v>
      </c>
      <c r="C56" s="633" t="str">
        <f>B20</f>
        <v>Rifampicin, Isoniazid 75mg &amp; Pyrazinamide</v>
      </c>
      <c r="H56" s="691"/>
    </row>
    <row r="57" spans="1:12" ht="18.75" x14ac:dyDescent="0.3">
      <c r="A57" s="711" t="s">
        <v>138</v>
      </c>
      <c r="B57" s="713">
        <v>1057.8194999999998</v>
      </c>
      <c r="H57" s="691"/>
    </row>
    <row r="58" spans="1:12" ht="19.5" customHeight="1" thickBot="1" x14ac:dyDescent="0.35">
      <c r="H58" s="691"/>
    </row>
    <row r="59" spans="1:12" s="648" customFormat="1" ht="27" customHeight="1" thickBot="1" x14ac:dyDescent="0.45">
      <c r="A59" s="659" t="s">
        <v>139</v>
      </c>
      <c r="B59" s="660">
        <v>100</v>
      </c>
      <c r="C59" s="633"/>
      <c r="D59" s="714" t="s">
        <v>140</v>
      </c>
      <c r="E59" s="715" t="s">
        <v>62</v>
      </c>
      <c r="F59" s="715" t="s">
        <v>63</v>
      </c>
      <c r="G59" s="715" t="s">
        <v>141</v>
      </c>
      <c r="H59" s="663" t="s">
        <v>142</v>
      </c>
      <c r="L59" s="649"/>
    </row>
    <row r="60" spans="1:12" s="648" customFormat="1" ht="26.25" customHeight="1" x14ac:dyDescent="0.4">
      <c r="A60" s="661" t="s">
        <v>143</v>
      </c>
      <c r="B60" s="662">
        <v>2</v>
      </c>
      <c r="C60" s="1158" t="s">
        <v>144</v>
      </c>
      <c r="D60" s="1161">
        <v>1064.23</v>
      </c>
      <c r="E60" s="716">
        <v>1</v>
      </c>
      <c r="F60" s="717">
        <v>20929347</v>
      </c>
      <c r="G60" s="718">
        <f>IF(ISBLANK(F60),"-",(F60/$D$50*$D$47*$B$68)*($B$57/$D$60))</f>
        <v>124.65788169579598</v>
      </c>
      <c r="H60" s="719">
        <f t="shared" ref="H60:H71" si="0">IF(ISBLANK(F60),"-",(G60/$B$56)*100)</f>
        <v>83.105254463863986</v>
      </c>
      <c r="L60" s="649"/>
    </row>
    <row r="61" spans="1:12" s="648" customFormat="1" ht="26.25" customHeight="1" x14ac:dyDescent="0.4">
      <c r="A61" s="661" t="s">
        <v>114</v>
      </c>
      <c r="B61" s="662">
        <v>20</v>
      </c>
      <c r="C61" s="1159"/>
      <c r="D61" s="1162"/>
      <c r="E61" s="720">
        <v>2</v>
      </c>
      <c r="F61" s="674">
        <v>20862246</v>
      </c>
      <c r="G61" s="721">
        <f>IF(ISBLANK(F61),"-",(F61/$D$50*$D$47*$B$68)*($B$57/$D$60))</f>
        <v>124.25821951237145</v>
      </c>
      <c r="H61" s="722">
        <f t="shared" si="0"/>
        <v>82.838813008247641</v>
      </c>
      <c r="L61" s="649"/>
    </row>
    <row r="62" spans="1:12" s="648" customFormat="1" ht="26.25" customHeight="1" x14ac:dyDescent="0.4">
      <c r="A62" s="661" t="s">
        <v>115</v>
      </c>
      <c r="B62" s="662">
        <v>1</v>
      </c>
      <c r="C62" s="1159"/>
      <c r="D62" s="1162"/>
      <c r="E62" s="720">
        <v>3</v>
      </c>
      <c r="F62" s="723">
        <v>20777454</v>
      </c>
      <c r="G62" s="721">
        <f>IF(ISBLANK(F62),"-",(F62/$D$50*$D$47*$B$68)*($B$57/$D$60))</f>
        <v>123.75318745834943</v>
      </c>
      <c r="H62" s="722">
        <f t="shared" si="0"/>
        <v>82.502124972232949</v>
      </c>
      <c r="L62" s="649"/>
    </row>
    <row r="63" spans="1:12" ht="27" customHeight="1" thickBot="1" x14ac:dyDescent="0.45">
      <c r="A63" s="661" t="s">
        <v>116</v>
      </c>
      <c r="B63" s="662">
        <v>1</v>
      </c>
      <c r="C63" s="1160"/>
      <c r="D63" s="1163"/>
      <c r="E63" s="724">
        <v>4</v>
      </c>
      <c r="F63" s="725"/>
      <c r="G63" s="721" t="str">
        <f>IF(ISBLANK(F63),"-",(F63/$D$50*$D$47*$B$68)*($B$57/$D$60))</f>
        <v>-</v>
      </c>
      <c r="H63" s="722" t="str">
        <f t="shared" si="0"/>
        <v>-</v>
      </c>
    </row>
    <row r="64" spans="1:12" ht="26.25" customHeight="1" x14ac:dyDescent="0.4">
      <c r="A64" s="661" t="s">
        <v>117</v>
      </c>
      <c r="B64" s="662">
        <v>1</v>
      </c>
      <c r="C64" s="1158" t="s">
        <v>145</v>
      </c>
      <c r="D64" s="1161">
        <v>1049.82</v>
      </c>
      <c r="E64" s="716">
        <v>1</v>
      </c>
      <c r="F64" s="717">
        <v>19281575</v>
      </c>
      <c r="G64" s="718">
        <f>IF(ISBLANK(F64),"-",(F64/$D$50*$D$47*$B$68)*($B$57/$D$64))</f>
        <v>116.41990090227272</v>
      </c>
      <c r="H64" s="719">
        <f t="shared" si="0"/>
        <v>77.613267268181801</v>
      </c>
    </row>
    <row r="65" spans="1:8" ht="26.25" customHeight="1" x14ac:dyDescent="0.4">
      <c r="A65" s="661" t="s">
        <v>118</v>
      </c>
      <c r="B65" s="662">
        <v>1</v>
      </c>
      <c r="C65" s="1159"/>
      <c r="D65" s="1162"/>
      <c r="E65" s="720">
        <v>2</v>
      </c>
      <c r="F65" s="674">
        <v>19059186</v>
      </c>
      <c r="G65" s="721">
        <f>IF(ISBLANK(F65),"-",(F65/$D$50*$D$47*$B$68)*($B$57/$D$64))</f>
        <v>115.07714205908924</v>
      </c>
      <c r="H65" s="722">
        <f t="shared" si="0"/>
        <v>76.718094706059489</v>
      </c>
    </row>
    <row r="66" spans="1:8" ht="26.25" customHeight="1" x14ac:dyDescent="0.4">
      <c r="A66" s="661" t="s">
        <v>119</v>
      </c>
      <c r="B66" s="662">
        <v>1</v>
      </c>
      <c r="C66" s="1159"/>
      <c r="D66" s="1162"/>
      <c r="E66" s="720">
        <v>3</v>
      </c>
      <c r="F66" s="674">
        <v>19471243</v>
      </c>
      <c r="G66" s="721">
        <f>IF(ISBLANK(F66),"-",(F66/$D$50*$D$47*$B$68)*($B$57/$D$64))</f>
        <v>117.56509416394</v>
      </c>
      <c r="H66" s="722">
        <f t="shared" si="0"/>
        <v>78.376729442626669</v>
      </c>
    </row>
    <row r="67" spans="1:8" ht="27" customHeight="1" thickBot="1" x14ac:dyDescent="0.45">
      <c r="A67" s="661" t="s">
        <v>120</v>
      </c>
      <c r="B67" s="662">
        <v>1</v>
      </c>
      <c r="C67" s="1160"/>
      <c r="D67" s="1163"/>
      <c r="E67" s="724">
        <v>4</v>
      </c>
      <c r="F67" s="725"/>
      <c r="G67" s="726" t="str">
        <f>IF(ISBLANK(F67),"-",(F67/$D$50*$D$47*$B$68)*($B$57/$D$64))</f>
        <v>-</v>
      </c>
      <c r="H67" s="727" t="str">
        <f t="shared" si="0"/>
        <v>-</v>
      </c>
    </row>
    <row r="68" spans="1:8" ht="26.25" customHeight="1" x14ac:dyDescent="0.4">
      <c r="A68" s="661" t="s">
        <v>121</v>
      </c>
      <c r="B68" s="728">
        <f>(B67/B66)*(B65/B64)*(B63/B62)*(B61/B60)*B59</f>
        <v>1000</v>
      </c>
      <c r="C68" s="1158" t="s">
        <v>146</v>
      </c>
      <c r="D68" s="1161">
        <v>1058.07</v>
      </c>
      <c r="E68" s="716">
        <v>1</v>
      </c>
      <c r="F68" s="717"/>
      <c r="G68" s="718" t="str">
        <f>IF(ISBLANK(F68),"-",(F68/$D$50*$D$47*$B$68)*($B$57/$D$68))</f>
        <v>-</v>
      </c>
      <c r="H68" s="722" t="str">
        <f t="shared" si="0"/>
        <v>-</v>
      </c>
    </row>
    <row r="69" spans="1:8" ht="27" customHeight="1" thickBot="1" x14ac:dyDescent="0.45">
      <c r="A69" s="707" t="s">
        <v>147</v>
      </c>
      <c r="B69" s="729">
        <f>(D47*B68)/B56*B57</f>
        <v>1057.8194999999998</v>
      </c>
      <c r="C69" s="1159"/>
      <c r="D69" s="1162"/>
      <c r="E69" s="720">
        <v>2</v>
      </c>
      <c r="F69" s="674">
        <v>14994390</v>
      </c>
      <c r="G69" s="721">
        <f>IF(ISBLANK(F69),"-",(F69/$D$50*$D$47*$B$68)*($B$57/$D$68))</f>
        <v>89.828461845718977</v>
      </c>
      <c r="H69" s="722">
        <f t="shared" si="0"/>
        <v>59.885641230479315</v>
      </c>
    </row>
    <row r="70" spans="1:8" ht="26.25" customHeight="1" x14ac:dyDescent="0.4">
      <c r="A70" s="1165" t="s">
        <v>77</v>
      </c>
      <c r="B70" s="1166"/>
      <c r="C70" s="1159"/>
      <c r="D70" s="1162"/>
      <c r="E70" s="720">
        <v>3</v>
      </c>
      <c r="F70" s="674">
        <v>14826214</v>
      </c>
      <c r="G70" s="721">
        <f>IF(ISBLANK(F70),"-",(F70/$D$50*$D$47*$B$68)*($B$57/$D$68))</f>
        <v>88.820952277182641</v>
      </c>
      <c r="H70" s="722">
        <f t="shared" si="0"/>
        <v>59.213968184788421</v>
      </c>
    </row>
    <row r="71" spans="1:8" ht="27" customHeight="1" thickBot="1" x14ac:dyDescent="0.45">
      <c r="A71" s="1167"/>
      <c r="B71" s="1168"/>
      <c r="C71" s="1164"/>
      <c r="D71" s="1163"/>
      <c r="E71" s="724">
        <v>4</v>
      </c>
      <c r="F71" s="725"/>
      <c r="G71" s="726" t="str">
        <f>IF(ISBLANK(F71),"-",(F71/$D$50*$D$47*$B$68)*($B$57/$D$68))</f>
        <v>-</v>
      </c>
      <c r="H71" s="727" t="str">
        <f t="shared" si="0"/>
        <v>-</v>
      </c>
    </row>
    <row r="72" spans="1:8" ht="26.25" customHeight="1" x14ac:dyDescent="0.4">
      <c r="A72" s="691"/>
      <c r="B72" s="691"/>
      <c r="C72" s="691"/>
      <c r="D72" s="691"/>
      <c r="E72" s="691"/>
      <c r="F72" s="730" t="s">
        <v>70</v>
      </c>
      <c r="G72" s="731">
        <f>AVERAGE(G60:G71)</f>
        <v>112.54760498934006</v>
      </c>
      <c r="H72" s="732">
        <f>AVERAGE(H60:H71)</f>
        <v>75.031736659560039</v>
      </c>
    </row>
    <row r="73" spans="1:8" ht="26.25" customHeight="1" x14ac:dyDescent="0.4">
      <c r="C73" s="691"/>
      <c r="D73" s="691"/>
      <c r="E73" s="691"/>
      <c r="F73" s="733" t="s">
        <v>83</v>
      </c>
      <c r="G73" s="734">
        <f>STDEV(G60:G71)/G72</f>
        <v>0.13157554620274292</v>
      </c>
      <c r="H73" s="734">
        <f>STDEV(H60:H71)/H72</f>
        <v>0.13157554620274206</v>
      </c>
    </row>
    <row r="74" spans="1:8" ht="27" customHeight="1" thickBot="1" x14ac:dyDescent="0.45">
      <c r="A74" s="691"/>
      <c r="B74" s="691"/>
      <c r="C74" s="691"/>
      <c r="D74" s="691"/>
      <c r="E74" s="693"/>
      <c r="F74" s="735" t="s">
        <v>20</v>
      </c>
      <c r="G74" s="736">
        <f>COUNT(G60:G71)</f>
        <v>8</v>
      </c>
      <c r="H74" s="736">
        <f>COUNT(H60:H71)</f>
        <v>8</v>
      </c>
    </row>
    <row r="76" spans="1:8" ht="26.25" customHeight="1" x14ac:dyDescent="0.4">
      <c r="A76" s="644" t="s">
        <v>148</v>
      </c>
      <c r="B76" s="645" t="s">
        <v>96</v>
      </c>
      <c r="C76" s="1146" t="str">
        <f>B26</f>
        <v>RIFAMPICIN</v>
      </c>
      <c r="D76" s="1146"/>
      <c r="E76" s="633" t="s">
        <v>97</v>
      </c>
      <c r="F76" s="633"/>
      <c r="G76" s="737">
        <f>H72</f>
        <v>75.031736659560039</v>
      </c>
      <c r="H76" s="650"/>
    </row>
    <row r="77" spans="1:8" ht="18.75" x14ac:dyDescent="0.3">
      <c r="A77" s="643" t="s">
        <v>104</v>
      </c>
      <c r="B77" s="643" t="s">
        <v>105</v>
      </c>
    </row>
    <row r="78" spans="1:8" ht="18.75" x14ac:dyDescent="0.3">
      <c r="A78" s="643"/>
      <c r="B78" s="643"/>
    </row>
    <row r="79" spans="1:8" ht="26.25" customHeight="1" x14ac:dyDescent="0.4">
      <c r="A79" s="644" t="s">
        <v>4</v>
      </c>
      <c r="B79" s="1148"/>
      <c r="C79" s="1148"/>
    </row>
    <row r="80" spans="1:8" ht="26.25" customHeight="1" x14ac:dyDescent="0.4">
      <c r="A80" s="645" t="s">
        <v>48</v>
      </c>
      <c r="B80" s="1148"/>
      <c r="C80" s="1148"/>
    </row>
    <row r="81" spans="1:12" ht="27" customHeight="1" thickBot="1" x14ac:dyDescent="0.45">
      <c r="A81" s="645" t="s">
        <v>6</v>
      </c>
      <c r="B81" s="646"/>
    </row>
    <row r="82" spans="1:12" s="648" customFormat="1" ht="27" customHeight="1" thickBot="1" x14ac:dyDescent="0.45">
      <c r="A82" s="645" t="s">
        <v>49</v>
      </c>
      <c r="B82" s="647">
        <v>0</v>
      </c>
      <c r="C82" s="1149" t="s">
        <v>106</v>
      </c>
      <c r="D82" s="1150"/>
      <c r="E82" s="1150"/>
      <c r="F82" s="1150"/>
      <c r="G82" s="1151"/>
      <c r="I82" s="649"/>
      <c r="J82" s="649"/>
      <c r="K82" s="649"/>
      <c r="L82" s="649"/>
    </row>
    <row r="83" spans="1:12" s="648" customFormat="1" ht="19.5" customHeight="1" thickBot="1" x14ac:dyDescent="0.35">
      <c r="A83" s="645" t="s">
        <v>51</v>
      </c>
      <c r="B83" s="650">
        <f>B81-B82</f>
        <v>0</v>
      </c>
      <c r="C83" s="651"/>
      <c r="D83" s="651"/>
      <c r="E83" s="651"/>
      <c r="F83" s="651"/>
      <c r="G83" s="652"/>
      <c r="I83" s="649"/>
      <c r="J83" s="649"/>
      <c r="K83" s="649"/>
      <c r="L83" s="649"/>
    </row>
    <row r="84" spans="1:12" s="648" customFormat="1" ht="27" customHeight="1" thickBot="1" x14ac:dyDescent="0.45">
      <c r="A84" s="645" t="s">
        <v>52</v>
      </c>
      <c r="B84" s="653">
        <v>1</v>
      </c>
      <c r="C84" s="1152" t="s">
        <v>149</v>
      </c>
      <c r="D84" s="1153"/>
      <c r="E84" s="1153"/>
      <c r="F84" s="1153"/>
      <c r="G84" s="1153"/>
      <c r="H84" s="1154"/>
      <c r="I84" s="649"/>
      <c r="J84" s="649"/>
      <c r="K84" s="649"/>
      <c r="L84" s="649"/>
    </row>
    <row r="85" spans="1:12" s="648" customFormat="1" ht="27" customHeight="1" thickBot="1" x14ac:dyDescent="0.45">
      <c r="A85" s="645" t="s">
        <v>54</v>
      </c>
      <c r="B85" s="653">
        <v>1</v>
      </c>
      <c r="C85" s="1152" t="s">
        <v>150</v>
      </c>
      <c r="D85" s="1153"/>
      <c r="E85" s="1153"/>
      <c r="F85" s="1153"/>
      <c r="G85" s="1153"/>
      <c r="H85" s="1154"/>
      <c r="I85" s="649"/>
      <c r="J85" s="649"/>
      <c r="K85" s="649"/>
      <c r="L85" s="649"/>
    </row>
    <row r="86" spans="1:12" s="648" customFormat="1" ht="18.75" x14ac:dyDescent="0.3">
      <c r="A86" s="645"/>
      <c r="B86" s="656"/>
      <c r="C86" s="657"/>
      <c r="D86" s="657"/>
      <c r="E86" s="657"/>
      <c r="F86" s="657"/>
      <c r="G86" s="657"/>
      <c r="H86" s="657"/>
      <c r="I86" s="649"/>
      <c r="J86" s="649"/>
      <c r="K86" s="649"/>
      <c r="L86" s="649"/>
    </row>
    <row r="87" spans="1:12" s="648" customFormat="1" ht="18.75" x14ac:dyDescent="0.3">
      <c r="A87" s="645" t="s">
        <v>56</v>
      </c>
      <c r="B87" s="658">
        <f>B84/B85</f>
        <v>1</v>
      </c>
      <c r="C87" s="633" t="s">
        <v>57</v>
      </c>
      <c r="D87" s="633"/>
      <c r="E87" s="633"/>
      <c r="F87" s="633"/>
      <c r="G87" s="633"/>
      <c r="I87" s="649"/>
      <c r="J87" s="649"/>
      <c r="K87" s="649"/>
      <c r="L87" s="649"/>
    </row>
    <row r="88" spans="1:12" ht="19.5" customHeight="1" thickBot="1" x14ac:dyDescent="0.35">
      <c r="A88" s="643"/>
      <c r="B88" s="643"/>
    </row>
    <row r="89" spans="1:12" ht="27" customHeight="1" thickBot="1" x14ac:dyDescent="0.45">
      <c r="A89" s="659" t="s">
        <v>132</v>
      </c>
      <c r="B89" s="660">
        <v>1</v>
      </c>
      <c r="D89" s="738" t="s">
        <v>59</v>
      </c>
      <c r="E89" s="739"/>
      <c r="F89" s="1155" t="s">
        <v>60</v>
      </c>
      <c r="G89" s="1156"/>
    </row>
    <row r="90" spans="1:12" ht="27" customHeight="1" thickBot="1" x14ac:dyDescent="0.45">
      <c r="A90" s="661" t="s">
        <v>61</v>
      </c>
      <c r="B90" s="662">
        <v>1</v>
      </c>
      <c r="C90" s="740" t="s">
        <v>62</v>
      </c>
      <c r="D90" s="664" t="s">
        <v>63</v>
      </c>
      <c r="E90" s="665" t="s">
        <v>64</v>
      </c>
      <c r="F90" s="664" t="s">
        <v>63</v>
      </c>
      <c r="G90" s="741" t="s">
        <v>64</v>
      </c>
      <c r="I90" s="667" t="s">
        <v>133</v>
      </c>
    </row>
    <row r="91" spans="1:12" ht="26.25" customHeight="1" x14ac:dyDescent="0.4">
      <c r="A91" s="661" t="s">
        <v>65</v>
      </c>
      <c r="B91" s="662">
        <v>1</v>
      </c>
      <c r="C91" s="742">
        <v>1</v>
      </c>
      <c r="D91" s="669"/>
      <c r="E91" s="670" t="str">
        <f>IF(ISBLANK(D91),"-",$D$101/$D$98*D91)</f>
        <v>-</v>
      </c>
      <c r="F91" s="669"/>
      <c r="G91" s="671" t="str">
        <f>IF(ISBLANK(F91),"-",$D$101/$F$98*F91)</f>
        <v>-</v>
      </c>
      <c r="I91" s="672"/>
    </row>
    <row r="92" spans="1:12" ht="26.25" customHeight="1" x14ac:dyDescent="0.4">
      <c r="A92" s="661" t="s">
        <v>66</v>
      </c>
      <c r="B92" s="662">
        <v>1</v>
      </c>
      <c r="C92" s="691">
        <v>2</v>
      </c>
      <c r="D92" s="674"/>
      <c r="E92" s="675" t="str">
        <f>IF(ISBLANK(D92),"-",$D$101/$D$98*D92)</f>
        <v>-</v>
      </c>
      <c r="F92" s="674"/>
      <c r="G92" s="676" t="str">
        <f>IF(ISBLANK(F92),"-",$D$101/$F$98*F92)</f>
        <v>-</v>
      </c>
      <c r="I92" s="1137" t="e">
        <f>ABS((F96/D96*D95)-F95)/D95</f>
        <v>#DIV/0!</v>
      </c>
    </row>
    <row r="93" spans="1:12" ht="26.25" customHeight="1" x14ac:dyDescent="0.4">
      <c r="A93" s="661" t="s">
        <v>67</v>
      </c>
      <c r="B93" s="662">
        <v>1</v>
      </c>
      <c r="C93" s="691">
        <v>3</v>
      </c>
      <c r="D93" s="674"/>
      <c r="E93" s="675" t="str">
        <f>IF(ISBLANK(D93),"-",$D$101/$D$98*D93)</f>
        <v>-</v>
      </c>
      <c r="F93" s="674"/>
      <c r="G93" s="676" t="str">
        <f>IF(ISBLANK(F93),"-",$D$101/$F$98*F93)</f>
        <v>-</v>
      </c>
      <c r="I93" s="1137"/>
    </row>
    <row r="94" spans="1:12" ht="27" customHeight="1" thickBot="1" x14ac:dyDescent="0.45">
      <c r="A94" s="661" t="s">
        <v>68</v>
      </c>
      <c r="B94" s="662">
        <v>1</v>
      </c>
      <c r="C94" s="743">
        <v>4</v>
      </c>
      <c r="D94" s="678"/>
      <c r="E94" s="679" t="str">
        <f>IF(ISBLANK(D94),"-",$D$101/$D$98*D94)</f>
        <v>-</v>
      </c>
      <c r="F94" s="744"/>
      <c r="G94" s="680" t="str">
        <f>IF(ISBLANK(F94),"-",$D$101/$F$98*F94)</f>
        <v>-</v>
      </c>
      <c r="I94" s="681"/>
    </row>
    <row r="95" spans="1:12" ht="27" customHeight="1" thickBot="1" x14ac:dyDescent="0.45">
      <c r="A95" s="661" t="s">
        <v>69</v>
      </c>
      <c r="B95" s="662">
        <v>1</v>
      </c>
      <c r="C95" s="645" t="s">
        <v>70</v>
      </c>
      <c r="D95" s="745" t="e">
        <f>AVERAGE(D91:D94)</f>
        <v>#DIV/0!</v>
      </c>
      <c r="E95" s="684" t="e">
        <f>AVERAGE(E91:E94)</f>
        <v>#DIV/0!</v>
      </c>
      <c r="F95" s="746" t="e">
        <f>AVERAGE(F91:F94)</f>
        <v>#DIV/0!</v>
      </c>
      <c r="G95" s="747" t="e">
        <f>AVERAGE(G91:G94)</f>
        <v>#DIV/0!</v>
      </c>
    </row>
    <row r="96" spans="1:12" ht="26.25" customHeight="1" x14ac:dyDescent="0.4">
      <c r="A96" s="661" t="s">
        <v>71</v>
      </c>
      <c r="B96" s="646">
        <v>1</v>
      </c>
      <c r="C96" s="748" t="s">
        <v>72</v>
      </c>
      <c r="D96" s="749"/>
      <c r="E96" s="633"/>
      <c r="F96" s="688"/>
    </row>
    <row r="97" spans="1:10" ht="26.25" customHeight="1" x14ac:dyDescent="0.4">
      <c r="A97" s="661" t="s">
        <v>73</v>
      </c>
      <c r="B97" s="646">
        <v>1</v>
      </c>
      <c r="C97" s="750" t="s">
        <v>74</v>
      </c>
      <c r="D97" s="751">
        <f>D96*$B$87</f>
        <v>0</v>
      </c>
      <c r="E97" s="691"/>
      <c r="F97" s="690">
        <f>F96*$B$87</f>
        <v>0</v>
      </c>
    </row>
    <row r="98" spans="1:10" ht="19.5" customHeight="1" thickBot="1" x14ac:dyDescent="0.35">
      <c r="A98" s="661" t="s">
        <v>75</v>
      </c>
      <c r="B98" s="691">
        <f>(B97/B96)*(B95/B94)*(B93/B92)*(B91/B90)*B89</f>
        <v>1</v>
      </c>
      <c r="C98" s="750" t="s">
        <v>151</v>
      </c>
      <c r="D98" s="752">
        <f>D97*$B$83/100</f>
        <v>0</v>
      </c>
      <c r="E98" s="693"/>
      <c r="F98" s="692">
        <f>F97*$B$83/100</f>
        <v>0</v>
      </c>
    </row>
    <row r="99" spans="1:10" ht="19.5" customHeight="1" thickBot="1" x14ac:dyDescent="0.35">
      <c r="A99" s="1138" t="s">
        <v>77</v>
      </c>
      <c r="B99" s="1139"/>
      <c r="C99" s="750" t="s">
        <v>152</v>
      </c>
      <c r="D99" s="753">
        <f>D98/$B$98</f>
        <v>0</v>
      </c>
      <c r="E99" s="693"/>
      <c r="F99" s="696">
        <f>F98/$B$98</f>
        <v>0</v>
      </c>
      <c r="H99" s="686"/>
    </row>
    <row r="100" spans="1:10" ht="19.5" customHeight="1" thickBot="1" x14ac:dyDescent="0.35">
      <c r="A100" s="1140"/>
      <c r="B100" s="1141"/>
      <c r="C100" s="750" t="s">
        <v>136</v>
      </c>
      <c r="D100" s="754">
        <f>$B$56/$B$116</f>
        <v>150</v>
      </c>
      <c r="F100" s="701"/>
      <c r="G100" s="755"/>
      <c r="H100" s="686"/>
    </row>
    <row r="101" spans="1:10" ht="18.75" x14ac:dyDescent="0.3">
      <c r="C101" s="750" t="s">
        <v>80</v>
      </c>
      <c r="D101" s="751">
        <f>D100*$B$98</f>
        <v>150</v>
      </c>
      <c r="F101" s="701"/>
      <c r="H101" s="686"/>
    </row>
    <row r="102" spans="1:10" ht="19.5" customHeight="1" thickBot="1" x14ac:dyDescent="0.35">
      <c r="C102" s="756" t="s">
        <v>81</v>
      </c>
      <c r="D102" s="757">
        <f>D101/B34</f>
        <v>150</v>
      </c>
      <c r="F102" s="705"/>
      <c r="H102" s="686"/>
      <c r="J102" s="758"/>
    </row>
    <row r="103" spans="1:10" ht="18.75" x14ac:dyDescent="0.3">
      <c r="C103" s="759" t="s">
        <v>153</v>
      </c>
      <c r="D103" s="760" t="e">
        <f>AVERAGE(E91:E94,G91:G94)</f>
        <v>#DIV/0!</v>
      </c>
      <c r="F103" s="705"/>
      <c r="G103" s="755"/>
      <c r="H103" s="686"/>
      <c r="J103" s="761"/>
    </row>
    <row r="104" spans="1:10" ht="18.75" x14ac:dyDescent="0.3">
      <c r="C104" s="733" t="s">
        <v>83</v>
      </c>
      <c r="D104" s="762" t="e">
        <f>STDEV(E91:E94,G91:G94)/D103</f>
        <v>#DIV/0!</v>
      </c>
      <c r="F104" s="705"/>
      <c r="H104" s="686"/>
      <c r="J104" s="761"/>
    </row>
    <row r="105" spans="1:10" ht="19.5" customHeight="1" thickBot="1" x14ac:dyDescent="0.35">
      <c r="C105" s="735" t="s">
        <v>20</v>
      </c>
      <c r="D105" s="763">
        <f>COUNT(E91:E94,G91:G94)</f>
        <v>0</v>
      </c>
      <c r="F105" s="705"/>
      <c r="H105" s="686"/>
      <c r="J105" s="761"/>
    </row>
    <row r="106" spans="1:10" ht="19.5" customHeight="1" thickBot="1" x14ac:dyDescent="0.35">
      <c r="A106" s="709"/>
      <c r="B106" s="709"/>
      <c r="C106" s="709"/>
      <c r="D106" s="709"/>
      <c r="E106" s="709"/>
    </row>
    <row r="107" spans="1:10" ht="27" customHeight="1" thickBot="1" x14ac:dyDescent="0.45">
      <c r="A107" s="659" t="s">
        <v>109</v>
      </c>
      <c r="B107" s="660">
        <v>1</v>
      </c>
      <c r="C107" s="715" t="s">
        <v>154</v>
      </c>
      <c r="D107" s="715" t="s">
        <v>63</v>
      </c>
      <c r="E107" s="715" t="s">
        <v>111</v>
      </c>
      <c r="F107" s="764" t="s">
        <v>112</v>
      </c>
    </row>
    <row r="108" spans="1:10" ht="26.25" customHeight="1" x14ac:dyDescent="0.4">
      <c r="A108" s="661" t="s">
        <v>113</v>
      </c>
      <c r="B108" s="662">
        <v>1</v>
      </c>
      <c r="C108" s="716">
        <v>1</v>
      </c>
      <c r="D108" s="765"/>
      <c r="E108" s="766" t="str">
        <f t="shared" ref="E108:E113" si="1">IF(ISBLANK(D108),"-",D108/$D$103*$D$100*$B$116)</f>
        <v>-</v>
      </c>
      <c r="F108" s="767" t="str">
        <f t="shared" ref="F108:F113" si="2">IF(ISBLANK(D108), "-", (E108/$B$56)*100)</f>
        <v>-</v>
      </c>
    </row>
    <row r="109" spans="1:10" ht="26.25" customHeight="1" x14ac:dyDescent="0.4">
      <c r="A109" s="661" t="s">
        <v>114</v>
      </c>
      <c r="B109" s="662">
        <v>1</v>
      </c>
      <c r="C109" s="720">
        <v>2</v>
      </c>
      <c r="D109" s="768"/>
      <c r="E109" s="769" t="str">
        <f t="shared" si="1"/>
        <v>-</v>
      </c>
      <c r="F109" s="770" t="str">
        <f t="shared" si="2"/>
        <v>-</v>
      </c>
    </row>
    <row r="110" spans="1:10" ht="26.25" customHeight="1" x14ac:dyDescent="0.4">
      <c r="A110" s="661" t="s">
        <v>115</v>
      </c>
      <c r="B110" s="662">
        <v>1</v>
      </c>
      <c r="C110" s="720">
        <v>3</v>
      </c>
      <c r="D110" s="768"/>
      <c r="E110" s="769" t="str">
        <f t="shared" si="1"/>
        <v>-</v>
      </c>
      <c r="F110" s="770" t="str">
        <f t="shared" si="2"/>
        <v>-</v>
      </c>
    </row>
    <row r="111" spans="1:10" ht="26.25" customHeight="1" x14ac:dyDescent="0.4">
      <c r="A111" s="661" t="s">
        <v>116</v>
      </c>
      <c r="B111" s="662">
        <v>1</v>
      </c>
      <c r="C111" s="720">
        <v>4</v>
      </c>
      <c r="D111" s="768"/>
      <c r="E111" s="769" t="str">
        <f t="shared" si="1"/>
        <v>-</v>
      </c>
      <c r="F111" s="770" t="str">
        <f t="shared" si="2"/>
        <v>-</v>
      </c>
    </row>
    <row r="112" spans="1:10" ht="26.25" customHeight="1" x14ac:dyDescent="0.4">
      <c r="A112" s="661" t="s">
        <v>117</v>
      </c>
      <c r="B112" s="662">
        <v>1</v>
      </c>
      <c r="C112" s="720">
        <v>5</v>
      </c>
      <c r="D112" s="768"/>
      <c r="E112" s="769" t="str">
        <f t="shared" si="1"/>
        <v>-</v>
      </c>
      <c r="F112" s="770" t="str">
        <f t="shared" si="2"/>
        <v>-</v>
      </c>
    </row>
    <row r="113" spans="1:10" ht="27" customHeight="1" thickBot="1" x14ac:dyDescent="0.45">
      <c r="A113" s="661" t="s">
        <v>118</v>
      </c>
      <c r="B113" s="662">
        <v>1</v>
      </c>
      <c r="C113" s="724">
        <v>6</v>
      </c>
      <c r="D113" s="771"/>
      <c r="E113" s="772" t="str">
        <f t="shared" si="1"/>
        <v>-</v>
      </c>
      <c r="F113" s="773" t="str">
        <f t="shared" si="2"/>
        <v>-</v>
      </c>
    </row>
    <row r="114" spans="1:10" ht="27" customHeight="1" thickBot="1" x14ac:dyDescent="0.45">
      <c r="A114" s="661" t="s">
        <v>119</v>
      </c>
      <c r="B114" s="662">
        <v>1</v>
      </c>
      <c r="C114" s="774"/>
      <c r="D114" s="691"/>
      <c r="E114" s="633"/>
      <c r="F114" s="770"/>
    </row>
    <row r="115" spans="1:10" ht="26.25" customHeight="1" x14ac:dyDescent="0.4">
      <c r="A115" s="661" t="s">
        <v>120</v>
      </c>
      <c r="B115" s="662">
        <v>1</v>
      </c>
      <c r="C115" s="774"/>
      <c r="D115" s="775" t="s">
        <v>70</v>
      </c>
      <c r="E115" s="776" t="e">
        <f>AVERAGE(E108:E113)</f>
        <v>#DIV/0!</v>
      </c>
      <c r="F115" s="777" t="e">
        <f>AVERAGE(F108:F113)</f>
        <v>#DIV/0!</v>
      </c>
    </row>
    <row r="116" spans="1:10" ht="27" customHeight="1" thickBot="1" x14ac:dyDescent="0.45">
      <c r="A116" s="661" t="s">
        <v>121</v>
      </c>
      <c r="B116" s="673">
        <f>(B115/B114)*(B113/B112)*(B111/B110)*(B109/B108)*B107</f>
        <v>1</v>
      </c>
      <c r="C116" s="778"/>
      <c r="D116" s="779" t="s">
        <v>83</v>
      </c>
      <c r="E116" s="734" t="e">
        <f>STDEV(E108:E113)/E115</f>
        <v>#DIV/0!</v>
      </c>
      <c r="F116" s="780" t="e">
        <f>STDEV(F108:F113)/F115</f>
        <v>#DIV/0!</v>
      </c>
      <c r="I116" s="633"/>
    </row>
    <row r="117" spans="1:10" ht="27" customHeight="1" thickBot="1" x14ac:dyDescent="0.45">
      <c r="A117" s="1138" t="s">
        <v>77</v>
      </c>
      <c r="B117" s="1142"/>
      <c r="C117" s="781"/>
      <c r="D117" s="735" t="s">
        <v>20</v>
      </c>
      <c r="E117" s="782">
        <f>COUNT(E108:E113)</f>
        <v>0</v>
      </c>
      <c r="F117" s="783">
        <f>COUNT(F108:F113)</f>
        <v>0</v>
      </c>
      <c r="I117" s="633"/>
      <c r="J117" s="761"/>
    </row>
    <row r="118" spans="1:10" ht="26.25" customHeight="1" thickBot="1" x14ac:dyDescent="0.35">
      <c r="A118" s="1140"/>
      <c r="B118" s="1143"/>
      <c r="C118" s="633"/>
      <c r="D118" s="784"/>
      <c r="E118" s="1144" t="s">
        <v>155</v>
      </c>
      <c r="F118" s="1145"/>
      <c r="G118" s="633"/>
      <c r="H118" s="633"/>
      <c r="I118" s="633"/>
    </row>
    <row r="119" spans="1:10" ht="25.5" customHeight="1" x14ac:dyDescent="0.4">
      <c r="A119" s="785"/>
      <c r="B119" s="657"/>
      <c r="C119" s="633"/>
      <c r="D119" s="779" t="s">
        <v>156</v>
      </c>
      <c r="E119" s="786">
        <f>MIN(E108:E113)</f>
        <v>0</v>
      </c>
      <c r="F119" s="787">
        <f>MIN(F108:F113)</f>
        <v>0</v>
      </c>
      <c r="G119" s="633"/>
      <c r="H119" s="633"/>
      <c r="I119" s="633"/>
    </row>
    <row r="120" spans="1:10" ht="24" customHeight="1" thickBot="1" x14ac:dyDescent="0.45">
      <c r="A120" s="785"/>
      <c r="B120" s="657"/>
      <c r="C120" s="633"/>
      <c r="D120" s="702" t="s">
        <v>157</v>
      </c>
      <c r="E120" s="788">
        <f>MAX(E108:E113)</f>
        <v>0</v>
      </c>
      <c r="F120" s="789">
        <f>MAX(F108:F113)</f>
        <v>0</v>
      </c>
      <c r="G120" s="633"/>
      <c r="H120" s="633"/>
      <c r="I120" s="633"/>
    </row>
    <row r="121" spans="1:10" ht="27" customHeight="1" x14ac:dyDescent="0.3">
      <c r="A121" s="785"/>
      <c r="B121" s="657"/>
      <c r="C121" s="633"/>
      <c r="D121" s="633"/>
      <c r="E121" s="633"/>
      <c r="F121" s="691"/>
      <c r="G121" s="633"/>
      <c r="H121" s="633"/>
      <c r="I121" s="633"/>
    </row>
    <row r="122" spans="1:10" ht="25.5" customHeight="1" x14ac:dyDescent="0.3">
      <c r="A122" s="785"/>
      <c r="B122" s="657"/>
      <c r="C122" s="633"/>
      <c r="D122" s="633"/>
      <c r="E122" s="633"/>
      <c r="F122" s="691"/>
      <c r="G122" s="633"/>
      <c r="H122" s="633"/>
      <c r="I122" s="633"/>
    </row>
    <row r="123" spans="1:10" ht="18.75" x14ac:dyDescent="0.3">
      <c r="A123" s="785"/>
      <c r="B123" s="657"/>
      <c r="C123" s="633"/>
      <c r="D123" s="633"/>
      <c r="E123" s="633"/>
      <c r="F123" s="691"/>
      <c r="G123" s="633"/>
      <c r="H123" s="633"/>
      <c r="I123" s="633"/>
    </row>
    <row r="124" spans="1:10" ht="45.75" customHeight="1" x14ac:dyDescent="0.65">
      <c r="A124" s="644" t="s">
        <v>148</v>
      </c>
      <c r="B124" s="645" t="s">
        <v>122</v>
      </c>
      <c r="C124" s="1146" t="str">
        <f>B26</f>
        <v>RIFAMPICIN</v>
      </c>
      <c r="D124" s="1146"/>
      <c r="E124" s="633" t="s">
        <v>123</v>
      </c>
      <c r="F124" s="633"/>
      <c r="G124" s="790" t="e">
        <f>F115</f>
        <v>#DIV/0!</v>
      </c>
      <c r="H124" s="633"/>
      <c r="I124" s="633"/>
    </row>
    <row r="125" spans="1:10" ht="45.75" customHeight="1" x14ac:dyDescent="0.65">
      <c r="A125" s="644"/>
      <c r="B125" s="645" t="s">
        <v>158</v>
      </c>
      <c r="C125" s="645" t="s">
        <v>159</v>
      </c>
      <c r="D125" s="790">
        <f>MIN(F108:F113)</f>
        <v>0</v>
      </c>
      <c r="E125" s="645" t="s">
        <v>160</v>
      </c>
      <c r="F125" s="790">
        <f>MAX(F108:F113)</f>
        <v>0</v>
      </c>
      <c r="G125" s="791"/>
      <c r="H125" s="633"/>
      <c r="I125" s="633"/>
    </row>
    <row r="126" spans="1:10" ht="19.5" customHeight="1" thickBot="1" x14ac:dyDescent="0.35">
      <c r="A126" s="792"/>
      <c r="B126" s="792"/>
      <c r="C126" s="793"/>
      <c r="D126" s="793"/>
      <c r="E126" s="793"/>
      <c r="F126" s="793"/>
      <c r="G126" s="793"/>
      <c r="H126" s="793"/>
    </row>
    <row r="127" spans="1:10" ht="18.75" x14ac:dyDescent="0.3">
      <c r="B127" s="1147" t="s">
        <v>26</v>
      </c>
      <c r="C127" s="1147"/>
      <c r="E127" s="740" t="s">
        <v>27</v>
      </c>
      <c r="F127" s="794"/>
      <c r="G127" s="1147" t="s">
        <v>28</v>
      </c>
      <c r="H127" s="1147"/>
    </row>
    <row r="128" spans="1:10" ht="69.95" customHeight="1" x14ac:dyDescent="0.3">
      <c r="A128" s="644" t="s">
        <v>29</v>
      </c>
      <c r="B128" s="795"/>
      <c r="C128" s="795"/>
      <c r="E128" s="795"/>
      <c r="F128" s="633"/>
      <c r="G128" s="795"/>
      <c r="H128" s="795"/>
    </row>
    <row r="129" spans="1:9" ht="69.95" customHeight="1" x14ac:dyDescent="0.3">
      <c r="A129" s="644" t="s">
        <v>30</v>
      </c>
      <c r="B129" s="796"/>
      <c r="C129" s="796"/>
      <c r="E129" s="796"/>
      <c r="F129" s="633"/>
      <c r="G129" s="797"/>
      <c r="H129" s="797"/>
    </row>
    <row r="130" spans="1:9" ht="18.75" x14ac:dyDescent="0.3">
      <c r="A130" s="691"/>
      <c r="B130" s="691"/>
      <c r="C130" s="691"/>
      <c r="D130" s="691"/>
      <c r="E130" s="691"/>
      <c r="F130" s="693"/>
      <c r="G130" s="691"/>
      <c r="H130" s="691"/>
      <c r="I130" s="633"/>
    </row>
    <row r="131" spans="1:9" ht="18.75" x14ac:dyDescent="0.3">
      <c r="A131" s="691"/>
      <c r="B131" s="691"/>
      <c r="C131" s="691"/>
      <c r="D131" s="691"/>
      <c r="E131" s="691"/>
      <c r="F131" s="693"/>
      <c r="G131" s="691"/>
      <c r="H131" s="691"/>
      <c r="I131" s="633"/>
    </row>
    <row r="132" spans="1:9" ht="18.75" x14ac:dyDescent="0.3">
      <c r="A132" s="691"/>
      <c r="B132" s="691"/>
      <c r="C132" s="691"/>
      <c r="D132" s="691"/>
      <c r="E132" s="691"/>
      <c r="F132" s="693"/>
      <c r="G132" s="691"/>
      <c r="H132" s="691"/>
      <c r="I132" s="633"/>
    </row>
    <row r="133" spans="1:9" ht="18.75" x14ac:dyDescent="0.3">
      <c r="A133" s="691"/>
      <c r="B133" s="691"/>
      <c r="C133" s="691"/>
      <c r="D133" s="691"/>
      <c r="E133" s="691"/>
      <c r="F133" s="693"/>
      <c r="G133" s="691"/>
      <c r="H133" s="691"/>
      <c r="I133" s="633"/>
    </row>
    <row r="134" spans="1:9" ht="18.75" x14ac:dyDescent="0.3">
      <c r="A134" s="691"/>
      <c r="B134" s="691"/>
      <c r="C134" s="691"/>
      <c r="D134" s="691"/>
      <c r="E134" s="691"/>
      <c r="F134" s="693"/>
      <c r="G134" s="691"/>
      <c r="H134" s="691"/>
      <c r="I134" s="633"/>
    </row>
    <row r="135" spans="1:9" ht="18.75" x14ac:dyDescent="0.3">
      <c r="A135" s="691"/>
      <c r="B135" s="691"/>
      <c r="C135" s="691"/>
      <c r="D135" s="691"/>
      <c r="E135" s="691"/>
      <c r="F135" s="693"/>
      <c r="G135" s="691"/>
      <c r="H135" s="691"/>
      <c r="I135" s="633"/>
    </row>
    <row r="136" spans="1:9" ht="18.75" x14ac:dyDescent="0.3">
      <c r="A136" s="691"/>
      <c r="B136" s="691"/>
      <c r="C136" s="691"/>
      <c r="D136" s="691"/>
      <c r="E136" s="691"/>
      <c r="F136" s="693"/>
      <c r="G136" s="691"/>
      <c r="H136" s="691"/>
      <c r="I136" s="633"/>
    </row>
    <row r="137" spans="1:9" ht="18.75" x14ac:dyDescent="0.3">
      <c r="A137" s="691"/>
      <c r="B137" s="691"/>
      <c r="C137" s="691"/>
      <c r="D137" s="691"/>
      <c r="E137" s="691"/>
      <c r="F137" s="693"/>
      <c r="G137" s="691"/>
      <c r="H137" s="691"/>
      <c r="I137" s="633"/>
    </row>
    <row r="138" spans="1:9" ht="18.75" x14ac:dyDescent="0.3">
      <c r="A138" s="691"/>
      <c r="B138" s="691"/>
      <c r="C138" s="691"/>
      <c r="D138" s="691"/>
      <c r="E138" s="691"/>
      <c r="F138" s="693"/>
      <c r="G138" s="691"/>
      <c r="H138" s="691"/>
      <c r="I138" s="633"/>
    </row>
    <row r="250" spans="1:1" x14ac:dyDescent="0.25">
      <c r="A250" s="63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4" zoomScale="60" zoomScaleNormal="40" zoomScalePageLayoutView="45" workbookViewId="0">
      <selection activeCell="F71" sqref="F71"/>
    </sheetView>
  </sheetViews>
  <sheetFormatPr defaultColWidth="9.140625" defaultRowHeight="13.5" x14ac:dyDescent="0.25"/>
  <cols>
    <col min="1" max="1" width="55.42578125" style="798" customWidth="1"/>
    <col min="2" max="2" width="33.7109375" style="798" customWidth="1"/>
    <col min="3" max="3" width="42.28515625" style="798" customWidth="1"/>
    <col min="4" max="4" width="30.5703125" style="798" customWidth="1"/>
    <col min="5" max="5" width="39.85546875" style="798" customWidth="1"/>
    <col min="6" max="6" width="30.7109375" style="798" customWidth="1"/>
    <col min="7" max="7" width="39.85546875" style="798" customWidth="1"/>
    <col min="8" max="8" width="30" style="798" customWidth="1"/>
    <col min="9" max="9" width="30.28515625" style="798" hidden="1" customWidth="1"/>
    <col min="10" max="10" width="30.42578125" style="798" customWidth="1"/>
    <col min="11" max="11" width="21.28515625" style="798" customWidth="1"/>
    <col min="12" max="12" width="9.140625" style="798"/>
    <col min="13" max="16384" width="9.140625" style="800"/>
  </cols>
  <sheetData>
    <row r="1" spans="1:9" ht="18.75" customHeight="1" x14ac:dyDescent="0.25">
      <c r="A1" s="1212" t="s">
        <v>45</v>
      </c>
      <c r="B1" s="1212"/>
      <c r="C1" s="1212"/>
      <c r="D1" s="1212"/>
      <c r="E1" s="1212"/>
      <c r="F1" s="1212"/>
      <c r="G1" s="1212"/>
      <c r="H1" s="1212"/>
      <c r="I1" s="1212"/>
    </row>
    <row r="2" spans="1:9" ht="18.75" customHeight="1" x14ac:dyDescent="0.25">
      <c r="A2" s="1212"/>
      <c r="B2" s="1212"/>
      <c r="C2" s="1212"/>
      <c r="D2" s="1212"/>
      <c r="E2" s="1212"/>
      <c r="F2" s="1212"/>
      <c r="G2" s="1212"/>
      <c r="H2" s="1212"/>
      <c r="I2" s="1212"/>
    </row>
    <row r="3" spans="1:9" ht="18.75" customHeight="1" x14ac:dyDescent="0.25">
      <c r="A3" s="1212"/>
      <c r="B3" s="1212"/>
      <c r="C3" s="1212"/>
      <c r="D3" s="1212"/>
      <c r="E3" s="1212"/>
      <c r="F3" s="1212"/>
      <c r="G3" s="1212"/>
      <c r="H3" s="1212"/>
      <c r="I3" s="1212"/>
    </row>
    <row r="4" spans="1:9" ht="18.75" customHeight="1" x14ac:dyDescent="0.25">
      <c r="A4" s="1212"/>
      <c r="B4" s="1212"/>
      <c r="C4" s="1212"/>
      <c r="D4" s="1212"/>
      <c r="E4" s="1212"/>
      <c r="F4" s="1212"/>
      <c r="G4" s="1212"/>
      <c r="H4" s="1212"/>
      <c r="I4" s="1212"/>
    </row>
    <row r="5" spans="1:9" ht="18.75" customHeight="1" x14ac:dyDescent="0.25">
      <c r="A5" s="1212"/>
      <c r="B5" s="1212"/>
      <c r="C5" s="1212"/>
      <c r="D5" s="1212"/>
      <c r="E5" s="1212"/>
      <c r="F5" s="1212"/>
      <c r="G5" s="1212"/>
      <c r="H5" s="1212"/>
      <c r="I5" s="1212"/>
    </row>
    <row r="6" spans="1:9" ht="18.75" customHeight="1" x14ac:dyDescent="0.25">
      <c r="A6" s="1212"/>
      <c r="B6" s="1212"/>
      <c r="C6" s="1212"/>
      <c r="D6" s="1212"/>
      <c r="E6" s="1212"/>
      <c r="F6" s="1212"/>
      <c r="G6" s="1212"/>
      <c r="H6" s="1212"/>
      <c r="I6" s="1212"/>
    </row>
    <row r="7" spans="1:9" ht="18.75" customHeight="1" x14ac:dyDescent="0.25">
      <c r="A7" s="1212"/>
      <c r="B7" s="1212"/>
      <c r="C7" s="1212"/>
      <c r="D7" s="1212"/>
      <c r="E7" s="1212"/>
      <c r="F7" s="1212"/>
      <c r="G7" s="1212"/>
      <c r="H7" s="1212"/>
      <c r="I7" s="1212"/>
    </row>
    <row r="8" spans="1:9" x14ac:dyDescent="0.25">
      <c r="A8" s="1213" t="s">
        <v>46</v>
      </c>
      <c r="B8" s="1213"/>
      <c r="C8" s="1213"/>
      <c r="D8" s="1213"/>
      <c r="E8" s="1213"/>
      <c r="F8" s="1213"/>
      <c r="G8" s="1213"/>
      <c r="H8" s="1213"/>
      <c r="I8" s="1213"/>
    </row>
    <row r="9" spans="1:9" x14ac:dyDescent="0.25">
      <c r="A9" s="1213"/>
      <c r="B9" s="1213"/>
      <c r="C9" s="1213"/>
      <c r="D9" s="1213"/>
      <c r="E9" s="1213"/>
      <c r="F9" s="1213"/>
      <c r="G9" s="1213"/>
      <c r="H9" s="1213"/>
      <c r="I9" s="1213"/>
    </row>
    <row r="10" spans="1:9" x14ac:dyDescent="0.25">
      <c r="A10" s="1213"/>
      <c r="B10" s="1213"/>
      <c r="C10" s="1213"/>
      <c r="D10" s="1213"/>
      <c r="E10" s="1213"/>
      <c r="F10" s="1213"/>
      <c r="G10" s="1213"/>
      <c r="H10" s="1213"/>
      <c r="I10" s="1213"/>
    </row>
    <row r="11" spans="1:9" x14ac:dyDescent="0.25">
      <c r="A11" s="1213"/>
      <c r="B11" s="1213"/>
      <c r="C11" s="1213"/>
      <c r="D11" s="1213"/>
      <c r="E11" s="1213"/>
      <c r="F11" s="1213"/>
      <c r="G11" s="1213"/>
      <c r="H11" s="1213"/>
      <c r="I11" s="1213"/>
    </row>
    <row r="12" spans="1:9" x14ac:dyDescent="0.25">
      <c r="A12" s="1213"/>
      <c r="B12" s="1213"/>
      <c r="C12" s="1213"/>
      <c r="D12" s="1213"/>
      <c r="E12" s="1213"/>
      <c r="F12" s="1213"/>
      <c r="G12" s="1213"/>
      <c r="H12" s="1213"/>
      <c r="I12" s="1213"/>
    </row>
    <row r="13" spans="1:9" x14ac:dyDescent="0.25">
      <c r="A13" s="1213"/>
      <c r="B13" s="1213"/>
      <c r="C13" s="1213"/>
      <c r="D13" s="1213"/>
      <c r="E13" s="1213"/>
      <c r="F13" s="1213"/>
      <c r="G13" s="1213"/>
      <c r="H13" s="1213"/>
      <c r="I13" s="1213"/>
    </row>
    <row r="14" spans="1:9" x14ac:dyDescent="0.25">
      <c r="A14" s="1213"/>
      <c r="B14" s="1213"/>
      <c r="C14" s="1213"/>
      <c r="D14" s="1213"/>
      <c r="E14" s="1213"/>
      <c r="F14" s="1213"/>
      <c r="G14" s="1213"/>
      <c r="H14" s="1213"/>
      <c r="I14" s="1213"/>
    </row>
    <row r="15" spans="1:9" ht="19.5" customHeight="1" thickBot="1" x14ac:dyDescent="0.35">
      <c r="A15" s="799"/>
    </row>
    <row r="16" spans="1:9" ht="19.5" customHeight="1" thickBot="1" x14ac:dyDescent="0.35">
      <c r="A16" s="1214" t="s">
        <v>31</v>
      </c>
      <c r="B16" s="1215"/>
      <c r="C16" s="1215"/>
      <c r="D16" s="1215"/>
      <c r="E16" s="1215"/>
      <c r="F16" s="1215"/>
      <c r="G16" s="1215"/>
      <c r="H16" s="1216"/>
    </row>
    <row r="17" spans="1:14" ht="20.25" customHeight="1" x14ac:dyDescent="0.25">
      <c r="A17" s="1217" t="s">
        <v>47</v>
      </c>
      <c r="B17" s="1217"/>
      <c r="C17" s="1217"/>
      <c r="D17" s="1217"/>
      <c r="E17" s="1217"/>
      <c r="F17" s="1217"/>
      <c r="G17" s="1217"/>
      <c r="H17" s="1217"/>
    </row>
    <row r="18" spans="1:14" ht="26.25" customHeight="1" x14ac:dyDescent="0.4">
      <c r="A18" s="801" t="s">
        <v>33</v>
      </c>
      <c r="B18" s="1218" t="s">
        <v>5</v>
      </c>
      <c r="C18" s="1218"/>
      <c r="D18" s="802"/>
      <c r="E18" s="803"/>
      <c r="F18" s="804"/>
      <c r="G18" s="804"/>
      <c r="H18" s="804"/>
    </row>
    <row r="19" spans="1:14" ht="26.25" customHeight="1" x14ac:dyDescent="0.4">
      <c r="A19" s="801" t="s">
        <v>34</v>
      </c>
      <c r="B19" s="805" t="s">
        <v>7</v>
      </c>
      <c r="C19" s="804">
        <v>1</v>
      </c>
      <c r="D19" s="804"/>
      <c r="E19" s="804"/>
      <c r="F19" s="804"/>
      <c r="G19" s="804"/>
      <c r="H19" s="804"/>
    </row>
    <row r="20" spans="1:14" ht="26.25" customHeight="1" x14ac:dyDescent="0.4">
      <c r="A20" s="801" t="s">
        <v>35</v>
      </c>
      <c r="B20" s="1219" t="s">
        <v>9</v>
      </c>
      <c r="C20" s="1219"/>
      <c r="D20" s="804"/>
      <c r="E20" s="804"/>
      <c r="F20" s="804"/>
      <c r="G20" s="804"/>
      <c r="H20" s="804"/>
    </row>
    <row r="21" spans="1:14" ht="26.25" customHeight="1" x14ac:dyDescent="0.4">
      <c r="A21" s="801" t="s">
        <v>36</v>
      </c>
      <c r="B21" s="1219" t="s">
        <v>11</v>
      </c>
      <c r="C21" s="1219" t="s">
        <v>11</v>
      </c>
      <c r="D21" s="1219" t="s">
        <v>11</v>
      </c>
      <c r="E21" s="1219" t="s">
        <v>11</v>
      </c>
      <c r="F21" s="1219" t="s">
        <v>11</v>
      </c>
      <c r="G21" s="1219" t="s">
        <v>11</v>
      </c>
      <c r="H21" s="1219" t="s">
        <v>11</v>
      </c>
      <c r="I21" s="806"/>
    </row>
    <row r="22" spans="1:14" ht="26.25" customHeight="1" x14ac:dyDescent="0.4">
      <c r="A22" s="801" t="s">
        <v>37</v>
      </c>
      <c r="B22" s="807" t="s">
        <v>12</v>
      </c>
      <c r="C22" s="804"/>
      <c r="D22" s="804"/>
      <c r="E22" s="804"/>
      <c r="F22" s="804"/>
      <c r="G22" s="804"/>
      <c r="H22" s="804"/>
    </row>
    <row r="23" spans="1:14" ht="26.25" customHeight="1" x14ac:dyDescent="0.4">
      <c r="A23" s="801" t="s">
        <v>38</v>
      </c>
      <c r="B23" s="807"/>
      <c r="C23" s="804"/>
      <c r="D23" s="804"/>
      <c r="E23" s="804"/>
      <c r="F23" s="804"/>
      <c r="G23" s="804"/>
      <c r="H23" s="804"/>
    </row>
    <row r="24" spans="1:14" ht="18.75" x14ac:dyDescent="0.3">
      <c r="A24" s="801"/>
      <c r="B24" s="808"/>
    </row>
    <row r="25" spans="1:14" ht="18.75" x14ac:dyDescent="0.3">
      <c r="A25" s="809" t="s">
        <v>1</v>
      </c>
      <c r="B25" s="808"/>
    </row>
    <row r="26" spans="1:14" ht="26.25" customHeight="1" x14ac:dyDescent="0.4">
      <c r="A26" s="810" t="s">
        <v>4</v>
      </c>
      <c r="B26" s="1220" t="s">
        <v>127</v>
      </c>
      <c r="C26" s="1218"/>
    </row>
    <row r="27" spans="1:14" ht="26.25" customHeight="1" x14ac:dyDescent="0.4">
      <c r="A27" s="811" t="s">
        <v>48</v>
      </c>
      <c r="B27" s="1221" t="s">
        <v>130</v>
      </c>
      <c r="C27" s="1222"/>
    </row>
    <row r="28" spans="1:14" ht="27" customHeight="1" thickBot="1" x14ac:dyDescent="0.45">
      <c r="A28" s="811" t="s">
        <v>6</v>
      </c>
      <c r="B28" s="812">
        <v>100.33</v>
      </c>
    </row>
    <row r="29" spans="1:14" s="814" customFormat="1" ht="27" customHeight="1" thickBot="1" x14ac:dyDescent="0.45">
      <c r="A29" s="811" t="s">
        <v>49</v>
      </c>
      <c r="B29" s="813">
        <v>0</v>
      </c>
      <c r="C29" s="1192" t="s">
        <v>106</v>
      </c>
      <c r="D29" s="1193"/>
      <c r="E29" s="1193"/>
      <c r="F29" s="1193"/>
      <c r="G29" s="1194"/>
      <c r="I29" s="815"/>
      <c r="J29" s="815"/>
      <c r="K29" s="815"/>
      <c r="L29" s="815"/>
    </row>
    <row r="30" spans="1:14" s="814" customFormat="1" ht="19.5" customHeight="1" thickBot="1" x14ac:dyDescent="0.35">
      <c r="A30" s="811" t="s">
        <v>51</v>
      </c>
      <c r="B30" s="816">
        <f>B28-B29</f>
        <v>100.33</v>
      </c>
      <c r="C30" s="817"/>
      <c r="D30" s="817"/>
      <c r="E30" s="817"/>
      <c r="F30" s="817"/>
      <c r="G30" s="818"/>
      <c r="I30" s="815"/>
      <c r="J30" s="815"/>
      <c r="K30" s="815"/>
      <c r="L30" s="815"/>
    </row>
    <row r="31" spans="1:14" s="814" customFormat="1" ht="27" customHeight="1" thickBot="1" x14ac:dyDescent="0.45">
      <c r="A31" s="811" t="s">
        <v>52</v>
      </c>
      <c r="B31" s="819">
        <v>1</v>
      </c>
      <c r="C31" s="1195" t="s">
        <v>53</v>
      </c>
      <c r="D31" s="1196"/>
      <c r="E31" s="1196"/>
      <c r="F31" s="1196"/>
      <c r="G31" s="1196"/>
      <c r="H31" s="1197"/>
      <c r="I31" s="815"/>
      <c r="J31" s="815"/>
      <c r="K31" s="815"/>
      <c r="L31" s="815"/>
    </row>
    <row r="32" spans="1:14" s="814" customFormat="1" ht="27" customHeight="1" thickBot="1" x14ac:dyDescent="0.45">
      <c r="A32" s="811" t="s">
        <v>54</v>
      </c>
      <c r="B32" s="819">
        <v>1</v>
      </c>
      <c r="C32" s="1195" t="s">
        <v>55</v>
      </c>
      <c r="D32" s="1196"/>
      <c r="E32" s="1196"/>
      <c r="F32" s="1196"/>
      <c r="G32" s="1196"/>
      <c r="H32" s="1197"/>
      <c r="I32" s="815"/>
      <c r="J32" s="815"/>
      <c r="K32" s="815"/>
      <c r="L32" s="820"/>
      <c r="M32" s="820"/>
      <c r="N32" s="821"/>
    </row>
    <row r="33" spans="1:14" s="814" customFormat="1" ht="17.25" customHeight="1" x14ac:dyDescent="0.3">
      <c r="A33" s="811"/>
      <c r="B33" s="822"/>
      <c r="C33" s="823"/>
      <c r="D33" s="823"/>
      <c r="E33" s="823"/>
      <c r="F33" s="823"/>
      <c r="G33" s="823"/>
      <c r="H33" s="823"/>
      <c r="I33" s="815"/>
      <c r="J33" s="815"/>
      <c r="K33" s="815"/>
      <c r="L33" s="820"/>
      <c r="M33" s="820"/>
      <c r="N33" s="821"/>
    </row>
    <row r="34" spans="1:14" s="814" customFormat="1" ht="18.75" x14ac:dyDescent="0.3">
      <c r="A34" s="811" t="s">
        <v>56</v>
      </c>
      <c r="B34" s="824">
        <f>B31/B32</f>
        <v>1</v>
      </c>
      <c r="C34" s="799" t="s">
        <v>57</v>
      </c>
      <c r="D34" s="799"/>
      <c r="E34" s="799"/>
      <c r="F34" s="799"/>
      <c r="G34" s="799"/>
      <c r="I34" s="815"/>
      <c r="J34" s="815"/>
      <c r="K34" s="815"/>
      <c r="L34" s="820"/>
      <c r="M34" s="820"/>
      <c r="N34" s="821"/>
    </row>
    <row r="35" spans="1:14" s="814" customFormat="1" ht="19.5" customHeight="1" thickBot="1" x14ac:dyDescent="0.35">
      <c r="A35" s="811"/>
      <c r="B35" s="816"/>
      <c r="G35" s="799"/>
      <c r="I35" s="815"/>
      <c r="J35" s="815"/>
      <c r="K35" s="815"/>
      <c r="L35" s="820"/>
      <c r="M35" s="820"/>
      <c r="N35" s="821"/>
    </row>
    <row r="36" spans="1:14" s="814" customFormat="1" ht="27" customHeight="1" thickBot="1" x14ac:dyDescent="0.45">
      <c r="A36" s="825" t="s">
        <v>132</v>
      </c>
      <c r="B36" s="826">
        <v>25</v>
      </c>
      <c r="C36" s="799"/>
      <c r="D36" s="1198" t="s">
        <v>59</v>
      </c>
      <c r="E36" s="1200"/>
      <c r="F36" s="1198" t="s">
        <v>60</v>
      </c>
      <c r="G36" s="1199"/>
      <c r="J36" s="815"/>
      <c r="K36" s="815"/>
      <c r="L36" s="820"/>
      <c r="M36" s="820"/>
      <c r="N36" s="821"/>
    </row>
    <row r="37" spans="1:14" s="814" customFormat="1" ht="27" customHeight="1" thickBot="1" x14ac:dyDescent="0.45">
      <c r="A37" s="827" t="s">
        <v>61</v>
      </c>
      <c r="B37" s="828">
        <v>5</v>
      </c>
      <c r="C37" s="829" t="s">
        <v>62</v>
      </c>
      <c r="D37" s="830" t="s">
        <v>63</v>
      </c>
      <c r="E37" s="831" t="s">
        <v>64</v>
      </c>
      <c r="F37" s="830" t="s">
        <v>63</v>
      </c>
      <c r="G37" s="832" t="s">
        <v>64</v>
      </c>
      <c r="I37" s="833" t="s">
        <v>133</v>
      </c>
      <c r="J37" s="815"/>
      <c r="K37" s="815"/>
      <c r="L37" s="820"/>
      <c r="M37" s="820"/>
      <c r="N37" s="821"/>
    </row>
    <row r="38" spans="1:14" s="814" customFormat="1" ht="26.25" customHeight="1" x14ac:dyDescent="0.4">
      <c r="A38" s="827" t="s">
        <v>65</v>
      </c>
      <c r="B38" s="828">
        <v>50</v>
      </c>
      <c r="C38" s="834">
        <v>1</v>
      </c>
      <c r="D38" s="835">
        <v>10588923</v>
      </c>
      <c r="E38" s="836">
        <f>IF(ISBLANK(D38),"-",$D$48/$D$45*D38)</f>
        <v>10221553.287889635</v>
      </c>
      <c r="F38" s="835">
        <v>10980939</v>
      </c>
      <c r="G38" s="837">
        <f>IF(ISBLANK(F38),"-",$D$48/$F$45*F38)</f>
        <v>10030077.978740538</v>
      </c>
      <c r="I38" s="838"/>
      <c r="J38" s="815"/>
      <c r="K38" s="815"/>
      <c r="L38" s="820"/>
      <c r="M38" s="820"/>
      <c r="N38" s="821"/>
    </row>
    <row r="39" spans="1:14" s="814" customFormat="1" ht="26.25" customHeight="1" x14ac:dyDescent="0.4">
      <c r="A39" s="827" t="s">
        <v>66</v>
      </c>
      <c r="B39" s="828">
        <v>1</v>
      </c>
      <c r="C39" s="839">
        <v>2</v>
      </c>
      <c r="D39" s="840">
        <v>10571106</v>
      </c>
      <c r="E39" s="841">
        <f>IF(ISBLANK(D39),"-",$D$48/$D$45*D39)</f>
        <v>10204354.426878903</v>
      </c>
      <c r="F39" s="840">
        <v>11222970</v>
      </c>
      <c r="G39" s="842">
        <f>IF(ISBLANK(F39),"-",$D$48/$F$45*F39)</f>
        <v>10251151.040276764</v>
      </c>
      <c r="I39" s="1180">
        <f>ABS((F43/D43*D42)-F42)/D42</f>
        <v>6.9432644900324922E-3</v>
      </c>
      <c r="J39" s="815"/>
      <c r="K39" s="815"/>
      <c r="L39" s="820"/>
      <c r="M39" s="820"/>
      <c r="N39" s="821"/>
    </row>
    <row r="40" spans="1:14" ht="26.25" customHeight="1" x14ac:dyDescent="0.4">
      <c r="A40" s="827" t="s">
        <v>67</v>
      </c>
      <c r="B40" s="828">
        <v>1</v>
      </c>
      <c r="C40" s="839">
        <v>3</v>
      </c>
      <c r="D40" s="840">
        <v>10505828</v>
      </c>
      <c r="E40" s="841">
        <f>IF(ISBLANK(D40),"-",$D$48/$D$45*D40)</f>
        <v>10141341.1671237</v>
      </c>
      <c r="F40" s="840">
        <v>11041280</v>
      </c>
      <c r="G40" s="842">
        <f>IF(ISBLANK(F40),"-",$D$48/$F$45*F40)</f>
        <v>10085193.933333781</v>
      </c>
      <c r="I40" s="1180"/>
      <c r="L40" s="820"/>
      <c r="M40" s="820"/>
      <c r="N40" s="799"/>
    </row>
    <row r="41" spans="1:14" ht="27" customHeight="1" thickBot="1" x14ac:dyDescent="0.45">
      <c r="A41" s="827" t="s">
        <v>68</v>
      </c>
      <c r="B41" s="828">
        <v>1</v>
      </c>
      <c r="C41" s="843">
        <v>4</v>
      </c>
      <c r="D41" s="844"/>
      <c r="E41" s="845" t="str">
        <f>IF(ISBLANK(D41),"-",$D$48/$D$45*D41)</f>
        <v>-</v>
      </c>
      <c r="F41" s="844"/>
      <c r="G41" s="846" t="str">
        <f>IF(ISBLANK(F41),"-",$D$48/$F$45*F41)</f>
        <v>-</v>
      </c>
      <c r="I41" s="847"/>
      <c r="L41" s="820"/>
      <c r="M41" s="820"/>
      <c r="N41" s="799"/>
    </row>
    <row r="42" spans="1:14" ht="27" customHeight="1" thickBot="1" x14ac:dyDescent="0.45">
      <c r="A42" s="827" t="s">
        <v>69</v>
      </c>
      <c r="B42" s="828">
        <v>1</v>
      </c>
      <c r="C42" s="848" t="s">
        <v>70</v>
      </c>
      <c r="D42" s="849">
        <f>AVERAGE(D38:D41)</f>
        <v>10555285.666666666</v>
      </c>
      <c r="E42" s="850">
        <f>AVERAGE(E38:E41)</f>
        <v>10189082.960630745</v>
      </c>
      <c r="F42" s="849">
        <f>AVERAGE(F38:F41)</f>
        <v>11081729.666666666</v>
      </c>
      <c r="G42" s="851">
        <f>AVERAGE(G38:G41)</f>
        <v>10122140.984117027</v>
      </c>
      <c r="H42" s="852"/>
    </row>
    <row r="43" spans="1:14" ht="26.25" customHeight="1" x14ac:dyDescent="0.4">
      <c r="A43" s="827" t="s">
        <v>71</v>
      </c>
      <c r="B43" s="828">
        <v>1</v>
      </c>
      <c r="C43" s="853" t="s">
        <v>134</v>
      </c>
      <c r="D43" s="854">
        <v>19.36</v>
      </c>
      <c r="E43" s="799"/>
      <c r="F43" s="854">
        <v>20.46</v>
      </c>
      <c r="H43" s="852"/>
    </row>
    <row r="44" spans="1:14" ht="26.25" customHeight="1" x14ac:dyDescent="0.4">
      <c r="A44" s="827" t="s">
        <v>73</v>
      </c>
      <c r="B44" s="828">
        <v>1</v>
      </c>
      <c r="C44" s="855" t="s">
        <v>135</v>
      </c>
      <c r="D44" s="856">
        <f>D43*$B$34</f>
        <v>19.36</v>
      </c>
      <c r="E44" s="857"/>
      <c r="F44" s="856">
        <f>F43*$B$34</f>
        <v>20.46</v>
      </c>
      <c r="H44" s="852"/>
    </row>
    <row r="45" spans="1:14" ht="19.5" customHeight="1" thickBot="1" x14ac:dyDescent="0.35">
      <c r="A45" s="827" t="s">
        <v>75</v>
      </c>
      <c r="B45" s="839">
        <f>(B44/B43)*(B42/B41)*(B40/B39)*(B38/B37)*B36</f>
        <v>250</v>
      </c>
      <c r="C45" s="855" t="s">
        <v>76</v>
      </c>
      <c r="D45" s="858">
        <f>D44*$B$30/100</f>
        <v>19.423887999999998</v>
      </c>
      <c r="E45" s="859"/>
      <c r="F45" s="858">
        <f>F44*$B$30/100</f>
        <v>20.527518000000001</v>
      </c>
      <c r="H45" s="852"/>
    </row>
    <row r="46" spans="1:14" ht="19.5" customHeight="1" thickBot="1" x14ac:dyDescent="0.35">
      <c r="A46" s="1181" t="s">
        <v>77</v>
      </c>
      <c r="B46" s="1185"/>
      <c r="C46" s="855" t="s">
        <v>78</v>
      </c>
      <c r="D46" s="860">
        <f>D45/$B$45</f>
        <v>7.7695551999999987E-2</v>
      </c>
      <c r="E46" s="861"/>
      <c r="F46" s="862">
        <f>F45/$B$45</f>
        <v>8.2110072000000006E-2</v>
      </c>
      <c r="H46" s="852"/>
    </row>
    <row r="47" spans="1:14" ht="27" customHeight="1" thickBot="1" x14ac:dyDescent="0.45">
      <c r="A47" s="1183"/>
      <c r="B47" s="1186"/>
      <c r="C47" s="863" t="s">
        <v>136</v>
      </c>
      <c r="D47" s="864">
        <v>7.4999999999999997E-2</v>
      </c>
      <c r="E47" s="865"/>
      <c r="F47" s="861"/>
      <c r="H47" s="852"/>
    </row>
    <row r="48" spans="1:14" ht="18.75" x14ac:dyDescent="0.3">
      <c r="C48" s="866" t="s">
        <v>80</v>
      </c>
      <c r="D48" s="858">
        <f>D47*$B$45</f>
        <v>18.75</v>
      </c>
      <c r="F48" s="867"/>
      <c r="H48" s="852"/>
    </row>
    <row r="49" spans="1:12" ht="19.5" customHeight="1" thickBot="1" x14ac:dyDescent="0.35">
      <c r="C49" s="868" t="s">
        <v>81</v>
      </c>
      <c r="D49" s="869">
        <f>D48/B34</f>
        <v>18.75</v>
      </c>
      <c r="F49" s="867"/>
      <c r="H49" s="852"/>
    </row>
    <row r="50" spans="1:12" ht="18.75" x14ac:dyDescent="0.3">
      <c r="C50" s="825" t="s">
        <v>82</v>
      </c>
      <c r="D50" s="870">
        <f>AVERAGE(E38:E41,G38:G41)</f>
        <v>10155611.972373886</v>
      </c>
      <c r="F50" s="871"/>
      <c r="H50" s="852"/>
    </row>
    <row r="51" spans="1:12" ht="18.75" x14ac:dyDescent="0.3">
      <c r="C51" s="827" t="s">
        <v>83</v>
      </c>
      <c r="D51" s="872">
        <f>STDEV(E38:E41,G38:G41)/D50</f>
        <v>8.4444828592119686E-3</v>
      </c>
      <c r="F51" s="871"/>
      <c r="H51" s="852"/>
    </row>
    <row r="52" spans="1:12" ht="19.5" customHeight="1" thickBot="1" x14ac:dyDescent="0.35">
      <c r="C52" s="873" t="s">
        <v>20</v>
      </c>
      <c r="D52" s="874">
        <f>COUNT(E38:E41,G38:G41)</f>
        <v>6</v>
      </c>
      <c r="F52" s="871"/>
    </row>
    <row r="54" spans="1:12" ht="18.75" x14ac:dyDescent="0.3">
      <c r="A54" s="875" t="s">
        <v>1</v>
      </c>
      <c r="B54" s="876" t="s">
        <v>84</v>
      </c>
    </row>
    <row r="55" spans="1:12" ht="18.75" x14ac:dyDescent="0.3">
      <c r="A55" s="799" t="s">
        <v>85</v>
      </c>
      <c r="B55" s="877" t="str">
        <f>B21</f>
        <v>Each film coated tablet contains Rifampicin BP 150 mg, Isoniazid BP 75 mg, Pyrazinamide BP 400 mg and Ethambutol Hydrochloride BP 275 mg.</v>
      </c>
    </row>
    <row r="56" spans="1:12" ht="26.25" customHeight="1" x14ac:dyDescent="0.4">
      <c r="A56" s="877" t="s">
        <v>137</v>
      </c>
      <c r="B56" s="878">
        <v>75</v>
      </c>
      <c r="C56" s="799" t="str">
        <f>B20</f>
        <v>Rifampicin, Isoniazid 75mg &amp; Pyrazinamide</v>
      </c>
      <c r="H56" s="857"/>
    </row>
    <row r="57" spans="1:12" ht="18.75" x14ac:dyDescent="0.3">
      <c r="A57" s="877" t="s">
        <v>138</v>
      </c>
      <c r="B57" s="879">
        <v>1057.8194999999998</v>
      </c>
      <c r="H57" s="857"/>
    </row>
    <row r="58" spans="1:12" ht="19.5" customHeight="1" thickBot="1" x14ac:dyDescent="0.35">
      <c r="H58" s="857"/>
    </row>
    <row r="59" spans="1:12" s="814" customFormat="1" ht="27" customHeight="1" thickBot="1" x14ac:dyDescent="0.45">
      <c r="A59" s="825" t="s">
        <v>139</v>
      </c>
      <c r="B59" s="826">
        <v>100</v>
      </c>
      <c r="C59" s="799"/>
      <c r="D59" s="880" t="s">
        <v>140</v>
      </c>
      <c r="E59" s="881" t="s">
        <v>62</v>
      </c>
      <c r="F59" s="881" t="s">
        <v>63</v>
      </c>
      <c r="G59" s="881" t="s">
        <v>141</v>
      </c>
      <c r="H59" s="829" t="s">
        <v>142</v>
      </c>
      <c r="L59" s="815"/>
    </row>
    <row r="60" spans="1:12" s="814" customFormat="1" ht="26.25" customHeight="1" x14ac:dyDescent="0.4">
      <c r="A60" s="827" t="s">
        <v>143</v>
      </c>
      <c r="B60" s="828">
        <v>2</v>
      </c>
      <c r="C60" s="1201" t="s">
        <v>144</v>
      </c>
      <c r="D60" s="1204">
        <v>1064.23</v>
      </c>
      <c r="E60" s="882">
        <v>1</v>
      </c>
      <c r="F60" s="883">
        <v>9016103</v>
      </c>
      <c r="G60" s="884">
        <f>IF(ISBLANK(F60),"-",(F60/$D$50*$D$47*$B$68)*($B$57/$D$60))</f>
        <v>66.183556375057591</v>
      </c>
      <c r="H60" s="885">
        <f t="shared" ref="H60:H71" si="0">IF(ISBLANK(F60),"-",(G60/$B$56)*100)</f>
        <v>88.244741833410117</v>
      </c>
      <c r="L60" s="815"/>
    </row>
    <row r="61" spans="1:12" s="814" customFormat="1" ht="26.25" customHeight="1" x14ac:dyDescent="0.4">
      <c r="A61" s="827" t="s">
        <v>114</v>
      </c>
      <c r="B61" s="828">
        <v>20</v>
      </c>
      <c r="C61" s="1202"/>
      <c r="D61" s="1205"/>
      <c r="E61" s="886">
        <v>2</v>
      </c>
      <c r="F61" s="840">
        <v>9021001</v>
      </c>
      <c r="G61" s="887">
        <f>IF(ISBLANK(F61),"-",(F61/$D$50*$D$47*$B$68)*($B$57/$D$60))</f>
        <v>66.219510607071683</v>
      </c>
      <c r="H61" s="888">
        <f t="shared" si="0"/>
        <v>88.292680809428916</v>
      </c>
      <c r="L61" s="815"/>
    </row>
    <row r="62" spans="1:12" s="814" customFormat="1" ht="26.25" customHeight="1" x14ac:dyDescent="0.4">
      <c r="A62" s="827" t="s">
        <v>115</v>
      </c>
      <c r="B62" s="828">
        <v>1</v>
      </c>
      <c r="C62" s="1202"/>
      <c r="D62" s="1205"/>
      <c r="E62" s="886">
        <v>3</v>
      </c>
      <c r="F62" s="889">
        <v>8989501</v>
      </c>
      <c r="G62" s="887">
        <f>IF(ISBLANK(F62),"-",(F62/$D$50*$D$47*$B$68)*($B$57/$D$60))</f>
        <v>65.988281879337066</v>
      </c>
      <c r="H62" s="888">
        <f t="shared" si="0"/>
        <v>87.984375839116097</v>
      </c>
      <c r="L62" s="815"/>
    </row>
    <row r="63" spans="1:12" ht="27" customHeight="1" thickBot="1" x14ac:dyDescent="0.45">
      <c r="A63" s="827" t="s">
        <v>116</v>
      </c>
      <c r="B63" s="828">
        <v>1</v>
      </c>
      <c r="C63" s="1203"/>
      <c r="D63" s="1206"/>
      <c r="E63" s="890">
        <v>4</v>
      </c>
      <c r="F63" s="891"/>
      <c r="G63" s="887" t="str">
        <f>IF(ISBLANK(F63),"-",(F63/$D$50*$D$47*$B$68)*($B$57/$D$60))</f>
        <v>-</v>
      </c>
      <c r="H63" s="888" t="str">
        <f t="shared" si="0"/>
        <v>-</v>
      </c>
    </row>
    <row r="64" spans="1:12" ht="26.25" customHeight="1" x14ac:dyDescent="0.4">
      <c r="A64" s="827" t="s">
        <v>117</v>
      </c>
      <c r="B64" s="828">
        <v>1</v>
      </c>
      <c r="C64" s="1201" t="s">
        <v>145</v>
      </c>
      <c r="D64" s="1204">
        <v>1049.82</v>
      </c>
      <c r="E64" s="882">
        <v>1</v>
      </c>
      <c r="F64" s="883">
        <v>9137148</v>
      </c>
      <c r="G64" s="884">
        <f>IF(ISBLANK(F64),"-",(F64/$D$50*$D$47*$B$68)*($B$57/$D$64))</f>
        <v>67.992741170626317</v>
      </c>
      <c r="H64" s="885">
        <f t="shared" si="0"/>
        <v>90.656988227501756</v>
      </c>
    </row>
    <row r="65" spans="1:8" ht="26.25" customHeight="1" x14ac:dyDescent="0.4">
      <c r="A65" s="827" t="s">
        <v>118</v>
      </c>
      <c r="B65" s="828">
        <v>1</v>
      </c>
      <c r="C65" s="1202"/>
      <c r="D65" s="1205"/>
      <c r="E65" s="886">
        <v>2</v>
      </c>
      <c r="F65" s="840">
        <v>9029860</v>
      </c>
      <c r="G65" s="887">
        <f>IF(ISBLANK(F65),"-",(F65/$D$50*$D$47*$B$68)*($B$57/$D$64))</f>
        <v>67.194373319441866</v>
      </c>
      <c r="H65" s="888">
        <f t="shared" si="0"/>
        <v>89.592497759255821</v>
      </c>
    </row>
    <row r="66" spans="1:8" ht="26.25" customHeight="1" x14ac:dyDescent="0.4">
      <c r="A66" s="827" t="s">
        <v>119</v>
      </c>
      <c r="B66" s="828">
        <v>1</v>
      </c>
      <c r="C66" s="1202"/>
      <c r="D66" s="1205"/>
      <c r="E66" s="886">
        <v>3</v>
      </c>
      <c r="F66" s="840">
        <v>9252690</v>
      </c>
      <c r="G66" s="887">
        <f>IF(ISBLANK(F66),"-",(F66/$D$50*$D$47*$B$68)*($B$57/$D$64))</f>
        <v>68.852529947204786</v>
      </c>
      <c r="H66" s="888">
        <f t="shared" si="0"/>
        <v>91.803373262939715</v>
      </c>
    </row>
    <row r="67" spans="1:8" ht="27" customHeight="1" thickBot="1" x14ac:dyDescent="0.45">
      <c r="A67" s="827" t="s">
        <v>120</v>
      </c>
      <c r="B67" s="828">
        <v>1</v>
      </c>
      <c r="C67" s="1203"/>
      <c r="D67" s="1206"/>
      <c r="E67" s="890">
        <v>4</v>
      </c>
      <c r="F67" s="891"/>
      <c r="G67" s="892" t="str">
        <f>IF(ISBLANK(F67),"-",(F67/$D$50*$D$47*$B$68)*($B$57/$D$64))</f>
        <v>-</v>
      </c>
      <c r="H67" s="893" t="str">
        <f t="shared" si="0"/>
        <v>-</v>
      </c>
    </row>
    <row r="68" spans="1:8" ht="26.25" customHeight="1" x14ac:dyDescent="0.4">
      <c r="A68" s="827" t="s">
        <v>121</v>
      </c>
      <c r="B68" s="894">
        <f>(B67/B66)*(B65/B64)*(B63/B62)*(B61/B60)*B59</f>
        <v>1000</v>
      </c>
      <c r="C68" s="1201" t="s">
        <v>146</v>
      </c>
      <c r="D68" s="1204">
        <v>1058.07</v>
      </c>
      <c r="E68" s="882">
        <v>1</v>
      </c>
      <c r="F68" s="883"/>
      <c r="G68" s="884" t="str">
        <f>IF(ISBLANK(F68),"-",(F68/$D$50*$D$47*$B$68)*($B$57/$D$68))</f>
        <v>-</v>
      </c>
      <c r="H68" s="888" t="str">
        <f t="shared" si="0"/>
        <v>-</v>
      </c>
    </row>
    <row r="69" spans="1:8" ht="27" customHeight="1" thickBot="1" x14ac:dyDescent="0.45">
      <c r="A69" s="873" t="s">
        <v>147</v>
      </c>
      <c r="B69" s="895">
        <f>(D47*B68)/B56*B57</f>
        <v>1057.8194999999998</v>
      </c>
      <c r="C69" s="1202"/>
      <c r="D69" s="1205"/>
      <c r="E69" s="886">
        <v>2</v>
      </c>
      <c r="F69" s="840"/>
      <c r="G69" s="887" t="str">
        <f>IF(ISBLANK(F69),"-",(F69/$D$50*$D$47*$B$68)*($B$57/$D$68))</f>
        <v>-</v>
      </c>
      <c r="H69" s="888" t="str">
        <f t="shared" si="0"/>
        <v>-</v>
      </c>
    </row>
    <row r="70" spans="1:8" ht="26.25" customHeight="1" x14ac:dyDescent="0.4">
      <c r="A70" s="1208" t="s">
        <v>77</v>
      </c>
      <c r="B70" s="1209"/>
      <c r="C70" s="1202"/>
      <c r="D70" s="1205"/>
      <c r="E70" s="886">
        <v>3</v>
      </c>
      <c r="F70" s="840"/>
      <c r="G70" s="887" t="str">
        <f>IF(ISBLANK(F70),"-",(F70/$D$50*$D$47*$B$68)*($B$57/$D$68))</f>
        <v>-</v>
      </c>
      <c r="H70" s="888" t="str">
        <f t="shared" si="0"/>
        <v>-</v>
      </c>
    </row>
    <row r="71" spans="1:8" ht="27" customHeight="1" thickBot="1" x14ac:dyDescent="0.45">
      <c r="A71" s="1210"/>
      <c r="B71" s="1211"/>
      <c r="C71" s="1207"/>
      <c r="D71" s="1206"/>
      <c r="E71" s="890">
        <v>4</v>
      </c>
      <c r="F71" s="891"/>
      <c r="G71" s="892" t="str">
        <f>IF(ISBLANK(F71),"-",(F71/$D$50*$D$47*$B$68)*($B$57/$D$68))</f>
        <v>-</v>
      </c>
      <c r="H71" s="893" t="str">
        <f t="shared" si="0"/>
        <v>-</v>
      </c>
    </row>
    <row r="72" spans="1:8" ht="26.25" customHeight="1" x14ac:dyDescent="0.4">
      <c r="A72" s="857"/>
      <c r="B72" s="857"/>
      <c r="C72" s="857"/>
      <c r="D72" s="857"/>
      <c r="E72" s="857"/>
      <c r="F72" s="896" t="s">
        <v>70</v>
      </c>
      <c r="G72" s="897">
        <f>AVERAGE(G60:G71)</f>
        <v>67.071832216456556</v>
      </c>
      <c r="H72" s="898">
        <f>AVERAGE(H60:H71)</f>
        <v>89.429109621942075</v>
      </c>
    </row>
    <row r="73" spans="1:8" ht="26.25" customHeight="1" x14ac:dyDescent="0.4">
      <c r="C73" s="857"/>
      <c r="D73" s="857"/>
      <c r="E73" s="857"/>
      <c r="F73" s="899" t="s">
        <v>83</v>
      </c>
      <c r="G73" s="900">
        <f>STDEV(G60:G71)/G72</f>
        <v>1.7289159117991726E-2</v>
      </c>
      <c r="H73" s="900">
        <f>STDEV(H60:H71)/H72</f>
        <v>1.7289159117991709E-2</v>
      </c>
    </row>
    <row r="74" spans="1:8" ht="27" customHeight="1" thickBot="1" x14ac:dyDescent="0.45">
      <c r="A74" s="857"/>
      <c r="B74" s="857"/>
      <c r="C74" s="857"/>
      <c r="D74" s="857"/>
      <c r="E74" s="859"/>
      <c r="F74" s="901" t="s">
        <v>20</v>
      </c>
      <c r="G74" s="902">
        <f>COUNT(G60:G71)</f>
        <v>6</v>
      </c>
      <c r="H74" s="902">
        <f>COUNT(H60:H71)</f>
        <v>6</v>
      </c>
    </row>
    <row r="76" spans="1:8" ht="26.25" customHeight="1" x14ac:dyDescent="0.4">
      <c r="A76" s="810" t="s">
        <v>148</v>
      </c>
      <c r="B76" s="811" t="s">
        <v>96</v>
      </c>
      <c r="C76" s="1189" t="str">
        <f>B26</f>
        <v>ISONIAZID</v>
      </c>
      <c r="D76" s="1189"/>
      <c r="E76" s="799" t="s">
        <v>97</v>
      </c>
      <c r="F76" s="799"/>
      <c r="G76" s="903">
        <f>H72</f>
        <v>89.429109621942075</v>
      </c>
      <c r="H76" s="816"/>
    </row>
    <row r="77" spans="1:8" ht="18.75" x14ac:dyDescent="0.3">
      <c r="A77" s="809" t="s">
        <v>104</v>
      </c>
      <c r="B77" s="809" t="s">
        <v>105</v>
      </c>
    </row>
    <row r="78" spans="1:8" ht="18.75" x14ac:dyDescent="0.3">
      <c r="A78" s="809"/>
      <c r="B78" s="809"/>
    </row>
    <row r="79" spans="1:8" ht="26.25" customHeight="1" x14ac:dyDescent="0.4">
      <c r="A79" s="810" t="s">
        <v>4</v>
      </c>
      <c r="B79" s="1191"/>
      <c r="C79" s="1191"/>
    </row>
    <row r="80" spans="1:8" ht="26.25" customHeight="1" x14ac:dyDescent="0.4">
      <c r="A80" s="811" t="s">
        <v>48</v>
      </c>
      <c r="B80" s="1191"/>
      <c r="C80" s="1191"/>
    </row>
    <row r="81" spans="1:12" ht="27" customHeight="1" thickBot="1" x14ac:dyDescent="0.45">
      <c r="A81" s="811" t="s">
        <v>6</v>
      </c>
      <c r="B81" s="812"/>
    </row>
    <row r="82" spans="1:12" s="814" customFormat="1" ht="27" customHeight="1" thickBot="1" x14ac:dyDescent="0.45">
      <c r="A82" s="811" t="s">
        <v>49</v>
      </c>
      <c r="B82" s="813">
        <v>0</v>
      </c>
      <c r="C82" s="1192" t="s">
        <v>106</v>
      </c>
      <c r="D82" s="1193"/>
      <c r="E82" s="1193"/>
      <c r="F82" s="1193"/>
      <c r="G82" s="1194"/>
      <c r="I82" s="815"/>
      <c r="J82" s="815"/>
      <c r="K82" s="815"/>
      <c r="L82" s="815"/>
    </row>
    <row r="83" spans="1:12" s="814" customFormat="1" ht="19.5" customHeight="1" thickBot="1" x14ac:dyDescent="0.35">
      <c r="A83" s="811" t="s">
        <v>51</v>
      </c>
      <c r="B83" s="816">
        <f>B81-B82</f>
        <v>0</v>
      </c>
      <c r="C83" s="817"/>
      <c r="D83" s="817"/>
      <c r="E83" s="817"/>
      <c r="F83" s="817"/>
      <c r="G83" s="818"/>
      <c r="I83" s="815"/>
      <c r="J83" s="815"/>
      <c r="K83" s="815"/>
      <c r="L83" s="815"/>
    </row>
    <row r="84" spans="1:12" s="814" customFormat="1" ht="27" customHeight="1" thickBot="1" x14ac:dyDescent="0.45">
      <c r="A84" s="811" t="s">
        <v>52</v>
      </c>
      <c r="B84" s="819">
        <v>1</v>
      </c>
      <c r="C84" s="1195" t="s">
        <v>149</v>
      </c>
      <c r="D84" s="1196"/>
      <c r="E84" s="1196"/>
      <c r="F84" s="1196"/>
      <c r="G84" s="1196"/>
      <c r="H84" s="1197"/>
      <c r="I84" s="815"/>
      <c r="J84" s="815"/>
      <c r="K84" s="815"/>
      <c r="L84" s="815"/>
    </row>
    <row r="85" spans="1:12" s="814" customFormat="1" ht="27" customHeight="1" thickBot="1" x14ac:dyDescent="0.45">
      <c r="A85" s="811" t="s">
        <v>54</v>
      </c>
      <c r="B85" s="819">
        <v>1</v>
      </c>
      <c r="C85" s="1195" t="s">
        <v>150</v>
      </c>
      <c r="D85" s="1196"/>
      <c r="E85" s="1196"/>
      <c r="F85" s="1196"/>
      <c r="G85" s="1196"/>
      <c r="H85" s="1197"/>
      <c r="I85" s="815"/>
      <c r="J85" s="815"/>
      <c r="K85" s="815"/>
      <c r="L85" s="815"/>
    </row>
    <row r="86" spans="1:12" s="814" customFormat="1" ht="18.75" x14ac:dyDescent="0.3">
      <c r="A86" s="811"/>
      <c r="B86" s="822"/>
      <c r="C86" s="823"/>
      <c r="D86" s="823"/>
      <c r="E86" s="823"/>
      <c r="F86" s="823"/>
      <c r="G86" s="823"/>
      <c r="H86" s="823"/>
      <c r="I86" s="815"/>
      <c r="J86" s="815"/>
      <c r="K86" s="815"/>
      <c r="L86" s="815"/>
    </row>
    <row r="87" spans="1:12" s="814" customFormat="1" ht="18.75" x14ac:dyDescent="0.3">
      <c r="A87" s="811" t="s">
        <v>56</v>
      </c>
      <c r="B87" s="824">
        <f>B84/B85</f>
        <v>1</v>
      </c>
      <c r="C87" s="799" t="s">
        <v>57</v>
      </c>
      <c r="D87" s="799"/>
      <c r="E87" s="799"/>
      <c r="F87" s="799"/>
      <c r="G87" s="799"/>
      <c r="I87" s="815"/>
      <c r="J87" s="815"/>
      <c r="K87" s="815"/>
      <c r="L87" s="815"/>
    </row>
    <row r="88" spans="1:12" ht="19.5" customHeight="1" thickBot="1" x14ac:dyDescent="0.35">
      <c r="A88" s="809"/>
      <c r="B88" s="809"/>
    </row>
    <row r="89" spans="1:12" ht="27" customHeight="1" thickBot="1" x14ac:dyDescent="0.45">
      <c r="A89" s="825" t="s">
        <v>132</v>
      </c>
      <c r="B89" s="826">
        <v>1</v>
      </c>
      <c r="D89" s="904" t="s">
        <v>59</v>
      </c>
      <c r="E89" s="905"/>
      <c r="F89" s="1198" t="s">
        <v>60</v>
      </c>
      <c r="G89" s="1199"/>
    </row>
    <row r="90" spans="1:12" ht="27" customHeight="1" thickBot="1" x14ac:dyDescent="0.45">
      <c r="A90" s="827" t="s">
        <v>61</v>
      </c>
      <c r="B90" s="828">
        <v>1</v>
      </c>
      <c r="C90" s="906" t="s">
        <v>62</v>
      </c>
      <c r="D90" s="830" t="s">
        <v>63</v>
      </c>
      <c r="E90" s="831" t="s">
        <v>64</v>
      </c>
      <c r="F90" s="830" t="s">
        <v>63</v>
      </c>
      <c r="G90" s="907" t="s">
        <v>64</v>
      </c>
      <c r="I90" s="833" t="s">
        <v>133</v>
      </c>
    </row>
    <row r="91" spans="1:12" ht="26.25" customHeight="1" x14ac:dyDescent="0.4">
      <c r="A91" s="827" t="s">
        <v>65</v>
      </c>
      <c r="B91" s="828">
        <v>1</v>
      </c>
      <c r="C91" s="908">
        <v>1</v>
      </c>
      <c r="D91" s="835"/>
      <c r="E91" s="836" t="str">
        <f>IF(ISBLANK(D91),"-",$D$101/$D$98*D91)</f>
        <v>-</v>
      </c>
      <c r="F91" s="835"/>
      <c r="G91" s="837" t="str">
        <f>IF(ISBLANK(F91),"-",$D$101/$F$98*F91)</f>
        <v>-</v>
      </c>
      <c r="I91" s="838"/>
    </row>
    <row r="92" spans="1:12" ht="26.25" customHeight="1" x14ac:dyDescent="0.4">
      <c r="A92" s="827" t="s">
        <v>66</v>
      </c>
      <c r="B92" s="828">
        <v>1</v>
      </c>
      <c r="C92" s="857">
        <v>2</v>
      </c>
      <c r="D92" s="840"/>
      <c r="E92" s="841" t="str">
        <f>IF(ISBLANK(D92),"-",$D$101/$D$98*D92)</f>
        <v>-</v>
      </c>
      <c r="F92" s="840"/>
      <c r="G92" s="842" t="str">
        <f>IF(ISBLANK(F92),"-",$D$101/$F$98*F92)</f>
        <v>-</v>
      </c>
      <c r="I92" s="1180" t="e">
        <f>ABS((F96/D96*D95)-F95)/D95</f>
        <v>#DIV/0!</v>
      </c>
    </row>
    <row r="93" spans="1:12" ht="26.25" customHeight="1" x14ac:dyDescent="0.4">
      <c r="A93" s="827" t="s">
        <v>67</v>
      </c>
      <c r="B93" s="828">
        <v>1</v>
      </c>
      <c r="C93" s="857">
        <v>3</v>
      </c>
      <c r="D93" s="840"/>
      <c r="E93" s="841" t="str">
        <f>IF(ISBLANK(D93),"-",$D$101/$D$98*D93)</f>
        <v>-</v>
      </c>
      <c r="F93" s="840"/>
      <c r="G93" s="842" t="str">
        <f>IF(ISBLANK(F93),"-",$D$101/$F$98*F93)</f>
        <v>-</v>
      </c>
      <c r="I93" s="1180"/>
    </row>
    <row r="94" spans="1:12" ht="27" customHeight="1" thickBot="1" x14ac:dyDescent="0.45">
      <c r="A94" s="827" t="s">
        <v>68</v>
      </c>
      <c r="B94" s="828">
        <v>1</v>
      </c>
      <c r="C94" s="909">
        <v>4</v>
      </c>
      <c r="D94" s="844"/>
      <c r="E94" s="845" t="str">
        <f>IF(ISBLANK(D94),"-",$D$101/$D$98*D94)</f>
        <v>-</v>
      </c>
      <c r="F94" s="910"/>
      <c r="G94" s="846" t="str">
        <f>IF(ISBLANK(F94),"-",$D$101/$F$98*F94)</f>
        <v>-</v>
      </c>
      <c r="I94" s="847"/>
    </row>
    <row r="95" spans="1:12" ht="27" customHeight="1" thickBot="1" x14ac:dyDescent="0.45">
      <c r="A95" s="827" t="s">
        <v>69</v>
      </c>
      <c r="B95" s="828">
        <v>1</v>
      </c>
      <c r="C95" s="811" t="s">
        <v>70</v>
      </c>
      <c r="D95" s="911" t="e">
        <f>AVERAGE(D91:D94)</f>
        <v>#DIV/0!</v>
      </c>
      <c r="E95" s="850" t="e">
        <f>AVERAGE(E91:E94)</f>
        <v>#DIV/0!</v>
      </c>
      <c r="F95" s="912" t="e">
        <f>AVERAGE(F91:F94)</f>
        <v>#DIV/0!</v>
      </c>
      <c r="G95" s="913" t="e">
        <f>AVERAGE(G91:G94)</f>
        <v>#DIV/0!</v>
      </c>
    </row>
    <row r="96" spans="1:12" ht="26.25" customHeight="1" x14ac:dyDescent="0.4">
      <c r="A96" s="827" t="s">
        <v>71</v>
      </c>
      <c r="B96" s="812">
        <v>1</v>
      </c>
      <c r="C96" s="914" t="s">
        <v>72</v>
      </c>
      <c r="D96" s="915"/>
      <c r="E96" s="799"/>
      <c r="F96" s="854"/>
    </row>
    <row r="97" spans="1:10" ht="26.25" customHeight="1" x14ac:dyDescent="0.4">
      <c r="A97" s="827" t="s">
        <v>73</v>
      </c>
      <c r="B97" s="812">
        <v>1</v>
      </c>
      <c r="C97" s="916" t="s">
        <v>74</v>
      </c>
      <c r="D97" s="917">
        <f>D96*$B$87</f>
        <v>0</v>
      </c>
      <c r="E97" s="857"/>
      <c r="F97" s="856">
        <f>F96*$B$87</f>
        <v>0</v>
      </c>
    </row>
    <row r="98" spans="1:10" ht="19.5" customHeight="1" thickBot="1" x14ac:dyDescent="0.35">
      <c r="A98" s="827" t="s">
        <v>75</v>
      </c>
      <c r="B98" s="857">
        <f>(B97/B96)*(B95/B94)*(B93/B92)*(B91/B90)*B89</f>
        <v>1</v>
      </c>
      <c r="C98" s="916" t="s">
        <v>151</v>
      </c>
      <c r="D98" s="918">
        <f>D97*$B$83/100</f>
        <v>0</v>
      </c>
      <c r="E98" s="859"/>
      <c r="F98" s="858">
        <f>F97*$B$83/100</f>
        <v>0</v>
      </c>
    </row>
    <row r="99" spans="1:10" ht="19.5" customHeight="1" thickBot="1" x14ac:dyDescent="0.35">
      <c r="A99" s="1181" t="s">
        <v>77</v>
      </c>
      <c r="B99" s="1182"/>
      <c r="C99" s="916" t="s">
        <v>152</v>
      </c>
      <c r="D99" s="919">
        <f>D98/$B$98</f>
        <v>0</v>
      </c>
      <c r="E99" s="859"/>
      <c r="F99" s="862">
        <f>F98/$B$98</f>
        <v>0</v>
      </c>
      <c r="H99" s="852"/>
    </row>
    <row r="100" spans="1:10" ht="19.5" customHeight="1" thickBot="1" x14ac:dyDescent="0.35">
      <c r="A100" s="1183"/>
      <c r="B100" s="1184"/>
      <c r="C100" s="916" t="s">
        <v>136</v>
      </c>
      <c r="D100" s="920">
        <f>$B$56/$B$116</f>
        <v>75</v>
      </c>
      <c r="F100" s="867"/>
      <c r="G100" s="921"/>
      <c r="H100" s="852"/>
    </row>
    <row r="101" spans="1:10" ht="18.75" x14ac:dyDescent="0.3">
      <c r="C101" s="916" t="s">
        <v>80</v>
      </c>
      <c r="D101" s="917">
        <f>D100*$B$98</f>
        <v>75</v>
      </c>
      <c r="F101" s="867"/>
      <c r="H101" s="852"/>
    </row>
    <row r="102" spans="1:10" ht="19.5" customHeight="1" thickBot="1" x14ac:dyDescent="0.35">
      <c r="C102" s="922" t="s">
        <v>81</v>
      </c>
      <c r="D102" s="923">
        <f>D101/B34</f>
        <v>75</v>
      </c>
      <c r="F102" s="871"/>
      <c r="H102" s="852"/>
      <c r="J102" s="924"/>
    </row>
    <row r="103" spans="1:10" ht="18.75" x14ac:dyDescent="0.3">
      <c r="C103" s="925" t="s">
        <v>153</v>
      </c>
      <c r="D103" s="926" t="e">
        <f>AVERAGE(E91:E94,G91:G94)</f>
        <v>#DIV/0!</v>
      </c>
      <c r="F103" s="871"/>
      <c r="G103" s="921"/>
      <c r="H103" s="852"/>
      <c r="J103" s="927"/>
    </row>
    <row r="104" spans="1:10" ht="18.75" x14ac:dyDescent="0.3">
      <c r="C104" s="899" t="s">
        <v>83</v>
      </c>
      <c r="D104" s="928" t="e">
        <f>STDEV(E91:E94,G91:G94)/D103</f>
        <v>#DIV/0!</v>
      </c>
      <c r="F104" s="871"/>
      <c r="H104" s="852"/>
      <c r="J104" s="927"/>
    </row>
    <row r="105" spans="1:10" ht="19.5" customHeight="1" thickBot="1" x14ac:dyDescent="0.35">
      <c r="C105" s="901" t="s">
        <v>20</v>
      </c>
      <c r="D105" s="929">
        <f>COUNT(E91:E94,G91:G94)</f>
        <v>0</v>
      </c>
      <c r="F105" s="871"/>
      <c r="H105" s="852"/>
      <c r="J105" s="927"/>
    </row>
    <row r="106" spans="1:10" ht="19.5" customHeight="1" thickBot="1" x14ac:dyDescent="0.35">
      <c r="A106" s="875"/>
      <c r="B106" s="875"/>
      <c r="C106" s="875"/>
      <c r="D106" s="875"/>
      <c r="E106" s="875"/>
    </row>
    <row r="107" spans="1:10" ht="27" customHeight="1" thickBot="1" x14ac:dyDescent="0.45">
      <c r="A107" s="825" t="s">
        <v>109</v>
      </c>
      <c r="B107" s="826">
        <v>1</v>
      </c>
      <c r="C107" s="881" t="s">
        <v>154</v>
      </c>
      <c r="D107" s="881" t="s">
        <v>63</v>
      </c>
      <c r="E107" s="881" t="s">
        <v>111</v>
      </c>
      <c r="F107" s="930" t="s">
        <v>112</v>
      </c>
    </row>
    <row r="108" spans="1:10" ht="26.25" customHeight="1" x14ac:dyDescent="0.4">
      <c r="A108" s="827" t="s">
        <v>113</v>
      </c>
      <c r="B108" s="828">
        <v>1</v>
      </c>
      <c r="C108" s="882">
        <v>1</v>
      </c>
      <c r="D108" s="931"/>
      <c r="E108" s="932" t="str">
        <f t="shared" ref="E108:E113" si="1">IF(ISBLANK(D108),"-",D108/$D$103*$D$100*$B$116)</f>
        <v>-</v>
      </c>
      <c r="F108" s="933" t="str">
        <f t="shared" ref="F108:F113" si="2">IF(ISBLANK(D108), "-", (E108/$B$56)*100)</f>
        <v>-</v>
      </c>
    </row>
    <row r="109" spans="1:10" ht="26.25" customHeight="1" x14ac:dyDescent="0.4">
      <c r="A109" s="827" t="s">
        <v>114</v>
      </c>
      <c r="B109" s="828">
        <v>1</v>
      </c>
      <c r="C109" s="886">
        <v>2</v>
      </c>
      <c r="D109" s="934"/>
      <c r="E109" s="935" t="str">
        <f t="shared" si="1"/>
        <v>-</v>
      </c>
      <c r="F109" s="936" t="str">
        <f t="shared" si="2"/>
        <v>-</v>
      </c>
    </row>
    <row r="110" spans="1:10" ht="26.25" customHeight="1" x14ac:dyDescent="0.4">
      <c r="A110" s="827" t="s">
        <v>115</v>
      </c>
      <c r="B110" s="828">
        <v>1</v>
      </c>
      <c r="C110" s="886">
        <v>3</v>
      </c>
      <c r="D110" s="934"/>
      <c r="E110" s="935" t="str">
        <f t="shared" si="1"/>
        <v>-</v>
      </c>
      <c r="F110" s="936" t="str">
        <f t="shared" si="2"/>
        <v>-</v>
      </c>
    </row>
    <row r="111" spans="1:10" ht="26.25" customHeight="1" x14ac:dyDescent="0.4">
      <c r="A111" s="827" t="s">
        <v>116</v>
      </c>
      <c r="B111" s="828">
        <v>1</v>
      </c>
      <c r="C111" s="886">
        <v>4</v>
      </c>
      <c r="D111" s="934"/>
      <c r="E111" s="935" t="str">
        <f t="shared" si="1"/>
        <v>-</v>
      </c>
      <c r="F111" s="936" t="str">
        <f t="shared" si="2"/>
        <v>-</v>
      </c>
    </row>
    <row r="112" spans="1:10" ht="26.25" customHeight="1" x14ac:dyDescent="0.4">
      <c r="A112" s="827" t="s">
        <v>117</v>
      </c>
      <c r="B112" s="828">
        <v>1</v>
      </c>
      <c r="C112" s="886">
        <v>5</v>
      </c>
      <c r="D112" s="934"/>
      <c r="E112" s="935" t="str">
        <f t="shared" si="1"/>
        <v>-</v>
      </c>
      <c r="F112" s="936" t="str">
        <f t="shared" si="2"/>
        <v>-</v>
      </c>
    </row>
    <row r="113" spans="1:10" ht="27" customHeight="1" thickBot="1" x14ac:dyDescent="0.45">
      <c r="A113" s="827" t="s">
        <v>118</v>
      </c>
      <c r="B113" s="828">
        <v>1</v>
      </c>
      <c r="C113" s="890">
        <v>6</v>
      </c>
      <c r="D113" s="937"/>
      <c r="E113" s="938" t="str">
        <f t="shared" si="1"/>
        <v>-</v>
      </c>
      <c r="F113" s="939" t="str">
        <f t="shared" si="2"/>
        <v>-</v>
      </c>
    </row>
    <row r="114" spans="1:10" ht="27" customHeight="1" thickBot="1" x14ac:dyDescent="0.45">
      <c r="A114" s="827" t="s">
        <v>119</v>
      </c>
      <c r="B114" s="828">
        <v>1</v>
      </c>
      <c r="C114" s="940"/>
      <c r="D114" s="857"/>
      <c r="E114" s="799"/>
      <c r="F114" s="936"/>
    </row>
    <row r="115" spans="1:10" ht="26.25" customHeight="1" x14ac:dyDescent="0.4">
      <c r="A115" s="827" t="s">
        <v>120</v>
      </c>
      <c r="B115" s="828">
        <v>1</v>
      </c>
      <c r="C115" s="940"/>
      <c r="D115" s="941" t="s">
        <v>70</v>
      </c>
      <c r="E115" s="942" t="e">
        <f>AVERAGE(E108:E113)</f>
        <v>#DIV/0!</v>
      </c>
      <c r="F115" s="943" t="e">
        <f>AVERAGE(F108:F113)</f>
        <v>#DIV/0!</v>
      </c>
    </row>
    <row r="116" spans="1:10" ht="27" customHeight="1" thickBot="1" x14ac:dyDescent="0.45">
      <c r="A116" s="827" t="s">
        <v>121</v>
      </c>
      <c r="B116" s="839">
        <f>(B115/B114)*(B113/B112)*(B111/B110)*(B109/B108)*B107</f>
        <v>1</v>
      </c>
      <c r="C116" s="944"/>
      <c r="D116" s="945" t="s">
        <v>83</v>
      </c>
      <c r="E116" s="900" t="e">
        <f>STDEV(E108:E113)/E115</f>
        <v>#DIV/0!</v>
      </c>
      <c r="F116" s="946" t="e">
        <f>STDEV(F108:F113)/F115</f>
        <v>#DIV/0!</v>
      </c>
      <c r="I116" s="799"/>
    </row>
    <row r="117" spans="1:10" ht="27" customHeight="1" thickBot="1" x14ac:dyDescent="0.45">
      <c r="A117" s="1181" t="s">
        <v>77</v>
      </c>
      <c r="B117" s="1185"/>
      <c r="C117" s="947"/>
      <c r="D117" s="901" t="s">
        <v>20</v>
      </c>
      <c r="E117" s="948">
        <f>COUNT(E108:E113)</f>
        <v>0</v>
      </c>
      <c r="F117" s="949">
        <f>COUNT(F108:F113)</f>
        <v>0</v>
      </c>
      <c r="I117" s="799"/>
      <c r="J117" s="927"/>
    </row>
    <row r="118" spans="1:10" ht="26.25" customHeight="1" thickBot="1" x14ac:dyDescent="0.35">
      <c r="A118" s="1183"/>
      <c r="B118" s="1186"/>
      <c r="C118" s="799"/>
      <c r="D118" s="950"/>
      <c r="E118" s="1187" t="s">
        <v>155</v>
      </c>
      <c r="F118" s="1188"/>
      <c r="G118" s="799"/>
      <c r="H118" s="799"/>
      <c r="I118" s="799"/>
    </row>
    <row r="119" spans="1:10" ht="25.5" customHeight="1" x14ac:dyDescent="0.4">
      <c r="A119" s="951"/>
      <c r="B119" s="823"/>
      <c r="C119" s="799"/>
      <c r="D119" s="945" t="s">
        <v>156</v>
      </c>
      <c r="E119" s="952">
        <f>MIN(E108:E113)</f>
        <v>0</v>
      </c>
      <c r="F119" s="953">
        <f>MIN(F108:F113)</f>
        <v>0</v>
      </c>
      <c r="G119" s="799"/>
      <c r="H119" s="799"/>
      <c r="I119" s="799"/>
    </row>
    <row r="120" spans="1:10" ht="24" customHeight="1" thickBot="1" x14ac:dyDescent="0.45">
      <c r="A120" s="951"/>
      <c r="B120" s="823"/>
      <c r="C120" s="799"/>
      <c r="D120" s="868" t="s">
        <v>157</v>
      </c>
      <c r="E120" s="954">
        <f>MAX(E108:E113)</f>
        <v>0</v>
      </c>
      <c r="F120" s="955">
        <f>MAX(F108:F113)</f>
        <v>0</v>
      </c>
      <c r="G120" s="799"/>
      <c r="H120" s="799"/>
      <c r="I120" s="799"/>
    </row>
    <row r="121" spans="1:10" ht="27" customHeight="1" x14ac:dyDescent="0.3">
      <c r="A121" s="951"/>
      <c r="B121" s="823"/>
      <c r="C121" s="799"/>
      <c r="D121" s="799"/>
      <c r="E121" s="799"/>
      <c r="F121" s="857"/>
      <c r="G121" s="799"/>
      <c r="H121" s="799"/>
      <c r="I121" s="799"/>
    </row>
    <row r="122" spans="1:10" ht="25.5" customHeight="1" x14ac:dyDescent="0.3">
      <c r="A122" s="951"/>
      <c r="B122" s="823"/>
      <c r="C122" s="799"/>
      <c r="D122" s="799"/>
      <c r="E122" s="799"/>
      <c r="F122" s="857"/>
      <c r="G122" s="799"/>
      <c r="H122" s="799"/>
      <c r="I122" s="799"/>
    </row>
    <row r="123" spans="1:10" ht="18.75" x14ac:dyDescent="0.3">
      <c r="A123" s="951"/>
      <c r="B123" s="823"/>
      <c r="C123" s="799"/>
      <c r="D123" s="799"/>
      <c r="E123" s="799"/>
      <c r="F123" s="857"/>
      <c r="G123" s="799"/>
      <c r="H123" s="799"/>
      <c r="I123" s="799"/>
    </row>
    <row r="124" spans="1:10" ht="45.75" customHeight="1" x14ac:dyDescent="0.65">
      <c r="A124" s="810" t="s">
        <v>148</v>
      </c>
      <c r="B124" s="811" t="s">
        <v>122</v>
      </c>
      <c r="C124" s="1189" t="str">
        <f>B26</f>
        <v>ISONIAZID</v>
      </c>
      <c r="D124" s="1189"/>
      <c r="E124" s="799" t="s">
        <v>123</v>
      </c>
      <c r="F124" s="799"/>
      <c r="G124" s="956" t="e">
        <f>F115</f>
        <v>#DIV/0!</v>
      </c>
      <c r="H124" s="799"/>
      <c r="I124" s="799"/>
    </row>
    <row r="125" spans="1:10" ht="45.75" customHeight="1" x14ac:dyDescent="0.65">
      <c r="A125" s="810"/>
      <c r="B125" s="811" t="s">
        <v>158</v>
      </c>
      <c r="C125" s="811" t="s">
        <v>159</v>
      </c>
      <c r="D125" s="956">
        <f>MIN(F108:F113)</f>
        <v>0</v>
      </c>
      <c r="E125" s="811" t="s">
        <v>160</v>
      </c>
      <c r="F125" s="956">
        <f>MAX(F108:F113)</f>
        <v>0</v>
      </c>
      <c r="G125" s="957"/>
      <c r="H125" s="799"/>
      <c r="I125" s="799"/>
    </row>
    <row r="126" spans="1:10" ht="19.5" customHeight="1" thickBot="1" x14ac:dyDescent="0.35">
      <c r="A126" s="958"/>
      <c r="B126" s="958"/>
      <c r="C126" s="959"/>
      <c r="D126" s="959"/>
      <c r="E126" s="959"/>
      <c r="F126" s="959"/>
      <c r="G126" s="959"/>
      <c r="H126" s="959"/>
    </row>
    <row r="127" spans="1:10" ht="18.75" x14ac:dyDescent="0.3">
      <c r="B127" s="1190" t="s">
        <v>26</v>
      </c>
      <c r="C127" s="1190"/>
      <c r="E127" s="906" t="s">
        <v>27</v>
      </c>
      <c r="F127" s="960"/>
      <c r="G127" s="1190" t="s">
        <v>28</v>
      </c>
      <c r="H127" s="1190"/>
    </row>
    <row r="128" spans="1:10" ht="69.95" customHeight="1" x14ac:dyDescent="0.3">
      <c r="A128" s="810" t="s">
        <v>29</v>
      </c>
      <c r="B128" s="961"/>
      <c r="C128" s="961"/>
      <c r="E128" s="961"/>
      <c r="F128" s="799"/>
      <c r="G128" s="961"/>
      <c r="H128" s="961"/>
    </row>
    <row r="129" spans="1:9" ht="69.95" customHeight="1" x14ac:dyDescent="0.3">
      <c r="A129" s="810" t="s">
        <v>30</v>
      </c>
      <c r="B129" s="962"/>
      <c r="C129" s="962"/>
      <c r="E129" s="962"/>
      <c r="F129" s="799"/>
      <c r="G129" s="963"/>
      <c r="H129" s="963"/>
    </row>
    <row r="130" spans="1:9" ht="18.75" x14ac:dyDescent="0.3">
      <c r="A130" s="857"/>
      <c r="B130" s="857"/>
      <c r="C130" s="857"/>
      <c r="D130" s="857"/>
      <c r="E130" s="857"/>
      <c r="F130" s="859"/>
      <c r="G130" s="857"/>
      <c r="H130" s="857"/>
      <c r="I130" s="799"/>
    </row>
    <row r="131" spans="1:9" ht="18.75" x14ac:dyDescent="0.3">
      <c r="A131" s="857"/>
      <c r="B131" s="857"/>
      <c r="C131" s="857"/>
      <c r="D131" s="857"/>
      <c r="E131" s="857"/>
      <c r="F131" s="859"/>
      <c r="G131" s="857"/>
      <c r="H131" s="857"/>
      <c r="I131" s="799"/>
    </row>
    <row r="132" spans="1:9" ht="18.75" x14ac:dyDescent="0.3">
      <c r="A132" s="857"/>
      <c r="B132" s="857"/>
      <c r="C132" s="857"/>
      <c r="D132" s="857"/>
      <c r="E132" s="857"/>
      <c r="F132" s="859"/>
      <c r="G132" s="857"/>
      <c r="H132" s="857"/>
      <c r="I132" s="799"/>
    </row>
    <row r="133" spans="1:9" ht="18.75" x14ac:dyDescent="0.3">
      <c r="A133" s="857"/>
      <c r="B133" s="857"/>
      <c r="C133" s="857"/>
      <c r="D133" s="857"/>
      <c r="E133" s="857"/>
      <c r="F133" s="859"/>
      <c r="G133" s="857"/>
      <c r="H133" s="857"/>
      <c r="I133" s="799"/>
    </row>
    <row r="134" spans="1:9" ht="18.75" x14ac:dyDescent="0.3">
      <c r="A134" s="857"/>
      <c r="B134" s="857"/>
      <c r="C134" s="857"/>
      <c r="D134" s="857"/>
      <c r="E134" s="857"/>
      <c r="F134" s="859"/>
      <c r="G134" s="857"/>
      <c r="H134" s="857"/>
      <c r="I134" s="799"/>
    </row>
    <row r="135" spans="1:9" ht="18.75" x14ac:dyDescent="0.3">
      <c r="A135" s="857"/>
      <c r="B135" s="857"/>
      <c r="C135" s="857"/>
      <c r="D135" s="857"/>
      <c r="E135" s="857"/>
      <c r="F135" s="859"/>
      <c r="G135" s="857"/>
      <c r="H135" s="857"/>
      <c r="I135" s="799"/>
    </row>
    <row r="136" spans="1:9" ht="18.75" x14ac:dyDescent="0.3">
      <c r="A136" s="857"/>
      <c r="B136" s="857"/>
      <c r="C136" s="857"/>
      <c r="D136" s="857"/>
      <c r="E136" s="857"/>
      <c r="F136" s="859"/>
      <c r="G136" s="857"/>
      <c r="H136" s="857"/>
      <c r="I136" s="799"/>
    </row>
    <row r="137" spans="1:9" ht="18.75" x14ac:dyDescent="0.3">
      <c r="A137" s="857"/>
      <c r="B137" s="857"/>
      <c r="C137" s="857"/>
      <c r="D137" s="857"/>
      <c r="E137" s="857"/>
      <c r="F137" s="859"/>
      <c r="G137" s="857"/>
      <c r="H137" s="857"/>
      <c r="I137" s="799"/>
    </row>
    <row r="138" spans="1:9" ht="18.75" x14ac:dyDescent="0.3">
      <c r="A138" s="857"/>
      <c r="B138" s="857"/>
      <c r="C138" s="857"/>
      <c r="D138" s="857"/>
      <c r="E138" s="857"/>
      <c r="F138" s="859"/>
      <c r="G138" s="857"/>
      <c r="H138" s="857"/>
      <c r="I138" s="799"/>
    </row>
    <row r="250" spans="1:1" x14ac:dyDescent="0.25">
      <c r="A250" s="79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0" workbookViewId="0">
      <selection activeCell="F68" sqref="F68"/>
    </sheetView>
  </sheetViews>
  <sheetFormatPr defaultColWidth="9.140625" defaultRowHeight="13.5" x14ac:dyDescent="0.25"/>
  <cols>
    <col min="1" max="1" width="55.42578125" style="798" customWidth="1"/>
    <col min="2" max="2" width="33.7109375" style="798" customWidth="1"/>
    <col min="3" max="3" width="42.28515625" style="798" customWidth="1"/>
    <col min="4" max="4" width="30.5703125" style="798" customWidth="1"/>
    <col min="5" max="5" width="39.85546875" style="798" customWidth="1"/>
    <col min="6" max="6" width="30.7109375" style="798" customWidth="1"/>
    <col min="7" max="7" width="39.85546875" style="798" customWidth="1"/>
    <col min="8" max="8" width="30" style="798" customWidth="1"/>
    <col min="9" max="9" width="30.28515625" style="798" hidden="1" customWidth="1"/>
    <col min="10" max="10" width="30.42578125" style="798" customWidth="1"/>
    <col min="11" max="11" width="21.28515625" style="798" customWidth="1"/>
    <col min="12" max="12" width="9.140625" style="798"/>
    <col min="13" max="16384" width="9.140625" style="800"/>
  </cols>
  <sheetData>
    <row r="1" spans="1:9" ht="18.75" customHeight="1" x14ac:dyDescent="0.25">
      <c r="A1" s="1212" t="s">
        <v>45</v>
      </c>
      <c r="B1" s="1212"/>
      <c r="C1" s="1212"/>
      <c r="D1" s="1212"/>
      <c r="E1" s="1212"/>
      <c r="F1" s="1212"/>
      <c r="G1" s="1212"/>
      <c r="H1" s="1212"/>
      <c r="I1" s="1212"/>
    </row>
    <row r="2" spans="1:9" ht="18.75" customHeight="1" x14ac:dyDescent="0.25">
      <c r="A2" s="1212"/>
      <c r="B2" s="1212"/>
      <c r="C2" s="1212"/>
      <c r="D2" s="1212"/>
      <c r="E2" s="1212"/>
      <c r="F2" s="1212"/>
      <c r="G2" s="1212"/>
      <c r="H2" s="1212"/>
      <c r="I2" s="1212"/>
    </row>
    <row r="3" spans="1:9" ht="18.75" customHeight="1" x14ac:dyDescent="0.25">
      <c r="A3" s="1212"/>
      <c r="B3" s="1212"/>
      <c r="C3" s="1212"/>
      <c r="D3" s="1212"/>
      <c r="E3" s="1212"/>
      <c r="F3" s="1212"/>
      <c r="G3" s="1212"/>
      <c r="H3" s="1212"/>
      <c r="I3" s="1212"/>
    </row>
    <row r="4" spans="1:9" ht="18.75" customHeight="1" x14ac:dyDescent="0.25">
      <c r="A4" s="1212"/>
      <c r="B4" s="1212"/>
      <c r="C4" s="1212"/>
      <c r="D4" s="1212"/>
      <c r="E4" s="1212"/>
      <c r="F4" s="1212"/>
      <c r="G4" s="1212"/>
      <c r="H4" s="1212"/>
      <c r="I4" s="1212"/>
    </row>
    <row r="5" spans="1:9" ht="18.75" customHeight="1" x14ac:dyDescent="0.25">
      <c r="A5" s="1212"/>
      <c r="B5" s="1212"/>
      <c r="C5" s="1212"/>
      <c r="D5" s="1212"/>
      <c r="E5" s="1212"/>
      <c r="F5" s="1212"/>
      <c r="G5" s="1212"/>
      <c r="H5" s="1212"/>
      <c r="I5" s="1212"/>
    </row>
    <row r="6" spans="1:9" ht="18.75" customHeight="1" x14ac:dyDescent="0.25">
      <c r="A6" s="1212"/>
      <c r="B6" s="1212"/>
      <c r="C6" s="1212"/>
      <c r="D6" s="1212"/>
      <c r="E6" s="1212"/>
      <c r="F6" s="1212"/>
      <c r="G6" s="1212"/>
      <c r="H6" s="1212"/>
      <c r="I6" s="1212"/>
    </row>
    <row r="7" spans="1:9" ht="18.75" customHeight="1" x14ac:dyDescent="0.25">
      <c r="A7" s="1212"/>
      <c r="B7" s="1212"/>
      <c r="C7" s="1212"/>
      <c r="D7" s="1212"/>
      <c r="E7" s="1212"/>
      <c r="F7" s="1212"/>
      <c r="G7" s="1212"/>
      <c r="H7" s="1212"/>
      <c r="I7" s="1212"/>
    </row>
    <row r="8" spans="1:9" x14ac:dyDescent="0.25">
      <c r="A8" s="1213" t="s">
        <v>46</v>
      </c>
      <c r="B8" s="1213"/>
      <c r="C8" s="1213"/>
      <c r="D8" s="1213"/>
      <c r="E8" s="1213"/>
      <c r="F8" s="1213"/>
      <c r="G8" s="1213"/>
      <c r="H8" s="1213"/>
      <c r="I8" s="1213"/>
    </row>
    <row r="9" spans="1:9" x14ac:dyDescent="0.25">
      <c r="A9" s="1213"/>
      <c r="B9" s="1213"/>
      <c r="C9" s="1213"/>
      <c r="D9" s="1213"/>
      <c r="E9" s="1213"/>
      <c r="F9" s="1213"/>
      <c r="G9" s="1213"/>
      <c r="H9" s="1213"/>
      <c r="I9" s="1213"/>
    </row>
    <row r="10" spans="1:9" x14ac:dyDescent="0.25">
      <c r="A10" s="1213"/>
      <c r="B10" s="1213"/>
      <c r="C10" s="1213"/>
      <c r="D10" s="1213"/>
      <c r="E10" s="1213"/>
      <c r="F10" s="1213"/>
      <c r="G10" s="1213"/>
      <c r="H10" s="1213"/>
      <c r="I10" s="1213"/>
    </row>
    <row r="11" spans="1:9" x14ac:dyDescent="0.25">
      <c r="A11" s="1213"/>
      <c r="B11" s="1213"/>
      <c r="C11" s="1213"/>
      <c r="D11" s="1213"/>
      <c r="E11" s="1213"/>
      <c r="F11" s="1213"/>
      <c r="G11" s="1213"/>
      <c r="H11" s="1213"/>
      <c r="I11" s="1213"/>
    </row>
    <row r="12" spans="1:9" x14ac:dyDescent="0.25">
      <c r="A12" s="1213"/>
      <c r="B12" s="1213"/>
      <c r="C12" s="1213"/>
      <c r="D12" s="1213"/>
      <c r="E12" s="1213"/>
      <c r="F12" s="1213"/>
      <c r="G12" s="1213"/>
      <c r="H12" s="1213"/>
      <c r="I12" s="1213"/>
    </row>
    <row r="13" spans="1:9" x14ac:dyDescent="0.25">
      <c r="A13" s="1213"/>
      <c r="B13" s="1213"/>
      <c r="C13" s="1213"/>
      <c r="D13" s="1213"/>
      <c r="E13" s="1213"/>
      <c r="F13" s="1213"/>
      <c r="G13" s="1213"/>
      <c r="H13" s="1213"/>
      <c r="I13" s="1213"/>
    </row>
    <row r="14" spans="1:9" x14ac:dyDescent="0.25">
      <c r="A14" s="1213"/>
      <c r="B14" s="1213"/>
      <c r="C14" s="1213"/>
      <c r="D14" s="1213"/>
      <c r="E14" s="1213"/>
      <c r="F14" s="1213"/>
      <c r="G14" s="1213"/>
      <c r="H14" s="1213"/>
      <c r="I14" s="1213"/>
    </row>
    <row r="15" spans="1:9" ht="19.5" customHeight="1" thickBot="1" x14ac:dyDescent="0.35">
      <c r="A15" s="799"/>
    </row>
    <row r="16" spans="1:9" ht="19.5" customHeight="1" thickBot="1" x14ac:dyDescent="0.35">
      <c r="A16" s="1214" t="s">
        <v>31</v>
      </c>
      <c r="B16" s="1215"/>
      <c r="C16" s="1215"/>
      <c r="D16" s="1215"/>
      <c r="E16" s="1215"/>
      <c r="F16" s="1215"/>
      <c r="G16" s="1215"/>
      <c r="H16" s="1216"/>
    </row>
    <row r="17" spans="1:14" ht="20.25" customHeight="1" x14ac:dyDescent="0.25">
      <c r="A17" s="1217" t="s">
        <v>47</v>
      </c>
      <c r="B17" s="1217"/>
      <c r="C17" s="1217"/>
      <c r="D17" s="1217"/>
      <c r="E17" s="1217"/>
      <c r="F17" s="1217"/>
      <c r="G17" s="1217"/>
      <c r="H17" s="1217"/>
    </row>
    <row r="18" spans="1:14" ht="26.25" customHeight="1" x14ac:dyDescent="0.4">
      <c r="A18" s="801" t="s">
        <v>33</v>
      </c>
      <c r="B18" s="1218" t="s">
        <v>5</v>
      </c>
      <c r="C18" s="1218"/>
      <c r="D18" s="802"/>
      <c r="E18" s="803"/>
      <c r="F18" s="804"/>
      <c r="G18" s="804"/>
      <c r="H18" s="804"/>
    </row>
    <row r="19" spans="1:14" ht="26.25" customHeight="1" x14ac:dyDescent="0.4">
      <c r="A19" s="801" t="s">
        <v>34</v>
      </c>
      <c r="B19" s="805" t="s">
        <v>7</v>
      </c>
      <c r="C19" s="804">
        <v>1</v>
      </c>
      <c r="D19" s="804"/>
      <c r="E19" s="804"/>
      <c r="F19" s="804"/>
      <c r="G19" s="804"/>
      <c r="H19" s="804"/>
    </row>
    <row r="20" spans="1:14" ht="26.25" customHeight="1" x14ac:dyDescent="0.4">
      <c r="A20" s="801" t="s">
        <v>35</v>
      </c>
      <c r="B20" s="1219" t="s">
        <v>9</v>
      </c>
      <c r="C20" s="1219"/>
      <c r="D20" s="804"/>
      <c r="E20" s="804"/>
      <c r="F20" s="804"/>
      <c r="G20" s="804"/>
      <c r="H20" s="804"/>
    </row>
    <row r="21" spans="1:14" ht="26.25" customHeight="1" x14ac:dyDescent="0.4">
      <c r="A21" s="801" t="s">
        <v>36</v>
      </c>
      <c r="B21" s="1219" t="s">
        <v>11</v>
      </c>
      <c r="C21" s="1219" t="s">
        <v>11</v>
      </c>
      <c r="D21" s="1219" t="s">
        <v>11</v>
      </c>
      <c r="E21" s="1219" t="s">
        <v>11</v>
      </c>
      <c r="F21" s="1219" t="s">
        <v>11</v>
      </c>
      <c r="G21" s="1219" t="s">
        <v>11</v>
      </c>
      <c r="H21" s="1219" t="s">
        <v>11</v>
      </c>
      <c r="I21" s="806"/>
    </row>
    <row r="22" spans="1:14" ht="26.25" customHeight="1" x14ac:dyDescent="0.4">
      <c r="A22" s="801" t="s">
        <v>37</v>
      </c>
      <c r="B22" s="807" t="s">
        <v>12</v>
      </c>
      <c r="C22" s="804"/>
      <c r="D22" s="804"/>
      <c r="E22" s="804"/>
      <c r="F22" s="804"/>
      <c r="G22" s="804"/>
      <c r="H22" s="804"/>
    </row>
    <row r="23" spans="1:14" ht="26.25" customHeight="1" x14ac:dyDescent="0.4">
      <c r="A23" s="801" t="s">
        <v>38</v>
      </c>
      <c r="B23" s="807"/>
      <c r="C23" s="804"/>
      <c r="D23" s="804"/>
      <c r="E23" s="804"/>
      <c r="F23" s="804"/>
      <c r="G23" s="804"/>
      <c r="H23" s="804"/>
    </row>
    <row r="24" spans="1:14" ht="18.75" x14ac:dyDescent="0.3">
      <c r="A24" s="801"/>
      <c r="B24" s="808"/>
    </row>
    <row r="25" spans="1:14" ht="18.75" x14ac:dyDescent="0.3">
      <c r="A25" s="809" t="s">
        <v>1</v>
      </c>
      <c r="B25" s="808"/>
    </row>
    <row r="26" spans="1:14" ht="26.25" customHeight="1" x14ac:dyDescent="0.4">
      <c r="A26" s="810" t="s">
        <v>4</v>
      </c>
      <c r="B26" s="1220" t="s">
        <v>129</v>
      </c>
      <c r="C26" s="1218"/>
    </row>
    <row r="27" spans="1:14" ht="26.25" customHeight="1" x14ac:dyDescent="0.4">
      <c r="A27" s="811" t="s">
        <v>48</v>
      </c>
      <c r="B27" s="1221" t="s">
        <v>170</v>
      </c>
      <c r="C27" s="1222"/>
    </row>
    <row r="28" spans="1:14" ht="27" customHeight="1" thickBot="1" x14ac:dyDescent="0.45">
      <c r="A28" s="811" t="s">
        <v>6</v>
      </c>
      <c r="B28" s="812">
        <v>99</v>
      </c>
    </row>
    <row r="29" spans="1:14" s="814" customFormat="1" ht="27" customHeight="1" thickBot="1" x14ac:dyDescent="0.45">
      <c r="A29" s="811" t="s">
        <v>49</v>
      </c>
      <c r="B29" s="813">
        <v>0</v>
      </c>
      <c r="C29" s="1192" t="s">
        <v>106</v>
      </c>
      <c r="D29" s="1193"/>
      <c r="E29" s="1193"/>
      <c r="F29" s="1193"/>
      <c r="G29" s="1194"/>
      <c r="I29" s="815"/>
      <c r="J29" s="815"/>
      <c r="K29" s="815"/>
      <c r="L29" s="815"/>
    </row>
    <row r="30" spans="1:14" s="814" customFormat="1" ht="19.5" customHeight="1" thickBot="1" x14ac:dyDescent="0.35">
      <c r="A30" s="811" t="s">
        <v>51</v>
      </c>
      <c r="B30" s="816">
        <f>B28-B29</f>
        <v>99</v>
      </c>
      <c r="C30" s="817"/>
      <c r="D30" s="817"/>
      <c r="E30" s="817"/>
      <c r="F30" s="817"/>
      <c r="G30" s="818"/>
      <c r="I30" s="815"/>
      <c r="J30" s="815"/>
      <c r="K30" s="815"/>
      <c r="L30" s="815"/>
    </row>
    <row r="31" spans="1:14" s="814" customFormat="1" ht="27" customHeight="1" thickBot="1" x14ac:dyDescent="0.45">
      <c r="A31" s="811" t="s">
        <v>52</v>
      </c>
      <c r="B31" s="819">
        <v>1</v>
      </c>
      <c r="C31" s="1195" t="s">
        <v>53</v>
      </c>
      <c r="D31" s="1196"/>
      <c r="E31" s="1196"/>
      <c r="F31" s="1196"/>
      <c r="G31" s="1196"/>
      <c r="H31" s="1197"/>
      <c r="I31" s="815"/>
      <c r="J31" s="815"/>
      <c r="K31" s="815"/>
      <c r="L31" s="815"/>
    </row>
    <row r="32" spans="1:14" s="814" customFormat="1" ht="27" customHeight="1" thickBot="1" x14ac:dyDescent="0.45">
      <c r="A32" s="811" t="s">
        <v>54</v>
      </c>
      <c r="B32" s="819">
        <v>1</v>
      </c>
      <c r="C32" s="1195" t="s">
        <v>55</v>
      </c>
      <c r="D32" s="1196"/>
      <c r="E32" s="1196"/>
      <c r="F32" s="1196"/>
      <c r="G32" s="1196"/>
      <c r="H32" s="1197"/>
      <c r="I32" s="815"/>
      <c r="J32" s="815"/>
      <c r="K32" s="815"/>
      <c r="L32" s="820"/>
      <c r="M32" s="820"/>
      <c r="N32" s="821"/>
    </row>
    <row r="33" spans="1:14" s="814" customFormat="1" ht="17.25" customHeight="1" x14ac:dyDescent="0.3">
      <c r="A33" s="811"/>
      <c r="B33" s="822"/>
      <c r="C33" s="823"/>
      <c r="D33" s="823"/>
      <c r="E33" s="823"/>
      <c r="F33" s="823"/>
      <c r="G33" s="823"/>
      <c r="H33" s="823"/>
      <c r="I33" s="815"/>
      <c r="J33" s="815"/>
      <c r="K33" s="815"/>
      <c r="L33" s="820"/>
      <c r="M33" s="820"/>
      <c r="N33" s="821"/>
    </row>
    <row r="34" spans="1:14" s="814" customFormat="1" ht="18.75" x14ac:dyDescent="0.3">
      <c r="A34" s="811" t="s">
        <v>56</v>
      </c>
      <c r="B34" s="824">
        <f>B31/B32</f>
        <v>1</v>
      </c>
      <c r="C34" s="799" t="s">
        <v>57</v>
      </c>
      <c r="D34" s="799"/>
      <c r="E34" s="799"/>
      <c r="F34" s="799"/>
      <c r="G34" s="799"/>
      <c r="I34" s="815"/>
      <c r="J34" s="815"/>
      <c r="K34" s="815"/>
      <c r="L34" s="820"/>
      <c r="M34" s="820"/>
      <c r="N34" s="821"/>
    </row>
    <row r="35" spans="1:14" s="814" customFormat="1" ht="19.5" customHeight="1" thickBot="1" x14ac:dyDescent="0.35">
      <c r="A35" s="811"/>
      <c r="B35" s="816"/>
      <c r="G35" s="799"/>
      <c r="I35" s="815"/>
      <c r="J35" s="815"/>
      <c r="K35" s="815"/>
      <c r="L35" s="820"/>
      <c r="M35" s="820"/>
      <c r="N35" s="821"/>
    </row>
    <row r="36" spans="1:14" s="814" customFormat="1" ht="27" customHeight="1" thickBot="1" x14ac:dyDescent="0.45">
      <c r="A36" s="825" t="s">
        <v>132</v>
      </c>
      <c r="B36" s="826">
        <v>50</v>
      </c>
      <c r="C36" s="799"/>
      <c r="D36" s="1198" t="s">
        <v>59</v>
      </c>
      <c r="E36" s="1200"/>
      <c r="F36" s="1198" t="s">
        <v>60</v>
      </c>
      <c r="G36" s="1199"/>
      <c r="J36" s="815"/>
      <c r="K36" s="815"/>
      <c r="L36" s="820"/>
      <c r="M36" s="820"/>
      <c r="N36" s="821"/>
    </row>
    <row r="37" spans="1:14" s="814" customFormat="1" ht="27" customHeight="1" thickBot="1" x14ac:dyDescent="0.45">
      <c r="A37" s="827" t="s">
        <v>61</v>
      </c>
      <c r="B37" s="828">
        <v>1</v>
      </c>
      <c r="C37" s="829" t="s">
        <v>62</v>
      </c>
      <c r="D37" s="830" t="s">
        <v>63</v>
      </c>
      <c r="E37" s="831" t="s">
        <v>64</v>
      </c>
      <c r="F37" s="830" t="s">
        <v>63</v>
      </c>
      <c r="G37" s="832" t="s">
        <v>64</v>
      </c>
      <c r="I37" s="833" t="s">
        <v>133</v>
      </c>
      <c r="J37" s="815"/>
      <c r="K37" s="815"/>
      <c r="L37" s="820"/>
      <c r="M37" s="820"/>
      <c r="N37" s="821"/>
    </row>
    <row r="38" spans="1:14" s="814" customFormat="1" ht="26.25" customHeight="1" x14ac:dyDescent="0.4">
      <c r="A38" s="827" t="s">
        <v>65</v>
      </c>
      <c r="B38" s="828">
        <v>1</v>
      </c>
      <c r="C38" s="834">
        <v>1</v>
      </c>
      <c r="D38" s="835">
        <v>36795516</v>
      </c>
      <c r="E38" s="836">
        <f>IF(ISBLANK(D38),"-",$D$48/$D$45*D38)</f>
        <v>34638572.114434183</v>
      </c>
      <c r="F38" s="835">
        <v>36935001</v>
      </c>
      <c r="G38" s="837">
        <f>IF(ISBLANK(F38),"-",$D$48/$F$45*F38)</f>
        <v>34417049.647769205</v>
      </c>
      <c r="I38" s="838"/>
      <c r="J38" s="815"/>
      <c r="K38" s="815"/>
      <c r="L38" s="820"/>
      <c r="M38" s="820"/>
      <c r="N38" s="821"/>
    </row>
    <row r="39" spans="1:14" s="814" customFormat="1" ht="26.25" customHeight="1" x14ac:dyDescent="0.4">
      <c r="A39" s="827" t="s">
        <v>66</v>
      </c>
      <c r="B39" s="828">
        <v>1</v>
      </c>
      <c r="C39" s="839">
        <v>2</v>
      </c>
      <c r="D39" s="840">
        <v>36424483</v>
      </c>
      <c r="E39" s="841">
        <f>IF(ISBLANK(D39),"-",$D$48/$D$45*D39)</f>
        <v>34289288.975495875</v>
      </c>
      <c r="F39" s="840">
        <v>37812490</v>
      </c>
      <c r="G39" s="842">
        <f>IF(ISBLANK(F39),"-",$D$48/$F$45*F39)</f>
        <v>35234718.028998472</v>
      </c>
      <c r="I39" s="1180">
        <f>ABS((F43/D43*D42)-F42)/D42</f>
        <v>1.2380400111066512E-2</v>
      </c>
      <c r="J39" s="815"/>
      <c r="K39" s="815"/>
      <c r="L39" s="820"/>
      <c r="M39" s="820"/>
      <c r="N39" s="821"/>
    </row>
    <row r="40" spans="1:14" ht="26.25" customHeight="1" x14ac:dyDescent="0.4">
      <c r="A40" s="827" t="s">
        <v>67</v>
      </c>
      <c r="B40" s="828">
        <v>1</v>
      </c>
      <c r="C40" s="839">
        <v>3</v>
      </c>
      <c r="D40" s="840">
        <v>36243398</v>
      </c>
      <c r="E40" s="841">
        <f>IF(ISBLANK(D40),"-",$D$48/$D$45*D40)</f>
        <v>34118819.132612236</v>
      </c>
      <c r="F40" s="840">
        <v>37193285</v>
      </c>
      <c r="G40" s="842">
        <f>IF(ISBLANK(F40),"-",$D$48/$F$45*F40)</f>
        <v>34657725.781803273</v>
      </c>
      <c r="I40" s="1180"/>
      <c r="L40" s="820"/>
      <c r="M40" s="820"/>
      <c r="N40" s="799"/>
    </row>
    <row r="41" spans="1:14" ht="27" customHeight="1" thickBot="1" x14ac:dyDescent="0.45">
      <c r="A41" s="827" t="s">
        <v>68</v>
      </c>
      <c r="B41" s="828">
        <v>1</v>
      </c>
      <c r="C41" s="843">
        <v>4</v>
      </c>
      <c r="D41" s="844"/>
      <c r="E41" s="845" t="str">
        <f>IF(ISBLANK(D41),"-",$D$48/$D$45*D41)</f>
        <v>-</v>
      </c>
      <c r="F41" s="844"/>
      <c r="G41" s="846" t="str">
        <f>IF(ISBLANK(F41),"-",$D$48/$F$45*F41)</f>
        <v>-</v>
      </c>
      <c r="I41" s="847"/>
      <c r="L41" s="820"/>
      <c r="M41" s="820"/>
      <c r="N41" s="799"/>
    </row>
    <row r="42" spans="1:14" ht="27" customHeight="1" thickBot="1" x14ac:dyDescent="0.45">
      <c r="A42" s="827" t="s">
        <v>69</v>
      </c>
      <c r="B42" s="828">
        <v>1</v>
      </c>
      <c r="C42" s="848" t="s">
        <v>70</v>
      </c>
      <c r="D42" s="849">
        <f>AVERAGE(D38:D41)</f>
        <v>36487799</v>
      </c>
      <c r="E42" s="850">
        <f>AVERAGE(E38:E41)</f>
        <v>34348893.407514095</v>
      </c>
      <c r="F42" s="849">
        <f>AVERAGE(F38:F41)</f>
        <v>37313592</v>
      </c>
      <c r="G42" s="851">
        <f>AVERAGE(G38:G41)</f>
        <v>34769831.152856983</v>
      </c>
      <c r="H42" s="852"/>
    </row>
    <row r="43" spans="1:14" ht="26.25" customHeight="1" x14ac:dyDescent="0.4">
      <c r="A43" s="827" t="s">
        <v>71</v>
      </c>
      <c r="B43" s="828">
        <v>1</v>
      </c>
      <c r="C43" s="853" t="s">
        <v>134</v>
      </c>
      <c r="D43" s="854">
        <v>21.46</v>
      </c>
      <c r="E43" s="799"/>
      <c r="F43" s="854">
        <v>21.68</v>
      </c>
      <c r="H43" s="852"/>
    </row>
    <row r="44" spans="1:14" ht="26.25" customHeight="1" x14ac:dyDescent="0.4">
      <c r="A44" s="827" t="s">
        <v>73</v>
      </c>
      <c r="B44" s="828">
        <v>1</v>
      </c>
      <c r="C44" s="855" t="s">
        <v>135</v>
      </c>
      <c r="D44" s="856">
        <f>D43*$B$34</f>
        <v>21.46</v>
      </c>
      <c r="E44" s="857"/>
      <c r="F44" s="856">
        <f>F43*$B$34</f>
        <v>21.68</v>
      </c>
      <c r="H44" s="852"/>
    </row>
    <row r="45" spans="1:14" ht="19.5" customHeight="1" thickBot="1" x14ac:dyDescent="0.35">
      <c r="A45" s="827" t="s">
        <v>75</v>
      </c>
      <c r="B45" s="839">
        <f>(B44/B43)*(B42/B41)*(B40/B39)*(B38/B37)*B36</f>
        <v>50</v>
      </c>
      <c r="C45" s="855" t="s">
        <v>76</v>
      </c>
      <c r="D45" s="858">
        <f>D44*$B$30/100</f>
        <v>21.2454</v>
      </c>
      <c r="E45" s="859"/>
      <c r="F45" s="858">
        <f>F44*$B$30/100</f>
        <v>21.463200000000001</v>
      </c>
      <c r="H45" s="852"/>
    </row>
    <row r="46" spans="1:14" ht="19.5" customHeight="1" thickBot="1" x14ac:dyDescent="0.35">
      <c r="A46" s="1181" t="s">
        <v>77</v>
      </c>
      <c r="B46" s="1185"/>
      <c r="C46" s="855" t="s">
        <v>78</v>
      </c>
      <c r="D46" s="860">
        <f>D45/$B$45</f>
        <v>0.42490800000000001</v>
      </c>
      <c r="E46" s="861"/>
      <c r="F46" s="862">
        <f>F45/$B$45</f>
        <v>0.42926400000000003</v>
      </c>
      <c r="H46" s="852"/>
    </row>
    <row r="47" spans="1:14" ht="27" customHeight="1" thickBot="1" x14ac:dyDescent="0.45">
      <c r="A47" s="1183"/>
      <c r="B47" s="1186"/>
      <c r="C47" s="863" t="s">
        <v>136</v>
      </c>
      <c r="D47" s="864">
        <v>0.4</v>
      </c>
      <c r="E47" s="865"/>
      <c r="F47" s="861"/>
      <c r="H47" s="852"/>
    </row>
    <row r="48" spans="1:14" ht="18.75" x14ac:dyDescent="0.3">
      <c r="C48" s="866" t="s">
        <v>80</v>
      </c>
      <c r="D48" s="858">
        <f>D47*$B$45</f>
        <v>20</v>
      </c>
      <c r="F48" s="867"/>
      <c r="H48" s="852"/>
    </row>
    <row r="49" spans="1:12" ht="19.5" customHeight="1" thickBot="1" x14ac:dyDescent="0.35">
      <c r="C49" s="868" t="s">
        <v>81</v>
      </c>
      <c r="D49" s="869">
        <f>D48/B34</f>
        <v>20</v>
      </c>
      <c r="F49" s="867"/>
      <c r="H49" s="852"/>
    </row>
    <row r="50" spans="1:12" ht="18.75" x14ac:dyDescent="0.3">
      <c r="C50" s="825" t="s">
        <v>82</v>
      </c>
      <c r="D50" s="870">
        <f>AVERAGE(E38:E41,G38:G41)</f>
        <v>34559362.280185543</v>
      </c>
      <c r="F50" s="871"/>
      <c r="H50" s="852"/>
    </row>
    <row r="51" spans="1:12" ht="18.75" x14ac:dyDescent="0.3">
      <c r="C51" s="827" t="s">
        <v>83</v>
      </c>
      <c r="D51" s="872">
        <f>STDEV(E38:E41,G38:G41)/D50</f>
        <v>1.1276214501468786E-2</v>
      </c>
      <c r="F51" s="871"/>
      <c r="H51" s="852"/>
    </row>
    <row r="52" spans="1:12" ht="19.5" customHeight="1" thickBot="1" x14ac:dyDescent="0.35">
      <c r="C52" s="873" t="s">
        <v>20</v>
      </c>
      <c r="D52" s="874">
        <f>COUNT(E38:E41,G38:G41)</f>
        <v>6</v>
      </c>
      <c r="F52" s="871"/>
    </row>
    <row r="54" spans="1:12" ht="18.75" x14ac:dyDescent="0.3">
      <c r="A54" s="875" t="s">
        <v>1</v>
      </c>
      <c r="B54" s="876" t="s">
        <v>84</v>
      </c>
    </row>
    <row r="55" spans="1:12" ht="18.75" x14ac:dyDescent="0.3">
      <c r="A55" s="799" t="s">
        <v>85</v>
      </c>
      <c r="B55" s="877" t="str">
        <f>B21</f>
        <v>Each film coated tablet contains Rifampicin BP 150 mg, Isoniazid BP 75 mg, Pyrazinamide BP 400 mg and Ethambutol Hydrochloride BP 275 mg.</v>
      </c>
    </row>
    <row r="56" spans="1:12" ht="26.25" customHeight="1" x14ac:dyDescent="0.4">
      <c r="A56" s="877" t="s">
        <v>137</v>
      </c>
      <c r="B56" s="878">
        <v>400</v>
      </c>
      <c r="C56" s="799" t="str">
        <f>B20</f>
        <v>Rifampicin, Isoniazid 75mg &amp; Pyrazinamide</v>
      </c>
      <c r="H56" s="857"/>
    </row>
    <row r="57" spans="1:12" ht="18.75" x14ac:dyDescent="0.3">
      <c r="A57" s="877" t="s">
        <v>138</v>
      </c>
      <c r="B57" s="879">
        <v>1057.8194999999998</v>
      </c>
      <c r="H57" s="857"/>
    </row>
    <row r="58" spans="1:12" ht="19.5" customHeight="1" thickBot="1" x14ac:dyDescent="0.35">
      <c r="H58" s="857"/>
    </row>
    <row r="59" spans="1:12" s="814" customFormat="1" ht="27" customHeight="1" thickBot="1" x14ac:dyDescent="0.45">
      <c r="A59" s="825" t="s">
        <v>139</v>
      </c>
      <c r="B59" s="826">
        <v>100</v>
      </c>
      <c r="C59" s="799"/>
      <c r="D59" s="880" t="s">
        <v>140</v>
      </c>
      <c r="E59" s="881" t="s">
        <v>62</v>
      </c>
      <c r="F59" s="881" t="s">
        <v>63</v>
      </c>
      <c r="G59" s="881" t="s">
        <v>141</v>
      </c>
      <c r="H59" s="829" t="s">
        <v>142</v>
      </c>
      <c r="L59" s="815"/>
    </row>
    <row r="60" spans="1:12" s="814" customFormat="1" ht="26.25" customHeight="1" x14ac:dyDescent="0.4">
      <c r="A60" s="827" t="s">
        <v>143</v>
      </c>
      <c r="B60" s="828">
        <v>2</v>
      </c>
      <c r="C60" s="1201" t="s">
        <v>144</v>
      </c>
      <c r="D60" s="1204">
        <v>1064.23</v>
      </c>
      <c r="E60" s="882">
        <v>1</v>
      </c>
      <c r="F60" s="883">
        <v>34816060</v>
      </c>
      <c r="G60" s="884">
        <f>IF(ISBLANK(F60),"-",(F60/$D$50*$D$47*$B$68)*($B$57/$D$60))</f>
        <v>400.54375499098006</v>
      </c>
      <c r="H60" s="885">
        <f t="shared" ref="H60:H71" si="0">IF(ISBLANK(F60),"-",(G60/$B$56)*100)</f>
        <v>100.13593874774503</v>
      </c>
      <c r="L60" s="815"/>
    </row>
    <row r="61" spans="1:12" s="814" customFormat="1" ht="26.25" customHeight="1" x14ac:dyDescent="0.4">
      <c r="A61" s="827" t="s">
        <v>114</v>
      </c>
      <c r="B61" s="828">
        <v>20</v>
      </c>
      <c r="C61" s="1202"/>
      <c r="D61" s="1205"/>
      <c r="E61" s="886">
        <v>2</v>
      </c>
      <c r="F61" s="840">
        <v>34749898</v>
      </c>
      <c r="G61" s="887">
        <f>IF(ISBLANK(F61),"-",(F61/$D$50*$D$47*$B$68)*($B$57/$D$60))</f>
        <v>399.78258971502095</v>
      </c>
      <c r="H61" s="888">
        <f t="shared" si="0"/>
        <v>99.945647428755237</v>
      </c>
      <c r="L61" s="815"/>
    </row>
    <row r="62" spans="1:12" s="814" customFormat="1" ht="26.25" customHeight="1" x14ac:dyDescent="0.4">
      <c r="A62" s="827" t="s">
        <v>115</v>
      </c>
      <c r="B62" s="828">
        <v>1</v>
      </c>
      <c r="C62" s="1202"/>
      <c r="D62" s="1205"/>
      <c r="E62" s="886">
        <v>3</v>
      </c>
      <c r="F62" s="889">
        <v>34706067</v>
      </c>
      <c r="G62" s="887">
        <f>IF(ISBLANK(F62),"-",(F62/$D$50*$D$47*$B$68)*($B$57/$D$60))</f>
        <v>399.27833296325144</v>
      </c>
      <c r="H62" s="888">
        <f t="shared" si="0"/>
        <v>99.819583240812861</v>
      </c>
      <c r="L62" s="815"/>
    </row>
    <row r="63" spans="1:12" ht="27" customHeight="1" thickBot="1" x14ac:dyDescent="0.45">
      <c r="A63" s="827" t="s">
        <v>116</v>
      </c>
      <c r="B63" s="828">
        <v>1</v>
      </c>
      <c r="C63" s="1203"/>
      <c r="D63" s="1206"/>
      <c r="E63" s="890">
        <v>4</v>
      </c>
      <c r="F63" s="891"/>
      <c r="G63" s="887" t="str">
        <f>IF(ISBLANK(F63),"-",(F63/$D$50*$D$47*$B$68)*($B$57/$D$60))</f>
        <v>-</v>
      </c>
      <c r="H63" s="888" t="str">
        <f t="shared" si="0"/>
        <v>-</v>
      </c>
    </row>
    <row r="64" spans="1:12" ht="26.25" customHeight="1" x14ac:dyDescent="0.4">
      <c r="A64" s="827" t="s">
        <v>117</v>
      </c>
      <c r="B64" s="828">
        <v>1</v>
      </c>
      <c r="C64" s="1201" t="s">
        <v>145</v>
      </c>
      <c r="D64" s="1204">
        <v>1049.82</v>
      </c>
      <c r="E64" s="882">
        <v>1</v>
      </c>
      <c r="F64" s="883">
        <v>34937216</v>
      </c>
      <c r="G64" s="884">
        <f>IF(ISBLANK(F64),"-",(F64/$D$50*$D$47*$B$68)*($B$57/$D$64))</f>
        <v>407.4546633986796</v>
      </c>
      <c r="H64" s="885">
        <f t="shared" si="0"/>
        <v>101.8636658496699</v>
      </c>
    </row>
    <row r="65" spans="1:8" ht="26.25" customHeight="1" x14ac:dyDescent="0.4">
      <c r="A65" s="827" t="s">
        <v>118</v>
      </c>
      <c r="B65" s="828">
        <v>1</v>
      </c>
      <c r="C65" s="1202"/>
      <c r="D65" s="1205"/>
      <c r="E65" s="886">
        <v>2</v>
      </c>
      <c r="F65" s="840">
        <v>34441426</v>
      </c>
      <c r="G65" s="887">
        <f>IF(ISBLANK(F65),"-",(F65/$D$50*$D$47*$B$68)*($B$57/$D$64))</f>
        <v>401.67252129650313</v>
      </c>
      <c r="H65" s="888">
        <f t="shared" si="0"/>
        <v>100.41813032412578</v>
      </c>
    </row>
    <row r="66" spans="1:8" ht="26.25" customHeight="1" x14ac:dyDescent="0.4">
      <c r="A66" s="827" t="s">
        <v>119</v>
      </c>
      <c r="B66" s="828">
        <v>1</v>
      </c>
      <c r="C66" s="1202"/>
      <c r="D66" s="1205"/>
      <c r="E66" s="886">
        <v>3</v>
      </c>
      <c r="F66" s="840">
        <v>35373251</v>
      </c>
      <c r="G66" s="887">
        <f>IF(ISBLANK(F66),"-",(F66/$D$50*$D$47*$B$68)*($B$57/$D$64))</f>
        <v>412.53991387069902</v>
      </c>
      <c r="H66" s="888">
        <f t="shared" si="0"/>
        <v>103.13497846767477</v>
      </c>
    </row>
    <row r="67" spans="1:8" ht="27" customHeight="1" thickBot="1" x14ac:dyDescent="0.45">
      <c r="A67" s="827" t="s">
        <v>120</v>
      </c>
      <c r="B67" s="828">
        <v>1</v>
      </c>
      <c r="C67" s="1203"/>
      <c r="D67" s="1206"/>
      <c r="E67" s="890">
        <v>4</v>
      </c>
      <c r="F67" s="891"/>
      <c r="G67" s="892" t="str">
        <f>IF(ISBLANK(F67),"-",(F67/$D$50*$D$47*$B$68)*($B$57/$D$64))</f>
        <v>-</v>
      </c>
      <c r="H67" s="893" t="str">
        <f t="shared" si="0"/>
        <v>-</v>
      </c>
    </row>
    <row r="68" spans="1:8" ht="26.25" customHeight="1" x14ac:dyDescent="0.4">
      <c r="A68" s="827" t="s">
        <v>121</v>
      </c>
      <c r="B68" s="894">
        <f>(B67/B66)*(B65/B64)*(B63/B62)*(B61/B60)*B59</f>
        <v>1000</v>
      </c>
      <c r="C68" s="1201" t="s">
        <v>146</v>
      </c>
      <c r="D68" s="1204">
        <v>1058.07</v>
      </c>
      <c r="E68" s="882">
        <v>1</v>
      </c>
      <c r="F68" s="883"/>
      <c r="G68" s="884" t="str">
        <f>IF(ISBLANK(F68),"-",(F68/$D$50*$D$47*$B$68)*($B$57/$D$68))</f>
        <v>-</v>
      </c>
      <c r="H68" s="888" t="str">
        <f t="shared" si="0"/>
        <v>-</v>
      </c>
    </row>
    <row r="69" spans="1:8" ht="27" customHeight="1" thickBot="1" x14ac:dyDescent="0.45">
      <c r="A69" s="873" t="s">
        <v>147</v>
      </c>
      <c r="B69" s="895">
        <f>(D47*B68)/B56*B57</f>
        <v>1057.8194999999998</v>
      </c>
      <c r="C69" s="1202"/>
      <c r="D69" s="1205"/>
      <c r="E69" s="886">
        <v>2</v>
      </c>
      <c r="F69" s="840"/>
      <c r="G69" s="887" t="str">
        <f>IF(ISBLANK(F69),"-",(F69/$D$50*$D$47*$B$68)*($B$57/$D$68))</f>
        <v>-</v>
      </c>
      <c r="H69" s="888" t="str">
        <f t="shared" si="0"/>
        <v>-</v>
      </c>
    </row>
    <row r="70" spans="1:8" ht="26.25" customHeight="1" x14ac:dyDescent="0.4">
      <c r="A70" s="1208" t="s">
        <v>77</v>
      </c>
      <c r="B70" s="1209"/>
      <c r="C70" s="1202"/>
      <c r="D70" s="1205"/>
      <c r="E70" s="886">
        <v>3</v>
      </c>
      <c r="F70" s="840"/>
      <c r="G70" s="887" t="str">
        <f>IF(ISBLANK(F70),"-",(F70/$D$50*$D$47*$B$68)*($B$57/$D$68))</f>
        <v>-</v>
      </c>
      <c r="H70" s="888" t="str">
        <f t="shared" si="0"/>
        <v>-</v>
      </c>
    </row>
    <row r="71" spans="1:8" ht="27" customHeight="1" thickBot="1" x14ac:dyDescent="0.45">
      <c r="A71" s="1210"/>
      <c r="B71" s="1211"/>
      <c r="C71" s="1207"/>
      <c r="D71" s="1206"/>
      <c r="E71" s="890">
        <v>4</v>
      </c>
      <c r="F71" s="891"/>
      <c r="G71" s="892" t="str">
        <f>IF(ISBLANK(F71),"-",(F71/$D$50*$D$47*$B$68)*($B$57/$D$68))</f>
        <v>-</v>
      </c>
      <c r="H71" s="893" t="str">
        <f t="shared" si="0"/>
        <v>-</v>
      </c>
    </row>
    <row r="72" spans="1:8" ht="26.25" customHeight="1" x14ac:dyDescent="0.4">
      <c r="A72" s="857"/>
      <c r="B72" s="857"/>
      <c r="C72" s="857"/>
      <c r="D72" s="857"/>
      <c r="E72" s="857"/>
      <c r="F72" s="896" t="s">
        <v>70</v>
      </c>
      <c r="G72" s="897">
        <f>AVERAGE(G60:G71)</f>
        <v>403.54529603918905</v>
      </c>
      <c r="H72" s="898">
        <f>AVERAGE(H60:H71)</f>
        <v>100.88632400979726</v>
      </c>
    </row>
    <row r="73" spans="1:8" ht="26.25" customHeight="1" x14ac:dyDescent="0.4">
      <c r="C73" s="857"/>
      <c r="D73" s="857"/>
      <c r="E73" s="857"/>
      <c r="F73" s="899" t="s">
        <v>83</v>
      </c>
      <c r="G73" s="900">
        <f>STDEV(G60:G71)/G72</f>
        <v>1.3162446189288347E-2</v>
      </c>
      <c r="H73" s="900">
        <f>STDEV(H60:H71)/H72</f>
        <v>1.316244618928838E-2</v>
      </c>
    </row>
    <row r="74" spans="1:8" ht="27" customHeight="1" thickBot="1" x14ac:dyDescent="0.45">
      <c r="A74" s="857"/>
      <c r="B74" s="857"/>
      <c r="C74" s="857"/>
      <c r="D74" s="857"/>
      <c r="E74" s="859"/>
      <c r="F74" s="901" t="s">
        <v>20</v>
      </c>
      <c r="G74" s="902">
        <f>COUNT(G60:G71)</f>
        <v>6</v>
      </c>
      <c r="H74" s="902">
        <f>COUNT(H60:H71)</f>
        <v>6</v>
      </c>
    </row>
    <row r="76" spans="1:8" ht="26.25" customHeight="1" x14ac:dyDescent="0.4">
      <c r="A76" s="810" t="s">
        <v>148</v>
      </c>
      <c r="B76" s="811" t="s">
        <v>96</v>
      </c>
      <c r="C76" s="1189" t="str">
        <f>B26</f>
        <v>PYRAZINAMIDE</v>
      </c>
      <c r="D76" s="1189"/>
      <c r="E76" s="799" t="s">
        <v>97</v>
      </c>
      <c r="F76" s="799"/>
      <c r="G76" s="903">
        <f>H72</f>
        <v>100.88632400979726</v>
      </c>
      <c r="H76" s="816"/>
    </row>
    <row r="77" spans="1:8" ht="18.75" x14ac:dyDescent="0.3">
      <c r="A77" s="809" t="s">
        <v>104</v>
      </c>
      <c r="B77" s="809" t="s">
        <v>105</v>
      </c>
    </row>
    <row r="78" spans="1:8" ht="18.75" x14ac:dyDescent="0.3">
      <c r="A78" s="809"/>
      <c r="B78" s="809"/>
    </row>
    <row r="79" spans="1:8" ht="26.25" customHeight="1" x14ac:dyDescent="0.4">
      <c r="A79" s="810" t="s">
        <v>4</v>
      </c>
      <c r="B79" s="1191"/>
      <c r="C79" s="1191"/>
    </row>
    <row r="80" spans="1:8" ht="26.25" customHeight="1" x14ac:dyDescent="0.4">
      <c r="A80" s="811" t="s">
        <v>48</v>
      </c>
      <c r="B80" s="1191"/>
      <c r="C80" s="1191"/>
    </row>
    <row r="81" spans="1:12" ht="27" customHeight="1" thickBot="1" x14ac:dyDescent="0.45">
      <c r="A81" s="811" t="s">
        <v>6</v>
      </c>
      <c r="B81" s="812"/>
    </row>
    <row r="82" spans="1:12" s="814" customFormat="1" ht="27" customHeight="1" thickBot="1" x14ac:dyDescent="0.45">
      <c r="A82" s="811" t="s">
        <v>49</v>
      </c>
      <c r="B82" s="813">
        <v>0</v>
      </c>
      <c r="C82" s="1192" t="s">
        <v>106</v>
      </c>
      <c r="D82" s="1193"/>
      <c r="E82" s="1193"/>
      <c r="F82" s="1193"/>
      <c r="G82" s="1194"/>
      <c r="I82" s="815"/>
      <c r="J82" s="815"/>
      <c r="K82" s="815"/>
      <c r="L82" s="815"/>
    </row>
    <row r="83" spans="1:12" s="814" customFormat="1" ht="19.5" customHeight="1" thickBot="1" x14ac:dyDescent="0.35">
      <c r="A83" s="811" t="s">
        <v>51</v>
      </c>
      <c r="B83" s="816">
        <f>B81-B82</f>
        <v>0</v>
      </c>
      <c r="C83" s="817"/>
      <c r="D83" s="817"/>
      <c r="E83" s="817"/>
      <c r="F83" s="817"/>
      <c r="G83" s="818"/>
      <c r="I83" s="815"/>
      <c r="J83" s="815"/>
      <c r="K83" s="815"/>
      <c r="L83" s="815"/>
    </row>
    <row r="84" spans="1:12" s="814" customFormat="1" ht="27" customHeight="1" thickBot="1" x14ac:dyDescent="0.45">
      <c r="A84" s="811" t="s">
        <v>52</v>
      </c>
      <c r="B84" s="819">
        <v>1</v>
      </c>
      <c r="C84" s="1195" t="s">
        <v>149</v>
      </c>
      <c r="D84" s="1196"/>
      <c r="E84" s="1196"/>
      <c r="F84" s="1196"/>
      <c r="G84" s="1196"/>
      <c r="H84" s="1197"/>
      <c r="I84" s="815"/>
      <c r="J84" s="815"/>
      <c r="K84" s="815"/>
      <c r="L84" s="815"/>
    </row>
    <row r="85" spans="1:12" s="814" customFormat="1" ht="27" customHeight="1" thickBot="1" x14ac:dyDescent="0.45">
      <c r="A85" s="811" t="s">
        <v>54</v>
      </c>
      <c r="B85" s="819">
        <v>1</v>
      </c>
      <c r="C85" s="1195" t="s">
        <v>150</v>
      </c>
      <c r="D85" s="1196"/>
      <c r="E85" s="1196"/>
      <c r="F85" s="1196"/>
      <c r="G85" s="1196"/>
      <c r="H85" s="1197"/>
      <c r="I85" s="815"/>
      <c r="J85" s="815"/>
      <c r="K85" s="815"/>
      <c r="L85" s="815"/>
    </row>
    <row r="86" spans="1:12" s="814" customFormat="1" ht="18.75" x14ac:dyDescent="0.3">
      <c r="A86" s="811"/>
      <c r="B86" s="822"/>
      <c r="C86" s="823"/>
      <c r="D86" s="823"/>
      <c r="E86" s="823"/>
      <c r="F86" s="823"/>
      <c r="G86" s="823"/>
      <c r="H86" s="823"/>
      <c r="I86" s="815"/>
      <c r="J86" s="815"/>
      <c r="K86" s="815"/>
      <c r="L86" s="815"/>
    </row>
    <row r="87" spans="1:12" s="814" customFormat="1" ht="18.75" x14ac:dyDescent="0.3">
      <c r="A87" s="811" t="s">
        <v>56</v>
      </c>
      <c r="B87" s="824">
        <f>B84/B85</f>
        <v>1</v>
      </c>
      <c r="C87" s="799" t="s">
        <v>57</v>
      </c>
      <c r="D87" s="799"/>
      <c r="E87" s="799"/>
      <c r="F87" s="799"/>
      <c r="G87" s="799"/>
      <c r="I87" s="815"/>
      <c r="J87" s="815"/>
      <c r="K87" s="815"/>
      <c r="L87" s="815"/>
    </row>
    <row r="88" spans="1:12" ht="19.5" customHeight="1" thickBot="1" x14ac:dyDescent="0.35">
      <c r="A88" s="809"/>
      <c r="B88" s="809"/>
    </row>
    <row r="89" spans="1:12" ht="27" customHeight="1" thickBot="1" x14ac:dyDescent="0.45">
      <c r="A89" s="825" t="s">
        <v>132</v>
      </c>
      <c r="B89" s="826">
        <v>1</v>
      </c>
      <c r="D89" s="904" t="s">
        <v>59</v>
      </c>
      <c r="E89" s="905"/>
      <c r="F89" s="1198" t="s">
        <v>60</v>
      </c>
      <c r="G89" s="1199"/>
    </row>
    <row r="90" spans="1:12" ht="27" customHeight="1" thickBot="1" x14ac:dyDescent="0.45">
      <c r="A90" s="827" t="s">
        <v>61</v>
      </c>
      <c r="B90" s="828">
        <v>1</v>
      </c>
      <c r="C90" s="906" t="s">
        <v>62</v>
      </c>
      <c r="D90" s="830" t="s">
        <v>63</v>
      </c>
      <c r="E90" s="831" t="s">
        <v>64</v>
      </c>
      <c r="F90" s="830" t="s">
        <v>63</v>
      </c>
      <c r="G90" s="907" t="s">
        <v>64</v>
      </c>
      <c r="I90" s="833" t="s">
        <v>133</v>
      </c>
    </row>
    <row r="91" spans="1:12" ht="26.25" customHeight="1" x14ac:dyDescent="0.4">
      <c r="A91" s="827" t="s">
        <v>65</v>
      </c>
      <c r="B91" s="828">
        <v>1</v>
      </c>
      <c r="C91" s="908">
        <v>1</v>
      </c>
      <c r="D91" s="835"/>
      <c r="E91" s="836" t="str">
        <f>IF(ISBLANK(D91),"-",$D$101/$D$98*D91)</f>
        <v>-</v>
      </c>
      <c r="F91" s="835"/>
      <c r="G91" s="837" t="str">
        <f>IF(ISBLANK(F91),"-",$D$101/$F$98*F91)</f>
        <v>-</v>
      </c>
      <c r="I91" s="838"/>
    </row>
    <row r="92" spans="1:12" ht="26.25" customHeight="1" x14ac:dyDescent="0.4">
      <c r="A92" s="827" t="s">
        <v>66</v>
      </c>
      <c r="B92" s="828">
        <v>1</v>
      </c>
      <c r="C92" s="857">
        <v>2</v>
      </c>
      <c r="D92" s="840"/>
      <c r="E92" s="841" t="str">
        <f>IF(ISBLANK(D92),"-",$D$101/$D$98*D92)</f>
        <v>-</v>
      </c>
      <c r="F92" s="840"/>
      <c r="G92" s="842" t="str">
        <f>IF(ISBLANK(F92),"-",$D$101/$F$98*F92)</f>
        <v>-</v>
      </c>
      <c r="I92" s="1180" t="e">
        <f>ABS((F96/D96*D95)-F95)/D95</f>
        <v>#DIV/0!</v>
      </c>
    </row>
    <row r="93" spans="1:12" ht="26.25" customHeight="1" x14ac:dyDescent="0.4">
      <c r="A93" s="827" t="s">
        <v>67</v>
      </c>
      <c r="B93" s="828">
        <v>1</v>
      </c>
      <c r="C93" s="857">
        <v>3</v>
      </c>
      <c r="D93" s="840"/>
      <c r="E93" s="841" t="str">
        <f>IF(ISBLANK(D93),"-",$D$101/$D$98*D93)</f>
        <v>-</v>
      </c>
      <c r="F93" s="840"/>
      <c r="G93" s="842" t="str">
        <f>IF(ISBLANK(F93),"-",$D$101/$F$98*F93)</f>
        <v>-</v>
      </c>
      <c r="I93" s="1180"/>
    </row>
    <row r="94" spans="1:12" ht="27" customHeight="1" thickBot="1" x14ac:dyDescent="0.45">
      <c r="A94" s="827" t="s">
        <v>68</v>
      </c>
      <c r="B94" s="828">
        <v>1</v>
      </c>
      <c r="C94" s="909">
        <v>4</v>
      </c>
      <c r="D94" s="844"/>
      <c r="E94" s="845" t="str">
        <f>IF(ISBLANK(D94),"-",$D$101/$D$98*D94)</f>
        <v>-</v>
      </c>
      <c r="F94" s="910"/>
      <c r="G94" s="846" t="str">
        <f>IF(ISBLANK(F94),"-",$D$101/$F$98*F94)</f>
        <v>-</v>
      </c>
      <c r="I94" s="847"/>
    </row>
    <row r="95" spans="1:12" ht="27" customHeight="1" thickBot="1" x14ac:dyDescent="0.45">
      <c r="A95" s="827" t="s">
        <v>69</v>
      </c>
      <c r="B95" s="828">
        <v>1</v>
      </c>
      <c r="C95" s="811" t="s">
        <v>70</v>
      </c>
      <c r="D95" s="911" t="e">
        <f>AVERAGE(D91:D94)</f>
        <v>#DIV/0!</v>
      </c>
      <c r="E95" s="850" t="e">
        <f>AVERAGE(E91:E94)</f>
        <v>#DIV/0!</v>
      </c>
      <c r="F95" s="912" t="e">
        <f>AVERAGE(F91:F94)</f>
        <v>#DIV/0!</v>
      </c>
      <c r="G95" s="913" t="e">
        <f>AVERAGE(G91:G94)</f>
        <v>#DIV/0!</v>
      </c>
    </row>
    <row r="96" spans="1:12" ht="26.25" customHeight="1" x14ac:dyDescent="0.4">
      <c r="A96" s="827" t="s">
        <v>71</v>
      </c>
      <c r="B96" s="812">
        <v>1</v>
      </c>
      <c r="C96" s="914" t="s">
        <v>72</v>
      </c>
      <c r="D96" s="915"/>
      <c r="E96" s="799"/>
      <c r="F96" s="854"/>
    </row>
    <row r="97" spans="1:10" ht="26.25" customHeight="1" x14ac:dyDescent="0.4">
      <c r="A97" s="827" t="s">
        <v>73</v>
      </c>
      <c r="B97" s="812">
        <v>1</v>
      </c>
      <c r="C97" s="916" t="s">
        <v>74</v>
      </c>
      <c r="D97" s="917">
        <f>D96*$B$87</f>
        <v>0</v>
      </c>
      <c r="E97" s="857"/>
      <c r="F97" s="856">
        <f>F96*$B$87</f>
        <v>0</v>
      </c>
    </row>
    <row r="98" spans="1:10" ht="19.5" customHeight="1" thickBot="1" x14ac:dyDescent="0.35">
      <c r="A98" s="827" t="s">
        <v>75</v>
      </c>
      <c r="B98" s="857">
        <f>(B97/B96)*(B95/B94)*(B93/B92)*(B91/B90)*B89</f>
        <v>1</v>
      </c>
      <c r="C98" s="916" t="s">
        <v>151</v>
      </c>
      <c r="D98" s="918">
        <f>D97*$B$83/100</f>
        <v>0</v>
      </c>
      <c r="E98" s="859"/>
      <c r="F98" s="858">
        <f>F97*$B$83/100</f>
        <v>0</v>
      </c>
    </row>
    <row r="99" spans="1:10" ht="19.5" customHeight="1" thickBot="1" x14ac:dyDescent="0.35">
      <c r="A99" s="1181" t="s">
        <v>77</v>
      </c>
      <c r="B99" s="1182"/>
      <c r="C99" s="916" t="s">
        <v>152</v>
      </c>
      <c r="D99" s="919">
        <f>D98/$B$98</f>
        <v>0</v>
      </c>
      <c r="E99" s="859"/>
      <c r="F99" s="862">
        <f>F98/$B$98</f>
        <v>0</v>
      </c>
      <c r="H99" s="852"/>
    </row>
    <row r="100" spans="1:10" ht="19.5" customHeight="1" thickBot="1" x14ac:dyDescent="0.35">
      <c r="A100" s="1183"/>
      <c r="B100" s="1184"/>
      <c r="C100" s="916" t="s">
        <v>136</v>
      </c>
      <c r="D100" s="920">
        <f>$B$56/$B$116</f>
        <v>400</v>
      </c>
      <c r="F100" s="867"/>
      <c r="G100" s="921"/>
      <c r="H100" s="852"/>
    </row>
    <row r="101" spans="1:10" ht="18.75" x14ac:dyDescent="0.3">
      <c r="C101" s="916" t="s">
        <v>80</v>
      </c>
      <c r="D101" s="917">
        <f>D100*$B$98</f>
        <v>400</v>
      </c>
      <c r="F101" s="867"/>
      <c r="H101" s="852"/>
    </row>
    <row r="102" spans="1:10" ht="19.5" customHeight="1" thickBot="1" x14ac:dyDescent="0.35">
      <c r="C102" s="922" t="s">
        <v>81</v>
      </c>
      <c r="D102" s="923">
        <f>D101/B34</f>
        <v>400</v>
      </c>
      <c r="F102" s="871"/>
      <c r="H102" s="852"/>
      <c r="J102" s="924"/>
    </row>
    <row r="103" spans="1:10" ht="18.75" x14ac:dyDescent="0.3">
      <c r="C103" s="925" t="s">
        <v>153</v>
      </c>
      <c r="D103" s="926" t="e">
        <f>AVERAGE(E91:E94,G91:G94)</f>
        <v>#DIV/0!</v>
      </c>
      <c r="F103" s="871"/>
      <c r="G103" s="921"/>
      <c r="H103" s="852"/>
      <c r="J103" s="927"/>
    </row>
    <row r="104" spans="1:10" ht="18.75" x14ac:dyDescent="0.3">
      <c r="C104" s="899" t="s">
        <v>83</v>
      </c>
      <c r="D104" s="928" t="e">
        <f>STDEV(E91:E94,G91:G94)/D103</f>
        <v>#DIV/0!</v>
      </c>
      <c r="F104" s="871"/>
      <c r="H104" s="852"/>
      <c r="J104" s="927"/>
    </row>
    <row r="105" spans="1:10" ht="19.5" customHeight="1" thickBot="1" x14ac:dyDescent="0.35">
      <c r="C105" s="901" t="s">
        <v>20</v>
      </c>
      <c r="D105" s="929">
        <f>COUNT(E91:E94,G91:G94)</f>
        <v>0</v>
      </c>
      <c r="F105" s="871"/>
      <c r="H105" s="852"/>
      <c r="J105" s="927"/>
    </row>
    <row r="106" spans="1:10" ht="19.5" customHeight="1" thickBot="1" x14ac:dyDescent="0.35">
      <c r="A106" s="875"/>
      <c r="B106" s="875"/>
      <c r="C106" s="875"/>
      <c r="D106" s="875"/>
      <c r="E106" s="875"/>
    </row>
    <row r="107" spans="1:10" ht="27" customHeight="1" thickBot="1" x14ac:dyDescent="0.45">
      <c r="A107" s="825" t="s">
        <v>109</v>
      </c>
      <c r="B107" s="826">
        <v>1</v>
      </c>
      <c r="C107" s="881" t="s">
        <v>154</v>
      </c>
      <c r="D107" s="881" t="s">
        <v>63</v>
      </c>
      <c r="E107" s="881" t="s">
        <v>111</v>
      </c>
      <c r="F107" s="930" t="s">
        <v>112</v>
      </c>
    </row>
    <row r="108" spans="1:10" ht="26.25" customHeight="1" x14ac:dyDescent="0.4">
      <c r="A108" s="827" t="s">
        <v>113</v>
      </c>
      <c r="B108" s="828">
        <v>1</v>
      </c>
      <c r="C108" s="882">
        <v>1</v>
      </c>
      <c r="D108" s="931"/>
      <c r="E108" s="932" t="str">
        <f t="shared" ref="E108:E113" si="1">IF(ISBLANK(D108),"-",D108/$D$103*$D$100*$B$116)</f>
        <v>-</v>
      </c>
      <c r="F108" s="933" t="str">
        <f t="shared" ref="F108:F113" si="2">IF(ISBLANK(D108), "-", (E108/$B$56)*100)</f>
        <v>-</v>
      </c>
    </row>
    <row r="109" spans="1:10" ht="26.25" customHeight="1" x14ac:dyDescent="0.4">
      <c r="A109" s="827" t="s">
        <v>114</v>
      </c>
      <c r="B109" s="828">
        <v>1</v>
      </c>
      <c r="C109" s="886">
        <v>2</v>
      </c>
      <c r="D109" s="934"/>
      <c r="E109" s="935" t="str">
        <f t="shared" si="1"/>
        <v>-</v>
      </c>
      <c r="F109" s="936" t="str">
        <f t="shared" si="2"/>
        <v>-</v>
      </c>
    </row>
    <row r="110" spans="1:10" ht="26.25" customHeight="1" x14ac:dyDescent="0.4">
      <c r="A110" s="827" t="s">
        <v>115</v>
      </c>
      <c r="B110" s="828">
        <v>1</v>
      </c>
      <c r="C110" s="886">
        <v>3</v>
      </c>
      <c r="D110" s="934"/>
      <c r="E110" s="935" t="str">
        <f t="shared" si="1"/>
        <v>-</v>
      </c>
      <c r="F110" s="936" t="str">
        <f t="shared" si="2"/>
        <v>-</v>
      </c>
    </row>
    <row r="111" spans="1:10" ht="26.25" customHeight="1" x14ac:dyDescent="0.4">
      <c r="A111" s="827" t="s">
        <v>116</v>
      </c>
      <c r="B111" s="828">
        <v>1</v>
      </c>
      <c r="C111" s="886">
        <v>4</v>
      </c>
      <c r="D111" s="934"/>
      <c r="E111" s="935" t="str">
        <f t="shared" si="1"/>
        <v>-</v>
      </c>
      <c r="F111" s="936" t="str">
        <f t="shared" si="2"/>
        <v>-</v>
      </c>
    </row>
    <row r="112" spans="1:10" ht="26.25" customHeight="1" x14ac:dyDescent="0.4">
      <c r="A112" s="827" t="s">
        <v>117</v>
      </c>
      <c r="B112" s="828">
        <v>1</v>
      </c>
      <c r="C112" s="886">
        <v>5</v>
      </c>
      <c r="D112" s="934"/>
      <c r="E112" s="935" t="str">
        <f t="shared" si="1"/>
        <v>-</v>
      </c>
      <c r="F112" s="936" t="str">
        <f t="shared" si="2"/>
        <v>-</v>
      </c>
    </row>
    <row r="113" spans="1:10" ht="27" customHeight="1" thickBot="1" x14ac:dyDescent="0.45">
      <c r="A113" s="827" t="s">
        <v>118</v>
      </c>
      <c r="B113" s="828">
        <v>1</v>
      </c>
      <c r="C113" s="890">
        <v>6</v>
      </c>
      <c r="D113" s="937"/>
      <c r="E113" s="938" t="str">
        <f t="shared" si="1"/>
        <v>-</v>
      </c>
      <c r="F113" s="939" t="str">
        <f t="shared" si="2"/>
        <v>-</v>
      </c>
    </row>
    <row r="114" spans="1:10" ht="27" customHeight="1" thickBot="1" x14ac:dyDescent="0.45">
      <c r="A114" s="827" t="s">
        <v>119</v>
      </c>
      <c r="B114" s="828">
        <v>1</v>
      </c>
      <c r="C114" s="940"/>
      <c r="D114" s="857"/>
      <c r="E114" s="799"/>
      <c r="F114" s="936"/>
    </row>
    <row r="115" spans="1:10" ht="26.25" customHeight="1" x14ac:dyDescent="0.4">
      <c r="A115" s="827" t="s">
        <v>120</v>
      </c>
      <c r="B115" s="828">
        <v>1</v>
      </c>
      <c r="C115" s="940"/>
      <c r="D115" s="941" t="s">
        <v>70</v>
      </c>
      <c r="E115" s="942" t="e">
        <f>AVERAGE(E108:E113)</f>
        <v>#DIV/0!</v>
      </c>
      <c r="F115" s="943" t="e">
        <f>AVERAGE(F108:F113)</f>
        <v>#DIV/0!</v>
      </c>
    </row>
    <row r="116" spans="1:10" ht="27" customHeight="1" thickBot="1" x14ac:dyDescent="0.45">
      <c r="A116" s="827" t="s">
        <v>121</v>
      </c>
      <c r="B116" s="839">
        <f>(B115/B114)*(B113/B112)*(B111/B110)*(B109/B108)*B107</f>
        <v>1</v>
      </c>
      <c r="C116" s="944"/>
      <c r="D116" s="945" t="s">
        <v>83</v>
      </c>
      <c r="E116" s="900" t="e">
        <f>STDEV(E108:E113)/E115</f>
        <v>#DIV/0!</v>
      </c>
      <c r="F116" s="946" t="e">
        <f>STDEV(F108:F113)/F115</f>
        <v>#DIV/0!</v>
      </c>
      <c r="I116" s="799"/>
    </row>
    <row r="117" spans="1:10" ht="27" customHeight="1" thickBot="1" x14ac:dyDescent="0.45">
      <c r="A117" s="1181" t="s">
        <v>77</v>
      </c>
      <c r="B117" s="1185"/>
      <c r="C117" s="947"/>
      <c r="D117" s="901" t="s">
        <v>20</v>
      </c>
      <c r="E117" s="948">
        <f>COUNT(E108:E113)</f>
        <v>0</v>
      </c>
      <c r="F117" s="949">
        <f>COUNT(F108:F113)</f>
        <v>0</v>
      </c>
      <c r="I117" s="799"/>
      <c r="J117" s="927"/>
    </row>
    <row r="118" spans="1:10" ht="26.25" customHeight="1" thickBot="1" x14ac:dyDescent="0.35">
      <c r="A118" s="1183"/>
      <c r="B118" s="1186"/>
      <c r="C118" s="799"/>
      <c r="D118" s="950"/>
      <c r="E118" s="1187" t="s">
        <v>155</v>
      </c>
      <c r="F118" s="1188"/>
      <c r="G118" s="799"/>
      <c r="H118" s="799"/>
      <c r="I118" s="799"/>
    </row>
    <row r="119" spans="1:10" ht="25.5" customHeight="1" x14ac:dyDescent="0.4">
      <c r="A119" s="951"/>
      <c r="B119" s="823"/>
      <c r="C119" s="799"/>
      <c r="D119" s="945" t="s">
        <v>156</v>
      </c>
      <c r="E119" s="952">
        <f>MIN(E108:E113)</f>
        <v>0</v>
      </c>
      <c r="F119" s="953">
        <f>MIN(F108:F113)</f>
        <v>0</v>
      </c>
      <c r="G119" s="799"/>
      <c r="H119" s="799"/>
      <c r="I119" s="799"/>
    </row>
    <row r="120" spans="1:10" ht="24" customHeight="1" thickBot="1" x14ac:dyDescent="0.45">
      <c r="A120" s="951"/>
      <c r="B120" s="823"/>
      <c r="C120" s="799"/>
      <c r="D120" s="868" t="s">
        <v>157</v>
      </c>
      <c r="E120" s="954">
        <f>MAX(E108:E113)</f>
        <v>0</v>
      </c>
      <c r="F120" s="955">
        <f>MAX(F108:F113)</f>
        <v>0</v>
      </c>
      <c r="G120" s="799"/>
      <c r="H120" s="799"/>
      <c r="I120" s="799"/>
    </row>
    <row r="121" spans="1:10" ht="27" customHeight="1" x14ac:dyDescent="0.3">
      <c r="A121" s="951"/>
      <c r="B121" s="823"/>
      <c r="C121" s="799"/>
      <c r="D121" s="799"/>
      <c r="E121" s="799"/>
      <c r="F121" s="857"/>
      <c r="G121" s="799"/>
      <c r="H121" s="799"/>
      <c r="I121" s="799"/>
    </row>
    <row r="122" spans="1:10" ht="25.5" customHeight="1" x14ac:dyDescent="0.3">
      <c r="A122" s="951"/>
      <c r="B122" s="823"/>
      <c r="C122" s="799"/>
      <c r="D122" s="799"/>
      <c r="E122" s="799"/>
      <c r="F122" s="857"/>
      <c r="G122" s="799"/>
      <c r="H122" s="799"/>
      <c r="I122" s="799"/>
    </row>
    <row r="123" spans="1:10" ht="18.75" x14ac:dyDescent="0.3">
      <c r="A123" s="951"/>
      <c r="B123" s="823"/>
      <c r="C123" s="799"/>
      <c r="D123" s="799"/>
      <c r="E123" s="799"/>
      <c r="F123" s="857"/>
      <c r="G123" s="799"/>
      <c r="H123" s="799"/>
      <c r="I123" s="799"/>
    </row>
    <row r="124" spans="1:10" ht="45.75" customHeight="1" x14ac:dyDescent="0.65">
      <c r="A124" s="810" t="s">
        <v>148</v>
      </c>
      <c r="B124" s="811" t="s">
        <v>122</v>
      </c>
      <c r="C124" s="1189" t="str">
        <f>B26</f>
        <v>PYRAZINAMIDE</v>
      </c>
      <c r="D124" s="1189"/>
      <c r="E124" s="799" t="s">
        <v>123</v>
      </c>
      <c r="F124" s="799"/>
      <c r="G124" s="956" t="e">
        <f>F115</f>
        <v>#DIV/0!</v>
      </c>
      <c r="H124" s="799"/>
      <c r="I124" s="799"/>
    </row>
    <row r="125" spans="1:10" ht="45.75" customHeight="1" x14ac:dyDescent="0.65">
      <c r="A125" s="810"/>
      <c r="B125" s="811" t="s">
        <v>158</v>
      </c>
      <c r="C125" s="811" t="s">
        <v>159</v>
      </c>
      <c r="D125" s="956">
        <f>MIN(F108:F113)</f>
        <v>0</v>
      </c>
      <c r="E125" s="811" t="s">
        <v>160</v>
      </c>
      <c r="F125" s="956">
        <f>MAX(F108:F113)</f>
        <v>0</v>
      </c>
      <c r="G125" s="957"/>
      <c r="H125" s="799"/>
      <c r="I125" s="799"/>
    </row>
    <row r="126" spans="1:10" ht="19.5" customHeight="1" thickBot="1" x14ac:dyDescent="0.35">
      <c r="A126" s="958"/>
      <c r="B126" s="958"/>
      <c r="C126" s="959"/>
      <c r="D126" s="959"/>
      <c r="E126" s="959"/>
      <c r="F126" s="959"/>
      <c r="G126" s="959"/>
      <c r="H126" s="959"/>
    </row>
    <row r="127" spans="1:10" ht="18.75" x14ac:dyDescent="0.3">
      <c r="B127" s="1190" t="s">
        <v>26</v>
      </c>
      <c r="C127" s="1190"/>
      <c r="E127" s="906" t="s">
        <v>27</v>
      </c>
      <c r="F127" s="960"/>
      <c r="G127" s="1190" t="s">
        <v>28</v>
      </c>
      <c r="H127" s="1190"/>
    </row>
    <row r="128" spans="1:10" ht="69.95" customHeight="1" x14ac:dyDescent="0.3">
      <c r="A128" s="810" t="s">
        <v>29</v>
      </c>
      <c r="B128" s="961"/>
      <c r="C128" s="961"/>
      <c r="E128" s="961"/>
      <c r="F128" s="799"/>
      <c r="G128" s="961"/>
      <c r="H128" s="961"/>
    </row>
    <row r="129" spans="1:9" ht="69.95" customHeight="1" x14ac:dyDescent="0.3">
      <c r="A129" s="810" t="s">
        <v>30</v>
      </c>
      <c r="B129" s="962"/>
      <c r="C129" s="962"/>
      <c r="E129" s="962"/>
      <c r="F129" s="799"/>
      <c r="G129" s="963"/>
      <c r="H129" s="963"/>
    </row>
    <row r="130" spans="1:9" ht="18.75" x14ac:dyDescent="0.3">
      <c r="A130" s="857"/>
      <c r="B130" s="857"/>
      <c r="C130" s="857"/>
      <c r="D130" s="857"/>
      <c r="E130" s="857"/>
      <c r="F130" s="859"/>
      <c r="G130" s="857"/>
      <c r="H130" s="857"/>
      <c r="I130" s="799"/>
    </row>
    <row r="131" spans="1:9" ht="18.75" x14ac:dyDescent="0.3">
      <c r="A131" s="857"/>
      <c r="B131" s="857"/>
      <c r="C131" s="857"/>
      <c r="D131" s="857"/>
      <c r="E131" s="857"/>
      <c r="F131" s="859"/>
      <c r="G131" s="857"/>
      <c r="H131" s="857"/>
      <c r="I131" s="799"/>
    </row>
    <row r="132" spans="1:9" ht="18.75" x14ac:dyDescent="0.3">
      <c r="A132" s="857"/>
      <c r="B132" s="857"/>
      <c r="C132" s="857"/>
      <c r="D132" s="857"/>
      <c r="E132" s="857"/>
      <c r="F132" s="859"/>
      <c r="G132" s="857"/>
      <c r="H132" s="857"/>
      <c r="I132" s="799"/>
    </row>
    <row r="133" spans="1:9" ht="18.75" x14ac:dyDescent="0.3">
      <c r="A133" s="857"/>
      <c r="B133" s="857"/>
      <c r="C133" s="857"/>
      <c r="D133" s="857"/>
      <c r="E133" s="857"/>
      <c r="F133" s="859"/>
      <c r="G133" s="857"/>
      <c r="H133" s="857"/>
      <c r="I133" s="799"/>
    </row>
    <row r="134" spans="1:9" ht="18.75" x14ac:dyDescent="0.3">
      <c r="A134" s="857"/>
      <c r="B134" s="857"/>
      <c r="C134" s="857"/>
      <c r="D134" s="857"/>
      <c r="E134" s="857"/>
      <c r="F134" s="859"/>
      <c r="G134" s="857"/>
      <c r="H134" s="857"/>
      <c r="I134" s="799"/>
    </row>
    <row r="135" spans="1:9" ht="18.75" x14ac:dyDescent="0.3">
      <c r="A135" s="857"/>
      <c r="B135" s="857"/>
      <c r="C135" s="857"/>
      <c r="D135" s="857"/>
      <c r="E135" s="857"/>
      <c r="F135" s="859"/>
      <c r="G135" s="857"/>
      <c r="H135" s="857"/>
      <c r="I135" s="799"/>
    </row>
    <row r="136" spans="1:9" ht="18.75" x14ac:dyDescent="0.3">
      <c r="A136" s="857"/>
      <c r="B136" s="857"/>
      <c r="C136" s="857"/>
      <c r="D136" s="857"/>
      <c r="E136" s="857"/>
      <c r="F136" s="859"/>
      <c r="G136" s="857"/>
      <c r="H136" s="857"/>
      <c r="I136" s="799"/>
    </row>
    <row r="137" spans="1:9" ht="18.75" x14ac:dyDescent="0.3">
      <c r="A137" s="857"/>
      <c r="B137" s="857"/>
      <c r="C137" s="857"/>
      <c r="D137" s="857"/>
      <c r="E137" s="857"/>
      <c r="F137" s="859"/>
      <c r="G137" s="857"/>
      <c r="H137" s="857"/>
      <c r="I137" s="799"/>
    </row>
    <row r="138" spans="1:9" ht="18.75" x14ac:dyDescent="0.3">
      <c r="A138" s="857"/>
      <c r="B138" s="857"/>
      <c r="C138" s="857"/>
      <c r="D138" s="857"/>
      <c r="E138" s="857"/>
      <c r="F138" s="859"/>
      <c r="G138" s="857"/>
      <c r="H138" s="857"/>
      <c r="I138" s="799"/>
    </row>
    <row r="250" spans="1:1" x14ac:dyDescent="0.25">
      <c r="A250" s="79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4" zoomScale="60" zoomScaleNormal="40" zoomScalePageLayoutView="50" workbookViewId="0">
      <selection activeCell="E59" sqref="E59"/>
    </sheetView>
  </sheetViews>
  <sheetFormatPr defaultColWidth="9.140625" defaultRowHeight="13.5" x14ac:dyDescent="0.25"/>
  <cols>
    <col min="1" max="1" width="55.42578125" style="798" customWidth="1"/>
    <col min="2" max="2" width="33.7109375" style="798" customWidth="1"/>
    <col min="3" max="3" width="42.28515625" style="798" customWidth="1"/>
    <col min="4" max="4" width="30.5703125" style="798" customWidth="1"/>
    <col min="5" max="5" width="39.85546875" style="798" customWidth="1"/>
    <col min="6" max="6" width="30.7109375" style="798" customWidth="1"/>
    <col min="7" max="7" width="39.85546875" style="798" customWidth="1"/>
    <col min="8" max="8" width="30" style="798" customWidth="1"/>
    <col min="9" max="9" width="30.28515625" style="798" hidden="1" customWidth="1"/>
    <col min="10" max="10" width="30.42578125" style="798" customWidth="1"/>
    <col min="11" max="11" width="21.28515625" style="798" customWidth="1"/>
    <col min="12" max="12" width="9.140625" style="798"/>
    <col min="13" max="16384" width="9.140625" style="800"/>
  </cols>
  <sheetData>
    <row r="1" spans="1:9" ht="18.75" customHeight="1" x14ac:dyDescent="0.25">
      <c r="A1" s="1212" t="s">
        <v>45</v>
      </c>
      <c r="B1" s="1212"/>
      <c r="C1" s="1212"/>
      <c r="D1" s="1212"/>
      <c r="E1" s="1212"/>
      <c r="F1" s="1212"/>
      <c r="G1" s="1212"/>
      <c r="H1" s="1212"/>
      <c r="I1" s="1212"/>
    </row>
    <row r="2" spans="1:9" ht="18.75" customHeight="1" x14ac:dyDescent="0.25">
      <c r="A2" s="1212"/>
      <c r="B2" s="1212"/>
      <c r="C2" s="1212"/>
      <c r="D2" s="1212"/>
      <c r="E2" s="1212"/>
      <c r="F2" s="1212"/>
      <c r="G2" s="1212"/>
      <c r="H2" s="1212"/>
      <c r="I2" s="1212"/>
    </row>
    <row r="3" spans="1:9" ht="18.75" customHeight="1" x14ac:dyDescent="0.25">
      <c r="A3" s="1212"/>
      <c r="B3" s="1212"/>
      <c r="C3" s="1212"/>
      <c r="D3" s="1212"/>
      <c r="E3" s="1212"/>
      <c r="F3" s="1212"/>
      <c r="G3" s="1212"/>
      <c r="H3" s="1212"/>
      <c r="I3" s="1212"/>
    </row>
    <row r="4" spans="1:9" ht="18.75" customHeight="1" x14ac:dyDescent="0.25">
      <c r="A4" s="1212"/>
      <c r="B4" s="1212"/>
      <c r="C4" s="1212"/>
      <c r="D4" s="1212"/>
      <c r="E4" s="1212"/>
      <c r="F4" s="1212"/>
      <c r="G4" s="1212"/>
      <c r="H4" s="1212"/>
      <c r="I4" s="1212"/>
    </row>
    <row r="5" spans="1:9" ht="18.75" customHeight="1" x14ac:dyDescent="0.25">
      <c r="A5" s="1212"/>
      <c r="B5" s="1212"/>
      <c r="C5" s="1212"/>
      <c r="D5" s="1212"/>
      <c r="E5" s="1212"/>
      <c r="F5" s="1212"/>
      <c r="G5" s="1212"/>
      <c r="H5" s="1212"/>
      <c r="I5" s="1212"/>
    </row>
    <row r="6" spans="1:9" ht="18.75" customHeight="1" x14ac:dyDescent="0.25">
      <c r="A6" s="1212"/>
      <c r="B6" s="1212"/>
      <c r="C6" s="1212"/>
      <c r="D6" s="1212"/>
      <c r="E6" s="1212"/>
      <c r="F6" s="1212"/>
      <c r="G6" s="1212"/>
      <c r="H6" s="1212"/>
      <c r="I6" s="1212"/>
    </row>
    <row r="7" spans="1:9" ht="18.75" customHeight="1" x14ac:dyDescent="0.25">
      <c r="A7" s="1212"/>
      <c r="B7" s="1212"/>
      <c r="C7" s="1212"/>
      <c r="D7" s="1212"/>
      <c r="E7" s="1212"/>
      <c r="F7" s="1212"/>
      <c r="G7" s="1212"/>
      <c r="H7" s="1212"/>
      <c r="I7" s="1212"/>
    </row>
    <row r="8" spans="1:9" x14ac:dyDescent="0.25">
      <c r="A8" s="1213" t="s">
        <v>46</v>
      </c>
      <c r="B8" s="1213"/>
      <c r="C8" s="1213"/>
      <c r="D8" s="1213"/>
      <c r="E8" s="1213"/>
      <c r="F8" s="1213"/>
      <c r="G8" s="1213"/>
      <c r="H8" s="1213"/>
      <c r="I8" s="1213"/>
    </row>
    <row r="9" spans="1:9" x14ac:dyDescent="0.25">
      <c r="A9" s="1213"/>
      <c r="B9" s="1213"/>
      <c r="C9" s="1213"/>
      <c r="D9" s="1213"/>
      <c r="E9" s="1213"/>
      <c r="F9" s="1213"/>
      <c r="G9" s="1213"/>
      <c r="H9" s="1213"/>
      <c r="I9" s="1213"/>
    </row>
    <row r="10" spans="1:9" x14ac:dyDescent="0.25">
      <c r="A10" s="1213"/>
      <c r="B10" s="1213"/>
      <c r="C10" s="1213"/>
      <c r="D10" s="1213"/>
      <c r="E10" s="1213"/>
      <c r="F10" s="1213"/>
      <c r="G10" s="1213"/>
      <c r="H10" s="1213"/>
      <c r="I10" s="1213"/>
    </row>
    <row r="11" spans="1:9" x14ac:dyDescent="0.25">
      <c r="A11" s="1213"/>
      <c r="B11" s="1213"/>
      <c r="C11" s="1213"/>
      <c r="D11" s="1213"/>
      <c r="E11" s="1213"/>
      <c r="F11" s="1213"/>
      <c r="G11" s="1213"/>
      <c r="H11" s="1213"/>
      <c r="I11" s="1213"/>
    </row>
    <row r="12" spans="1:9" x14ac:dyDescent="0.25">
      <c r="A12" s="1213"/>
      <c r="B12" s="1213"/>
      <c r="C12" s="1213"/>
      <c r="D12" s="1213"/>
      <c r="E12" s="1213"/>
      <c r="F12" s="1213"/>
      <c r="G12" s="1213"/>
      <c r="H12" s="1213"/>
      <c r="I12" s="1213"/>
    </row>
    <row r="13" spans="1:9" x14ac:dyDescent="0.25">
      <c r="A13" s="1213"/>
      <c r="B13" s="1213"/>
      <c r="C13" s="1213"/>
      <c r="D13" s="1213"/>
      <c r="E13" s="1213"/>
      <c r="F13" s="1213"/>
      <c r="G13" s="1213"/>
      <c r="H13" s="1213"/>
      <c r="I13" s="1213"/>
    </row>
    <row r="14" spans="1:9" x14ac:dyDescent="0.25">
      <c r="A14" s="1213"/>
      <c r="B14" s="1213"/>
      <c r="C14" s="1213"/>
      <c r="D14" s="1213"/>
      <c r="E14" s="1213"/>
      <c r="F14" s="1213"/>
      <c r="G14" s="1213"/>
      <c r="H14" s="1213"/>
      <c r="I14" s="1213"/>
    </row>
    <row r="15" spans="1:9" ht="19.5" customHeight="1" thickBot="1" x14ac:dyDescent="0.35">
      <c r="A15" s="799"/>
    </row>
    <row r="16" spans="1:9" ht="19.5" customHeight="1" thickBot="1" x14ac:dyDescent="0.35">
      <c r="A16" s="1214" t="s">
        <v>31</v>
      </c>
      <c r="B16" s="1215"/>
      <c r="C16" s="1215"/>
      <c r="D16" s="1215"/>
      <c r="E16" s="1215"/>
      <c r="F16" s="1215"/>
      <c r="G16" s="1215"/>
      <c r="H16" s="1216"/>
    </row>
    <row r="17" spans="1:14" ht="20.25" customHeight="1" x14ac:dyDescent="0.25">
      <c r="A17" s="1217" t="s">
        <v>47</v>
      </c>
      <c r="B17" s="1217"/>
      <c r="C17" s="1217"/>
      <c r="D17" s="1217"/>
      <c r="E17" s="1217"/>
      <c r="F17" s="1217"/>
      <c r="G17" s="1217"/>
      <c r="H17" s="1217"/>
    </row>
    <row r="18" spans="1:14" ht="26.25" customHeight="1" x14ac:dyDescent="0.4">
      <c r="A18" s="801" t="s">
        <v>33</v>
      </c>
      <c r="B18" s="1218" t="s">
        <v>5</v>
      </c>
      <c r="C18" s="1218"/>
      <c r="D18" s="802"/>
      <c r="E18" s="803"/>
      <c r="F18" s="804"/>
      <c r="G18" s="804"/>
      <c r="H18" s="804"/>
    </row>
    <row r="19" spans="1:14" ht="26.25" customHeight="1" x14ac:dyDescent="0.4">
      <c r="A19" s="801" t="s">
        <v>34</v>
      </c>
      <c r="B19" s="805" t="s">
        <v>7</v>
      </c>
      <c r="C19" s="804">
        <v>1</v>
      </c>
      <c r="D19" s="804"/>
      <c r="E19" s="804"/>
      <c r="F19" s="804"/>
      <c r="G19" s="804"/>
      <c r="H19" s="804"/>
    </row>
    <row r="20" spans="1:14" ht="26.25" customHeight="1" x14ac:dyDescent="0.4">
      <c r="A20" s="801" t="s">
        <v>35</v>
      </c>
      <c r="B20" s="1219" t="s">
        <v>9</v>
      </c>
      <c r="C20" s="1219"/>
      <c r="D20" s="804"/>
      <c r="E20" s="804"/>
      <c r="F20" s="804"/>
      <c r="G20" s="804"/>
      <c r="H20" s="804"/>
    </row>
    <row r="21" spans="1:14" ht="26.25" customHeight="1" x14ac:dyDescent="0.4">
      <c r="A21" s="801" t="s">
        <v>36</v>
      </c>
      <c r="B21" s="1219" t="s">
        <v>11</v>
      </c>
      <c r="C21" s="1219" t="s">
        <v>11</v>
      </c>
      <c r="D21" s="1219" t="s">
        <v>11</v>
      </c>
      <c r="E21" s="1219" t="s">
        <v>11</v>
      </c>
      <c r="F21" s="1219" t="s">
        <v>11</v>
      </c>
      <c r="G21" s="1219" t="s">
        <v>11</v>
      </c>
      <c r="H21" s="1219" t="s">
        <v>11</v>
      </c>
      <c r="I21" s="806"/>
    </row>
    <row r="22" spans="1:14" ht="26.25" customHeight="1" x14ac:dyDescent="0.4">
      <c r="A22" s="801" t="s">
        <v>37</v>
      </c>
      <c r="B22" s="807" t="s">
        <v>12</v>
      </c>
      <c r="C22" s="804"/>
      <c r="D22" s="804"/>
      <c r="E22" s="804"/>
      <c r="F22" s="804"/>
      <c r="G22" s="804"/>
      <c r="H22" s="804"/>
    </row>
    <row r="23" spans="1:14" ht="26.25" customHeight="1" x14ac:dyDescent="0.4">
      <c r="A23" s="801" t="s">
        <v>38</v>
      </c>
      <c r="B23" s="807"/>
      <c r="C23" s="804"/>
      <c r="D23" s="804"/>
      <c r="E23" s="804"/>
      <c r="F23" s="804"/>
      <c r="G23" s="804"/>
      <c r="H23" s="804"/>
    </row>
    <row r="24" spans="1:14" ht="18.75" x14ac:dyDescent="0.3">
      <c r="A24" s="801"/>
      <c r="B24" s="808"/>
    </row>
    <row r="25" spans="1:14" ht="18.75" x14ac:dyDescent="0.3">
      <c r="A25" s="809" t="s">
        <v>1</v>
      </c>
      <c r="B25" s="808"/>
    </row>
    <row r="26" spans="1:14" ht="26.25" customHeight="1" x14ac:dyDescent="0.4">
      <c r="A26" s="810" t="s">
        <v>4</v>
      </c>
      <c r="B26" s="1220" t="s">
        <v>128</v>
      </c>
      <c r="C26" s="1218"/>
    </row>
    <row r="27" spans="1:14" ht="26.25" customHeight="1" x14ac:dyDescent="0.4">
      <c r="A27" s="811" t="s">
        <v>48</v>
      </c>
      <c r="B27" s="1221" t="s">
        <v>131</v>
      </c>
      <c r="C27" s="1222"/>
    </row>
    <row r="28" spans="1:14" ht="27" customHeight="1" thickBot="1" x14ac:dyDescent="0.45">
      <c r="A28" s="811" t="s">
        <v>6</v>
      </c>
      <c r="B28" s="812">
        <v>99.58</v>
      </c>
    </row>
    <row r="29" spans="1:14" s="814" customFormat="1" ht="27" customHeight="1" thickBot="1" x14ac:dyDescent="0.45">
      <c r="A29" s="811" t="s">
        <v>49</v>
      </c>
      <c r="B29" s="813">
        <v>0</v>
      </c>
      <c r="C29" s="1192" t="s">
        <v>106</v>
      </c>
      <c r="D29" s="1193"/>
      <c r="E29" s="1193"/>
      <c r="F29" s="1193"/>
      <c r="G29" s="1194"/>
      <c r="I29" s="815"/>
      <c r="J29" s="815"/>
      <c r="K29" s="815"/>
      <c r="L29" s="815"/>
    </row>
    <row r="30" spans="1:14" s="814" customFormat="1" ht="19.5" customHeight="1" thickBot="1" x14ac:dyDescent="0.35">
      <c r="A30" s="811" t="s">
        <v>51</v>
      </c>
      <c r="B30" s="816">
        <f>B28-B29</f>
        <v>99.58</v>
      </c>
      <c r="C30" s="817"/>
      <c r="D30" s="817"/>
      <c r="E30" s="817"/>
      <c r="F30" s="817"/>
      <c r="G30" s="818"/>
      <c r="I30" s="815"/>
      <c r="J30" s="815"/>
      <c r="K30" s="815"/>
      <c r="L30" s="815"/>
    </row>
    <row r="31" spans="1:14" s="814" customFormat="1" ht="27" customHeight="1" thickBot="1" x14ac:dyDescent="0.45">
      <c r="A31" s="811" t="s">
        <v>52</v>
      </c>
      <c r="B31" s="819">
        <v>1</v>
      </c>
      <c r="C31" s="1195" t="s">
        <v>53</v>
      </c>
      <c r="D31" s="1196"/>
      <c r="E31" s="1196"/>
      <c r="F31" s="1196"/>
      <c r="G31" s="1196"/>
      <c r="H31" s="1197"/>
      <c r="I31" s="815"/>
      <c r="J31" s="815"/>
      <c r="K31" s="815"/>
      <c r="L31" s="815"/>
    </row>
    <row r="32" spans="1:14" s="814" customFormat="1" ht="27" customHeight="1" thickBot="1" x14ac:dyDescent="0.45">
      <c r="A32" s="811" t="s">
        <v>54</v>
      </c>
      <c r="B32" s="819">
        <v>1</v>
      </c>
      <c r="C32" s="1195" t="s">
        <v>55</v>
      </c>
      <c r="D32" s="1196"/>
      <c r="E32" s="1196"/>
      <c r="F32" s="1196"/>
      <c r="G32" s="1196"/>
      <c r="H32" s="1197"/>
      <c r="I32" s="815"/>
      <c r="J32" s="815"/>
      <c r="K32" s="815"/>
      <c r="L32" s="820"/>
      <c r="M32" s="820"/>
      <c r="N32" s="821"/>
    </row>
    <row r="33" spans="1:14" s="814" customFormat="1" ht="17.25" customHeight="1" x14ac:dyDescent="0.3">
      <c r="A33" s="811"/>
      <c r="B33" s="822"/>
      <c r="C33" s="823"/>
      <c r="D33" s="823"/>
      <c r="E33" s="823"/>
      <c r="F33" s="823"/>
      <c r="G33" s="823"/>
      <c r="H33" s="823"/>
      <c r="I33" s="815"/>
      <c r="J33" s="815"/>
      <c r="K33" s="815"/>
      <c r="L33" s="820"/>
      <c r="M33" s="820"/>
      <c r="N33" s="821"/>
    </row>
    <row r="34" spans="1:14" s="814" customFormat="1" ht="18.75" x14ac:dyDescent="0.3">
      <c r="A34" s="811" t="s">
        <v>56</v>
      </c>
      <c r="B34" s="824">
        <f>B31/B32</f>
        <v>1</v>
      </c>
      <c r="C34" s="799" t="s">
        <v>57</v>
      </c>
      <c r="D34" s="799"/>
      <c r="E34" s="799"/>
      <c r="F34" s="799"/>
      <c r="G34" s="799"/>
      <c r="I34" s="815"/>
      <c r="J34" s="815"/>
      <c r="K34" s="815"/>
      <c r="L34" s="820"/>
      <c r="M34" s="820"/>
      <c r="N34" s="821"/>
    </row>
    <row r="35" spans="1:14" s="814" customFormat="1" ht="19.5" customHeight="1" thickBot="1" x14ac:dyDescent="0.35">
      <c r="A35" s="811"/>
      <c r="B35" s="816"/>
      <c r="G35" s="799"/>
      <c r="I35" s="815"/>
      <c r="J35" s="815"/>
      <c r="K35" s="815"/>
      <c r="L35" s="820"/>
      <c r="M35" s="820"/>
      <c r="N35" s="821"/>
    </row>
    <row r="36" spans="1:14" s="814" customFormat="1" ht="27" customHeight="1" thickBot="1" x14ac:dyDescent="0.45">
      <c r="A36" s="825" t="s">
        <v>132</v>
      </c>
      <c r="B36" s="826">
        <v>50</v>
      </c>
      <c r="C36" s="799"/>
      <c r="D36" s="1198" t="s">
        <v>59</v>
      </c>
      <c r="E36" s="1200"/>
      <c r="F36" s="1198" t="s">
        <v>60</v>
      </c>
      <c r="G36" s="1199"/>
      <c r="J36" s="815"/>
      <c r="K36" s="815"/>
      <c r="L36" s="820"/>
      <c r="M36" s="820"/>
      <c r="N36" s="821"/>
    </row>
    <row r="37" spans="1:14" s="814" customFormat="1" ht="27" customHeight="1" thickBot="1" x14ac:dyDescent="0.45">
      <c r="A37" s="827" t="s">
        <v>61</v>
      </c>
      <c r="B37" s="828">
        <v>1</v>
      </c>
      <c r="C37" s="829" t="s">
        <v>62</v>
      </c>
      <c r="D37" s="830" t="s">
        <v>63</v>
      </c>
      <c r="E37" s="831" t="s">
        <v>64</v>
      </c>
      <c r="F37" s="830" t="s">
        <v>63</v>
      </c>
      <c r="G37" s="832" t="s">
        <v>64</v>
      </c>
      <c r="I37" s="833" t="s">
        <v>133</v>
      </c>
      <c r="J37" s="815"/>
      <c r="K37" s="815"/>
      <c r="L37" s="820"/>
      <c r="M37" s="820"/>
      <c r="N37" s="821"/>
    </row>
    <row r="38" spans="1:14" s="814" customFormat="1" ht="26.25" customHeight="1" x14ac:dyDescent="0.4">
      <c r="A38" s="827" t="s">
        <v>65</v>
      </c>
      <c r="B38" s="828">
        <v>1</v>
      </c>
      <c r="C38" s="834">
        <v>1</v>
      </c>
      <c r="D38" s="835">
        <v>5807710</v>
      </c>
      <c r="E38" s="836">
        <f>IF(ISBLANK(D38),"-",$D$48/$D$45*D38)</f>
        <v>6502120.731396189</v>
      </c>
      <c r="F38" s="835">
        <v>6821113</v>
      </c>
      <c r="G38" s="837">
        <f>IF(ISBLANK(F38),"-",$D$48/$F$45*F38)</f>
        <v>6418118.1918059271</v>
      </c>
      <c r="I38" s="838"/>
      <c r="J38" s="815"/>
      <c r="K38" s="815"/>
      <c r="L38" s="820"/>
      <c r="M38" s="820"/>
      <c r="N38" s="821"/>
    </row>
    <row r="39" spans="1:14" s="814" customFormat="1" ht="26.25" customHeight="1" x14ac:dyDescent="0.4">
      <c r="A39" s="827" t="s">
        <v>66</v>
      </c>
      <c r="B39" s="828">
        <v>1</v>
      </c>
      <c r="C39" s="839">
        <v>2</v>
      </c>
      <c r="D39" s="840">
        <v>5750917</v>
      </c>
      <c r="E39" s="841">
        <f>IF(ISBLANK(D39),"-",$D$48/$D$45*D39)</f>
        <v>6438537.1601265864</v>
      </c>
      <c r="F39" s="840">
        <v>6793142</v>
      </c>
      <c r="G39" s="842">
        <f>IF(ISBLANK(F39),"-",$D$48/$F$45*F39)</f>
        <v>6391799.7326420043</v>
      </c>
      <c r="I39" s="1180">
        <f>ABS((F43/D43*D42)-F42)/D42</f>
        <v>1.1250170957969806E-2</v>
      </c>
      <c r="J39" s="815"/>
      <c r="K39" s="815"/>
      <c r="L39" s="820"/>
      <c r="M39" s="820"/>
      <c r="N39" s="821"/>
    </row>
    <row r="40" spans="1:14" ht="26.25" customHeight="1" x14ac:dyDescent="0.4">
      <c r="A40" s="827" t="s">
        <v>67</v>
      </c>
      <c r="B40" s="828">
        <v>1</v>
      </c>
      <c r="C40" s="839">
        <v>3</v>
      </c>
      <c r="D40" s="840">
        <v>5744899</v>
      </c>
      <c r="E40" s="841">
        <f>IF(ISBLANK(D40),"-",$D$48/$D$45*D40)</f>
        <v>6431799.6056409897</v>
      </c>
      <c r="F40" s="840">
        <v>6779935</v>
      </c>
      <c r="G40" s="842">
        <f>IF(ISBLANK(F40),"-",$D$48/$F$45*F40)</f>
        <v>6379373.0088860448</v>
      </c>
      <c r="I40" s="1180"/>
      <c r="L40" s="820"/>
      <c r="M40" s="820"/>
      <c r="N40" s="799"/>
    </row>
    <row r="41" spans="1:14" ht="27" customHeight="1" thickBot="1" x14ac:dyDescent="0.45">
      <c r="A41" s="827" t="s">
        <v>68</v>
      </c>
      <c r="B41" s="828">
        <v>1</v>
      </c>
      <c r="C41" s="843">
        <v>4</v>
      </c>
      <c r="D41" s="844"/>
      <c r="E41" s="845" t="str">
        <f>IF(ISBLANK(D41),"-",$D$48/$D$45*D41)</f>
        <v>-</v>
      </c>
      <c r="F41" s="844"/>
      <c r="G41" s="846" t="str">
        <f>IF(ISBLANK(F41),"-",$D$48/$F$45*F41)</f>
        <v>-</v>
      </c>
      <c r="I41" s="847"/>
      <c r="L41" s="820"/>
      <c r="M41" s="820"/>
      <c r="N41" s="799"/>
    </row>
    <row r="42" spans="1:14" ht="27" customHeight="1" thickBot="1" x14ac:dyDescent="0.45">
      <c r="A42" s="827" t="s">
        <v>69</v>
      </c>
      <c r="B42" s="828">
        <v>1</v>
      </c>
      <c r="C42" s="848" t="s">
        <v>70</v>
      </c>
      <c r="D42" s="849">
        <f>AVERAGE(D38:D41)</f>
        <v>5767842</v>
      </c>
      <c r="E42" s="850">
        <f>AVERAGE(E38:E41)</f>
        <v>6457485.8323879214</v>
      </c>
      <c r="F42" s="849">
        <f>AVERAGE(F38:F41)</f>
        <v>6798063.333333333</v>
      </c>
      <c r="G42" s="851">
        <f>AVERAGE(G38:G41)</f>
        <v>6396430.3111113263</v>
      </c>
      <c r="H42" s="852"/>
    </row>
    <row r="43" spans="1:14" ht="26.25" customHeight="1" x14ac:dyDescent="0.4">
      <c r="A43" s="827" t="s">
        <v>71</v>
      </c>
      <c r="B43" s="828">
        <v>1</v>
      </c>
      <c r="C43" s="853" t="s">
        <v>134</v>
      </c>
      <c r="D43" s="854">
        <v>14.8</v>
      </c>
      <c r="E43" s="799"/>
      <c r="F43" s="854">
        <v>17.61</v>
      </c>
      <c r="H43" s="852"/>
    </row>
    <row r="44" spans="1:14" ht="26.25" customHeight="1" x14ac:dyDescent="0.4">
      <c r="A44" s="827" t="s">
        <v>73</v>
      </c>
      <c r="B44" s="828">
        <v>1</v>
      </c>
      <c r="C44" s="855" t="s">
        <v>135</v>
      </c>
      <c r="D44" s="856">
        <f>D43*$B$34</f>
        <v>14.8</v>
      </c>
      <c r="E44" s="857"/>
      <c r="F44" s="856">
        <f>F43*$B$34</f>
        <v>17.61</v>
      </c>
      <c r="H44" s="852"/>
    </row>
    <row r="45" spans="1:14" ht="19.5" customHeight="1" thickBot="1" x14ac:dyDescent="0.35">
      <c r="A45" s="827" t="s">
        <v>75</v>
      </c>
      <c r="B45" s="839">
        <f>(B44/B43)*(B42/B41)*(B40/B39)*(B38/B37)*B36</f>
        <v>50</v>
      </c>
      <c r="C45" s="855" t="s">
        <v>76</v>
      </c>
      <c r="D45" s="858">
        <f>D44*$B$30/100</f>
        <v>14.73784</v>
      </c>
      <c r="E45" s="859"/>
      <c r="F45" s="858">
        <f>F44*$B$30/100</f>
        <v>17.536037999999998</v>
      </c>
      <c r="H45" s="852"/>
    </row>
    <row r="46" spans="1:14" ht="19.5" customHeight="1" thickBot="1" x14ac:dyDescent="0.35">
      <c r="A46" s="1181" t="s">
        <v>77</v>
      </c>
      <c r="B46" s="1185"/>
      <c r="C46" s="855" t="s">
        <v>78</v>
      </c>
      <c r="D46" s="860">
        <f>D45/$B$45</f>
        <v>0.29475679999999999</v>
      </c>
      <c r="E46" s="861"/>
      <c r="F46" s="862">
        <f>F45/$B$45</f>
        <v>0.35072075999999996</v>
      </c>
      <c r="H46" s="852"/>
    </row>
    <row r="47" spans="1:14" ht="27" customHeight="1" thickBot="1" x14ac:dyDescent="0.45">
      <c r="A47" s="1183"/>
      <c r="B47" s="1186"/>
      <c r="C47" s="863" t="s">
        <v>136</v>
      </c>
      <c r="D47" s="864">
        <v>0.33</v>
      </c>
      <c r="E47" s="865"/>
      <c r="F47" s="861"/>
      <c r="H47" s="852"/>
    </row>
    <row r="48" spans="1:14" ht="18.75" x14ac:dyDescent="0.3">
      <c r="C48" s="866" t="s">
        <v>80</v>
      </c>
      <c r="D48" s="858">
        <f>D47*$B$45</f>
        <v>16.5</v>
      </c>
      <c r="F48" s="867"/>
      <c r="H48" s="852"/>
    </row>
    <row r="49" spans="1:12" ht="19.5" customHeight="1" thickBot="1" x14ac:dyDescent="0.35">
      <c r="C49" s="868" t="s">
        <v>81</v>
      </c>
      <c r="D49" s="869">
        <f>D48/B34</f>
        <v>16.5</v>
      </c>
      <c r="F49" s="867"/>
      <c r="H49" s="852"/>
    </row>
    <row r="50" spans="1:12" ht="18.75" x14ac:dyDescent="0.3">
      <c r="C50" s="825" t="s">
        <v>82</v>
      </c>
      <c r="D50" s="870">
        <f>AVERAGE(E38:E41,G38:G41)</f>
        <v>6426958.0717496239</v>
      </c>
      <c r="F50" s="871"/>
      <c r="H50" s="852"/>
    </row>
    <row r="51" spans="1:12" ht="18.75" x14ac:dyDescent="0.3">
      <c r="C51" s="827" t="s">
        <v>83</v>
      </c>
      <c r="D51" s="872">
        <f>STDEV(E38:E41,G38:G41)/D50</f>
        <v>6.7412272887058724E-3</v>
      </c>
      <c r="F51" s="871"/>
      <c r="H51" s="852"/>
    </row>
    <row r="52" spans="1:12" ht="19.5" customHeight="1" thickBot="1" x14ac:dyDescent="0.35">
      <c r="C52" s="873" t="s">
        <v>20</v>
      </c>
      <c r="D52" s="874">
        <f>COUNT(E38:E41,G38:G41)</f>
        <v>6</v>
      </c>
      <c r="F52" s="871"/>
    </row>
    <row r="54" spans="1:12" ht="18.75" x14ac:dyDescent="0.3">
      <c r="A54" s="875" t="s">
        <v>1</v>
      </c>
      <c r="B54" s="876" t="s">
        <v>84</v>
      </c>
    </row>
    <row r="55" spans="1:12" ht="18.75" x14ac:dyDescent="0.3">
      <c r="A55" s="799" t="s">
        <v>85</v>
      </c>
      <c r="B55" s="877" t="str">
        <f>B21</f>
        <v>Each film coated tablet contains Rifampicin BP 150 mg, Isoniazid BP 75 mg, Pyrazinamide BP 400 mg and Ethambutol Hydrochloride BP 275 mg.</v>
      </c>
    </row>
    <row r="56" spans="1:12" ht="26.25" customHeight="1" x14ac:dyDescent="0.4">
      <c r="A56" s="877" t="s">
        <v>137</v>
      </c>
      <c r="B56" s="878">
        <v>275</v>
      </c>
      <c r="C56" s="799" t="str">
        <f>B20</f>
        <v>Rifampicin, Isoniazid 75mg &amp; Pyrazinamide</v>
      </c>
      <c r="H56" s="857"/>
    </row>
    <row r="57" spans="1:12" ht="18.75" x14ac:dyDescent="0.3">
      <c r="A57" s="877" t="s">
        <v>138</v>
      </c>
      <c r="B57" s="879">
        <v>1057.8194999999998</v>
      </c>
      <c r="H57" s="857"/>
    </row>
    <row r="58" spans="1:12" ht="19.5" customHeight="1" thickBot="1" x14ac:dyDescent="0.35">
      <c r="H58" s="857"/>
    </row>
    <row r="59" spans="1:12" s="814" customFormat="1" ht="27" customHeight="1" thickBot="1" x14ac:dyDescent="0.45">
      <c r="A59" s="825" t="s">
        <v>139</v>
      </c>
      <c r="B59" s="826">
        <v>100</v>
      </c>
      <c r="C59" s="799"/>
      <c r="D59" s="880" t="s">
        <v>140</v>
      </c>
      <c r="E59" s="881" t="s">
        <v>62</v>
      </c>
      <c r="F59" s="881" t="s">
        <v>63</v>
      </c>
      <c r="G59" s="881" t="s">
        <v>141</v>
      </c>
      <c r="H59" s="829" t="s">
        <v>142</v>
      </c>
      <c r="L59" s="815"/>
    </row>
    <row r="60" spans="1:12" s="814" customFormat="1" ht="26.25" customHeight="1" x14ac:dyDescent="0.4">
      <c r="A60" s="827" t="s">
        <v>143</v>
      </c>
      <c r="B60" s="828">
        <v>1</v>
      </c>
      <c r="C60" s="1201" t="s">
        <v>144</v>
      </c>
      <c r="D60" s="1204">
        <v>118.89</v>
      </c>
      <c r="E60" s="882">
        <v>1</v>
      </c>
      <c r="F60" s="883">
        <v>5783057</v>
      </c>
      <c r="G60" s="884">
        <f>IF(ISBLANK(F60),"-",(F60/$D$50*$D$47*$B$68)*($B$57/$D$60))</f>
        <v>264.19961940932421</v>
      </c>
      <c r="H60" s="885">
        <f t="shared" ref="H60:H71" si="0">IF(ISBLANK(F60),"-",(G60/$B$56)*100)</f>
        <v>96.072588876117891</v>
      </c>
      <c r="L60" s="815"/>
    </row>
    <row r="61" spans="1:12" s="814" customFormat="1" ht="26.25" customHeight="1" x14ac:dyDescent="0.4">
      <c r="A61" s="827" t="s">
        <v>114</v>
      </c>
      <c r="B61" s="828">
        <v>1</v>
      </c>
      <c r="C61" s="1202"/>
      <c r="D61" s="1205"/>
      <c r="E61" s="886">
        <v>2</v>
      </c>
      <c r="F61" s="840">
        <v>5856438</v>
      </c>
      <c r="G61" s="887">
        <f>IF(ISBLANK(F61),"-",(F61/$D$50*$D$47*$B$68)*($B$57/$D$60))</f>
        <v>267.55203877366313</v>
      </c>
      <c r="H61" s="888">
        <f t="shared" si="0"/>
        <v>97.291650463150219</v>
      </c>
      <c r="L61" s="815"/>
    </row>
    <row r="62" spans="1:12" s="814" customFormat="1" ht="26.25" customHeight="1" x14ac:dyDescent="0.4">
      <c r="A62" s="827" t="s">
        <v>115</v>
      </c>
      <c r="B62" s="828">
        <v>1</v>
      </c>
      <c r="C62" s="1202"/>
      <c r="D62" s="1205"/>
      <c r="E62" s="886">
        <v>3</v>
      </c>
      <c r="F62" s="889">
        <v>5908017</v>
      </c>
      <c r="G62" s="887">
        <f>IF(ISBLANK(F62),"-",(F62/$D$50*$D$47*$B$68)*($B$57/$D$60))</f>
        <v>269.90843127844278</v>
      </c>
      <c r="H62" s="888">
        <f t="shared" si="0"/>
        <v>98.148520464888279</v>
      </c>
      <c r="L62" s="815"/>
    </row>
    <row r="63" spans="1:12" ht="27" customHeight="1" thickBot="1" x14ac:dyDescent="0.45">
      <c r="A63" s="827" t="s">
        <v>116</v>
      </c>
      <c r="B63" s="828">
        <v>1</v>
      </c>
      <c r="C63" s="1203"/>
      <c r="D63" s="1206"/>
      <c r="E63" s="890">
        <v>4</v>
      </c>
      <c r="F63" s="891"/>
      <c r="G63" s="887" t="str">
        <f>IF(ISBLANK(F63),"-",(F63/$D$50*$D$47*$B$68)*($B$57/$D$60))</f>
        <v>-</v>
      </c>
      <c r="H63" s="888" t="str">
        <f t="shared" si="0"/>
        <v>-</v>
      </c>
    </row>
    <row r="64" spans="1:12" ht="26.25" customHeight="1" x14ac:dyDescent="0.4">
      <c r="A64" s="827" t="s">
        <v>117</v>
      </c>
      <c r="B64" s="828">
        <v>1</v>
      </c>
      <c r="C64" s="1201" t="s">
        <v>145</v>
      </c>
      <c r="D64" s="1204">
        <v>111.27</v>
      </c>
      <c r="E64" s="882">
        <v>1</v>
      </c>
      <c r="F64" s="883">
        <v>5483415</v>
      </c>
      <c r="G64" s="884">
        <f>IF(ISBLANK(F64),"-",(F64/$D$50*$D$47*$B$68)*($B$57/$D$64))</f>
        <v>267.66591410023318</v>
      </c>
      <c r="H64" s="885">
        <f t="shared" si="0"/>
        <v>97.333059672812055</v>
      </c>
    </row>
    <row r="65" spans="1:8" ht="26.25" customHeight="1" x14ac:dyDescent="0.4">
      <c r="A65" s="827" t="s">
        <v>118</v>
      </c>
      <c r="B65" s="828">
        <v>1</v>
      </c>
      <c r="C65" s="1202"/>
      <c r="D65" s="1205"/>
      <c r="E65" s="886">
        <v>2</v>
      </c>
      <c r="F65" s="840">
        <v>5529874</v>
      </c>
      <c r="G65" s="887">
        <f>IF(ISBLANK(F65),"-",(F65/$D$50*$D$47*$B$68)*($B$57/$D$64))</f>
        <v>269.93375096889679</v>
      </c>
      <c r="H65" s="888">
        <f t="shared" si="0"/>
        <v>98.157727625053383</v>
      </c>
    </row>
    <row r="66" spans="1:8" ht="26.25" customHeight="1" x14ac:dyDescent="0.4">
      <c r="A66" s="827" t="s">
        <v>119</v>
      </c>
      <c r="B66" s="828">
        <v>1</v>
      </c>
      <c r="C66" s="1202"/>
      <c r="D66" s="1205"/>
      <c r="E66" s="886">
        <v>3</v>
      </c>
      <c r="F66" s="840">
        <v>5504673</v>
      </c>
      <c r="G66" s="887">
        <f>IF(ISBLANK(F66),"-",(F66/$D$50*$D$47*$B$68)*($B$57/$D$64))</f>
        <v>268.70359627492599</v>
      </c>
      <c r="H66" s="888">
        <f t="shared" si="0"/>
        <v>97.710398645427631</v>
      </c>
    </row>
    <row r="67" spans="1:8" ht="27" customHeight="1" thickBot="1" x14ac:dyDescent="0.45">
      <c r="A67" s="827" t="s">
        <v>120</v>
      </c>
      <c r="B67" s="828">
        <v>1</v>
      </c>
      <c r="C67" s="1203"/>
      <c r="D67" s="1206"/>
      <c r="E67" s="890">
        <v>4</v>
      </c>
      <c r="F67" s="891"/>
      <c r="G67" s="892" t="str">
        <f>IF(ISBLANK(F67),"-",(F67/$D$50*$D$47*$B$68)*($B$57/$D$64))</f>
        <v>-</v>
      </c>
      <c r="H67" s="893" t="str">
        <f t="shared" si="0"/>
        <v>-</v>
      </c>
    </row>
    <row r="68" spans="1:8" ht="26.25" customHeight="1" x14ac:dyDescent="0.4">
      <c r="A68" s="827" t="s">
        <v>121</v>
      </c>
      <c r="B68" s="894">
        <f>(B67/B66)*(B65/B64)*(B63/B62)*(B61/B60)*B59</f>
        <v>100</v>
      </c>
      <c r="C68" s="1201" t="s">
        <v>146</v>
      </c>
      <c r="D68" s="1204">
        <v>124.38</v>
      </c>
      <c r="E68" s="882">
        <v>1</v>
      </c>
      <c r="F68" s="883">
        <v>6206351</v>
      </c>
      <c r="G68" s="884">
        <f>IF(ISBLANK(F68),"-",(F68/$D$50*$D$47*$B$68)*($B$57/$D$68))</f>
        <v>271.02279689754039</v>
      </c>
      <c r="H68" s="888">
        <f t="shared" si="0"/>
        <v>98.553744326378322</v>
      </c>
    </row>
    <row r="69" spans="1:8" ht="27" customHeight="1" thickBot="1" x14ac:dyDescent="0.45">
      <c r="A69" s="873" t="s">
        <v>147</v>
      </c>
      <c r="B69" s="895">
        <f>(D47*B68)/B56*B57</f>
        <v>126.93833999999998</v>
      </c>
      <c r="C69" s="1202"/>
      <c r="D69" s="1205"/>
      <c r="E69" s="886">
        <v>2</v>
      </c>
      <c r="F69" s="840">
        <v>6250604</v>
      </c>
      <c r="G69" s="887">
        <f>IF(ISBLANK(F69),"-",(F69/$D$50*$D$47*$B$68)*($B$57/$D$68))</f>
        <v>272.95526443460147</v>
      </c>
      <c r="H69" s="888">
        <f t="shared" si="0"/>
        <v>99.256459794400527</v>
      </c>
    </row>
    <row r="70" spans="1:8" ht="26.25" customHeight="1" x14ac:dyDescent="0.4">
      <c r="A70" s="1208" t="s">
        <v>77</v>
      </c>
      <c r="B70" s="1209"/>
      <c r="C70" s="1202"/>
      <c r="D70" s="1205"/>
      <c r="E70" s="886">
        <v>3</v>
      </c>
      <c r="F70" s="840">
        <v>6321612</v>
      </c>
      <c r="G70" s="887">
        <f>IF(ISBLANK(F70),"-",(F70/$D$50*$D$47*$B$68)*($B$57/$D$68))</f>
        <v>276.05608595792501</v>
      </c>
      <c r="H70" s="888">
        <f t="shared" si="0"/>
        <v>100.38403125742728</v>
      </c>
    </row>
    <row r="71" spans="1:8" ht="27" customHeight="1" thickBot="1" x14ac:dyDescent="0.45">
      <c r="A71" s="1210"/>
      <c r="B71" s="1211"/>
      <c r="C71" s="1207"/>
      <c r="D71" s="1206"/>
      <c r="E71" s="890">
        <v>4</v>
      </c>
      <c r="F71" s="891"/>
      <c r="G71" s="892" t="str">
        <f>IF(ISBLANK(F71),"-",(F71/$D$50*$D$47*$B$68)*($B$57/$D$68))</f>
        <v>-</v>
      </c>
      <c r="H71" s="893" t="str">
        <f t="shared" si="0"/>
        <v>-</v>
      </c>
    </row>
    <row r="72" spans="1:8" ht="26.25" customHeight="1" x14ac:dyDescent="0.4">
      <c r="A72" s="857"/>
      <c r="B72" s="857"/>
      <c r="C72" s="857"/>
      <c r="D72" s="857"/>
      <c r="E72" s="857"/>
      <c r="F72" s="896" t="s">
        <v>70</v>
      </c>
      <c r="G72" s="897">
        <f>AVERAGE(G60:G71)</f>
        <v>269.77749978839472</v>
      </c>
      <c r="H72" s="898">
        <f>AVERAGE(H60:H71)</f>
        <v>98.10090901396174</v>
      </c>
    </row>
    <row r="73" spans="1:8" ht="26.25" customHeight="1" x14ac:dyDescent="0.4">
      <c r="C73" s="857"/>
      <c r="D73" s="857"/>
      <c r="E73" s="857"/>
      <c r="F73" s="899" t="s">
        <v>83</v>
      </c>
      <c r="G73" s="900">
        <f>STDEV(G60:G71)/G72</f>
        <v>1.2623991543243902E-2</v>
      </c>
      <c r="H73" s="900">
        <f>STDEV(H60:H71)/H72</f>
        <v>1.2623991543243928E-2</v>
      </c>
    </row>
    <row r="74" spans="1:8" ht="27" customHeight="1" thickBot="1" x14ac:dyDescent="0.45">
      <c r="A74" s="857"/>
      <c r="B74" s="857"/>
      <c r="C74" s="857"/>
      <c r="D74" s="857"/>
      <c r="E74" s="859"/>
      <c r="F74" s="901" t="s">
        <v>20</v>
      </c>
      <c r="G74" s="902">
        <f>COUNT(G60:G71)</f>
        <v>9</v>
      </c>
      <c r="H74" s="902">
        <f>COUNT(H60:H71)</f>
        <v>9</v>
      </c>
    </row>
    <row r="76" spans="1:8" ht="26.25" customHeight="1" x14ac:dyDescent="0.4">
      <c r="A76" s="810" t="s">
        <v>148</v>
      </c>
      <c r="B76" s="811" t="s">
        <v>96</v>
      </c>
      <c r="C76" s="1189" t="str">
        <f>B26</f>
        <v>ETHAMBUTOL HCl</v>
      </c>
      <c r="D76" s="1189"/>
      <c r="E76" s="799" t="s">
        <v>97</v>
      </c>
      <c r="F76" s="799"/>
      <c r="G76" s="903">
        <f>H72</f>
        <v>98.10090901396174</v>
      </c>
      <c r="H76" s="816"/>
    </row>
    <row r="77" spans="1:8" ht="18.75" x14ac:dyDescent="0.3">
      <c r="A77" s="809" t="s">
        <v>104</v>
      </c>
      <c r="B77" s="809" t="s">
        <v>105</v>
      </c>
    </row>
    <row r="78" spans="1:8" ht="18.75" x14ac:dyDescent="0.3">
      <c r="A78" s="809"/>
      <c r="B78" s="809"/>
    </row>
    <row r="79" spans="1:8" ht="26.25" customHeight="1" x14ac:dyDescent="0.4">
      <c r="A79" s="810" t="s">
        <v>4</v>
      </c>
      <c r="B79" s="1191"/>
      <c r="C79" s="1191"/>
    </row>
    <row r="80" spans="1:8" ht="26.25" customHeight="1" x14ac:dyDescent="0.4">
      <c r="A80" s="811" t="s">
        <v>48</v>
      </c>
      <c r="B80" s="1191"/>
      <c r="C80" s="1191"/>
    </row>
    <row r="81" spans="1:12" ht="27" customHeight="1" thickBot="1" x14ac:dyDescent="0.45">
      <c r="A81" s="811" t="s">
        <v>6</v>
      </c>
      <c r="B81" s="812"/>
    </row>
    <row r="82" spans="1:12" s="814" customFormat="1" ht="27" customHeight="1" thickBot="1" x14ac:dyDescent="0.45">
      <c r="A82" s="811" t="s">
        <v>49</v>
      </c>
      <c r="B82" s="813">
        <v>0</v>
      </c>
      <c r="C82" s="1192" t="s">
        <v>106</v>
      </c>
      <c r="D82" s="1193"/>
      <c r="E82" s="1193"/>
      <c r="F82" s="1193"/>
      <c r="G82" s="1194"/>
      <c r="I82" s="815"/>
      <c r="J82" s="815"/>
      <c r="K82" s="815"/>
      <c r="L82" s="815"/>
    </row>
    <row r="83" spans="1:12" s="814" customFormat="1" ht="19.5" customHeight="1" thickBot="1" x14ac:dyDescent="0.35">
      <c r="A83" s="811" t="s">
        <v>51</v>
      </c>
      <c r="B83" s="816">
        <f>B81-B82</f>
        <v>0</v>
      </c>
      <c r="C83" s="817"/>
      <c r="D83" s="817"/>
      <c r="E83" s="817"/>
      <c r="F83" s="817"/>
      <c r="G83" s="818"/>
      <c r="I83" s="815"/>
      <c r="J83" s="815"/>
      <c r="K83" s="815"/>
      <c r="L83" s="815"/>
    </row>
    <row r="84" spans="1:12" s="814" customFormat="1" ht="27" customHeight="1" thickBot="1" x14ac:dyDescent="0.45">
      <c r="A84" s="811" t="s">
        <v>52</v>
      </c>
      <c r="B84" s="819">
        <v>1</v>
      </c>
      <c r="C84" s="1195" t="s">
        <v>149</v>
      </c>
      <c r="D84" s="1196"/>
      <c r="E84" s="1196"/>
      <c r="F84" s="1196"/>
      <c r="G84" s="1196"/>
      <c r="H84" s="1197"/>
      <c r="I84" s="815"/>
      <c r="J84" s="815"/>
      <c r="K84" s="815"/>
      <c r="L84" s="815"/>
    </row>
    <row r="85" spans="1:12" s="814" customFormat="1" ht="27" customHeight="1" thickBot="1" x14ac:dyDescent="0.45">
      <c r="A85" s="811" t="s">
        <v>54</v>
      </c>
      <c r="B85" s="819">
        <v>1</v>
      </c>
      <c r="C85" s="1195" t="s">
        <v>150</v>
      </c>
      <c r="D85" s="1196"/>
      <c r="E85" s="1196"/>
      <c r="F85" s="1196"/>
      <c r="G85" s="1196"/>
      <c r="H85" s="1197"/>
      <c r="I85" s="815"/>
      <c r="J85" s="815"/>
      <c r="K85" s="815"/>
      <c r="L85" s="815"/>
    </row>
    <row r="86" spans="1:12" s="814" customFormat="1" ht="18.75" x14ac:dyDescent="0.3">
      <c r="A86" s="811"/>
      <c r="B86" s="822"/>
      <c r="C86" s="823"/>
      <c r="D86" s="823"/>
      <c r="E86" s="823"/>
      <c r="F86" s="823"/>
      <c r="G86" s="823"/>
      <c r="H86" s="823"/>
      <c r="I86" s="815"/>
      <c r="J86" s="815"/>
      <c r="K86" s="815"/>
      <c r="L86" s="815"/>
    </row>
    <row r="87" spans="1:12" s="814" customFormat="1" ht="18.75" x14ac:dyDescent="0.3">
      <c r="A87" s="811" t="s">
        <v>56</v>
      </c>
      <c r="B87" s="824">
        <f>B84/B85</f>
        <v>1</v>
      </c>
      <c r="C87" s="799" t="s">
        <v>57</v>
      </c>
      <c r="D87" s="799"/>
      <c r="E87" s="799"/>
      <c r="F87" s="799"/>
      <c r="G87" s="799"/>
      <c r="I87" s="815"/>
      <c r="J87" s="815"/>
      <c r="K87" s="815"/>
      <c r="L87" s="815"/>
    </row>
    <row r="88" spans="1:12" ht="19.5" customHeight="1" thickBot="1" x14ac:dyDescent="0.35">
      <c r="A88" s="809"/>
      <c r="B88" s="809"/>
    </row>
    <row r="89" spans="1:12" ht="27" customHeight="1" thickBot="1" x14ac:dyDescent="0.45">
      <c r="A89" s="825" t="s">
        <v>132</v>
      </c>
      <c r="B89" s="826">
        <v>1</v>
      </c>
      <c r="D89" s="904" t="s">
        <v>59</v>
      </c>
      <c r="E89" s="905"/>
      <c r="F89" s="1198" t="s">
        <v>60</v>
      </c>
      <c r="G89" s="1199"/>
    </row>
    <row r="90" spans="1:12" ht="27" customHeight="1" thickBot="1" x14ac:dyDescent="0.45">
      <c r="A90" s="827" t="s">
        <v>61</v>
      </c>
      <c r="B90" s="828">
        <v>1</v>
      </c>
      <c r="C90" s="906" t="s">
        <v>62</v>
      </c>
      <c r="D90" s="830" t="s">
        <v>63</v>
      </c>
      <c r="E90" s="831" t="s">
        <v>64</v>
      </c>
      <c r="F90" s="830" t="s">
        <v>63</v>
      </c>
      <c r="G90" s="907" t="s">
        <v>64</v>
      </c>
      <c r="I90" s="833" t="s">
        <v>133</v>
      </c>
    </row>
    <row r="91" spans="1:12" ht="26.25" customHeight="1" x14ac:dyDescent="0.4">
      <c r="A91" s="827" t="s">
        <v>65</v>
      </c>
      <c r="B91" s="828">
        <v>1</v>
      </c>
      <c r="C91" s="908">
        <v>1</v>
      </c>
      <c r="D91" s="835"/>
      <c r="E91" s="836" t="str">
        <f>IF(ISBLANK(D91),"-",$D$101/$D$98*D91)</f>
        <v>-</v>
      </c>
      <c r="F91" s="835"/>
      <c r="G91" s="837" t="str">
        <f>IF(ISBLANK(F91),"-",$D$101/$F$98*F91)</f>
        <v>-</v>
      </c>
      <c r="I91" s="838"/>
    </row>
    <row r="92" spans="1:12" ht="26.25" customHeight="1" x14ac:dyDescent="0.4">
      <c r="A92" s="827" t="s">
        <v>66</v>
      </c>
      <c r="B92" s="828">
        <v>1</v>
      </c>
      <c r="C92" s="857">
        <v>2</v>
      </c>
      <c r="D92" s="840"/>
      <c r="E92" s="841" t="str">
        <f>IF(ISBLANK(D92),"-",$D$101/$D$98*D92)</f>
        <v>-</v>
      </c>
      <c r="F92" s="840"/>
      <c r="G92" s="842" t="str">
        <f>IF(ISBLANK(F92),"-",$D$101/$F$98*F92)</f>
        <v>-</v>
      </c>
      <c r="I92" s="1180" t="e">
        <f>ABS((F96/D96*D95)-F95)/D95</f>
        <v>#DIV/0!</v>
      </c>
    </row>
    <row r="93" spans="1:12" ht="26.25" customHeight="1" x14ac:dyDescent="0.4">
      <c r="A93" s="827" t="s">
        <v>67</v>
      </c>
      <c r="B93" s="828">
        <v>1</v>
      </c>
      <c r="C93" s="857">
        <v>3</v>
      </c>
      <c r="D93" s="840"/>
      <c r="E93" s="841" t="str">
        <f>IF(ISBLANK(D93),"-",$D$101/$D$98*D93)</f>
        <v>-</v>
      </c>
      <c r="F93" s="840"/>
      <c r="G93" s="842" t="str">
        <f>IF(ISBLANK(F93),"-",$D$101/$F$98*F93)</f>
        <v>-</v>
      </c>
      <c r="I93" s="1180"/>
    </row>
    <row r="94" spans="1:12" ht="27" customHeight="1" thickBot="1" x14ac:dyDescent="0.45">
      <c r="A94" s="827" t="s">
        <v>68</v>
      </c>
      <c r="B94" s="828">
        <v>1</v>
      </c>
      <c r="C94" s="909">
        <v>4</v>
      </c>
      <c r="D94" s="844"/>
      <c r="E94" s="845" t="str">
        <f>IF(ISBLANK(D94),"-",$D$101/$D$98*D94)</f>
        <v>-</v>
      </c>
      <c r="F94" s="910"/>
      <c r="G94" s="846" t="str">
        <f>IF(ISBLANK(F94),"-",$D$101/$F$98*F94)</f>
        <v>-</v>
      </c>
      <c r="I94" s="847"/>
    </row>
    <row r="95" spans="1:12" ht="27" customHeight="1" thickBot="1" x14ac:dyDescent="0.45">
      <c r="A95" s="827" t="s">
        <v>69</v>
      </c>
      <c r="B95" s="828">
        <v>1</v>
      </c>
      <c r="C95" s="811" t="s">
        <v>70</v>
      </c>
      <c r="D95" s="911" t="e">
        <f>AVERAGE(D91:D94)</f>
        <v>#DIV/0!</v>
      </c>
      <c r="E95" s="850" t="e">
        <f>AVERAGE(E91:E94)</f>
        <v>#DIV/0!</v>
      </c>
      <c r="F95" s="912" t="e">
        <f>AVERAGE(F91:F94)</f>
        <v>#DIV/0!</v>
      </c>
      <c r="G95" s="913" t="e">
        <f>AVERAGE(G91:G94)</f>
        <v>#DIV/0!</v>
      </c>
    </row>
    <row r="96" spans="1:12" ht="26.25" customHeight="1" x14ac:dyDescent="0.4">
      <c r="A96" s="827" t="s">
        <v>71</v>
      </c>
      <c r="B96" s="812">
        <v>1</v>
      </c>
      <c r="C96" s="914" t="s">
        <v>72</v>
      </c>
      <c r="D96" s="915"/>
      <c r="E96" s="799"/>
      <c r="F96" s="854"/>
    </row>
    <row r="97" spans="1:10" ht="26.25" customHeight="1" x14ac:dyDescent="0.4">
      <c r="A97" s="827" t="s">
        <v>73</v>
      </c>
      <c r="B97" s="812">
        <v>1</v>
      </c>
      <c r="C97" s="916" t="s">
        <v>74</v>
      </c>
      <c r="D97" s="917">
        <f>D96*$B$87</f>
        <v>0</v>
      </c>
      <c r="E97" s="857"/>
      <c r="F97" s="856">
        <f>F96*$B$87</f>
        <v>0</v>
      </c>
    </row>
    <row r="98" spans="1:10" ht="19.5" customHeight="1" thickBot="1" x14ac:dyDescent="0.35">
      <c r="A98" s="827" t="s">
        <v>75</v>
      </c>
      <c r="B98" s="857">
        <f>(B97/B96)*(B95/B94)*(B93/B92)*(B91/B90)*B89</f>
        <v>1</v>
      </c>
      <c r="C98" s="916" t="s">
        <v>151</v>
      </c>
      <c r="D98" s="918">
        <f>D97*$B$83/100</f>
        <v>0</v>
      </c>
      <c r="E98" s="859"/>
      <c r="F98" s="858">
        <f>F97*$B$83/100</f>
        <v>0</v>
      </c>
    </row>
    <row r="99" spans="1:10" ht="19.5" customHeight="1" thickBot="1" x14ac:dyDescent="0.35">
      <c r="A99" s="1181" t="s">
        <v>77</v>
      </c>
      <c r="B99" s="1182"/>
      <c r="C99" s="916" t="s">
        <v>152</v>
      </c>
      <c r="D99" s="919">
        <f>D98/$B$98</f>
        <v>0</v>
      </c>
      <c r="E99" s="859"/>
      <c r="F99" s="862">
        <f>F98/$B$98</f>
        <v>0</v>
      </c>
      <c r="H99" s="852"/>
    </row>
    <row r="100" spans="1:10" ht="19.5" customHeight="1" thickBot="1" x14ac:dyDescent="0.35">
      <c r="A100" s="1183"/>
      <c r="B100" s="1184"/>
      <c r="C100" s="916" t="s">
        <v>136</v>
      </c>
      <c r="D100" s="920">
        <f>$B$56/$B$116</f>
        <v>275</v>
      </c>
      <c r="F100" s="867"/>
      <c r="G100" s="921"/>
      <c r="H100" s="852"/>
    </row>
    <row r="101" spans="1:10" ht="18.75" x14ac:dyDescent="0.3">
      <c r="C101" s="916" t="s">
        <v>80</v>
      </c>
      <c r="D101" s="917">
        <f>D100*$B$98</f>
        <v>275</v>
      </c>
      <c r="F101" s="867"/>
      <c r="H101" s="852"/>
    </row>
    <row r="102" spans="1:10" ht="19.5" customHeight="1" thickBot="1" x14ac:dyDescent="0.35">
      <c r="C102" s="922" t="s">
        <v>81</v>
      </c>
      <c r="D102" s="923">
        <f>D101/B34</f>
        <v>275</v>
      </c>
      <c r="F102" s="871"/>
      <c r="H102" s="852"/>
      <c r="J102" s="924"/>
    </row>
    <row r="103" spans="1:10" ht="18.75" x14ac:dyDescent="0.3">
      <c r="C103" s="925" t="s">
        <v>153</v>
      </c>
      <c r="D103" s="926" t="e">
        <f>AVERAGE(E91:E94,G91:G94)</f>
        <v>#DIV/0!</v>
      </c>
      <c r="F103" s="871"/>
      <c r="G103" s="921"/>
      <c r="H103" s="852"/>
      <c r="J103" s="927"/>
    </row>
    <row r="104" spans="1:10" ht="18.75" x14ac:dyDescent="0.3">
      <c r="C104" s="899" t="s">
        <v>83</v>
      </c>
      <c r="D104" s="928" t="e">
        <f>STDEV(E91:E94,G91:G94)/D103</f>
        <v>#DIV/0!</v>
      </c>
      <c r="F104" s="871"/>
      <c r="H104" s="852"/>
      <c r="J104" s="927"/>
    </row>
    <row r="105" spans="1:10" ht="19.5" customHeight="1" thickBot="1" x14ac:dyDescent="0.35">
      <c r="C105" s="901" t="s">
        <v>20</v>
      </c>
      <c r="D105" s="929">
        <f>COUNT(E91:E94,G91:G94)</f>
        <v>0</v>
      </c>
      <c r="F105" s="871"/>
      <c r="H105" s="852"/>
      <c r="J105" s="927"/>
    </row>
    <row r="106" spans="1:10" ht="19.5" customHeight="1" thickBot="1" x14ac:dyDescent="0.35">
      <c r="A106" s="875"/>
      <c r="B106" s="875"/>
      <c r="C106" s="875"/>
      <c r="D106" s="875"/>
      <c r="E106" s="875"/>
    </row>
    <row r="107" spans="1:10" ht="27" customHeight="1" thickBot="1" x14ac:dyDescent="0.45">
      <c r="A107" s="825" t="s">
        <v>109</v>
      </c>
      <c r="B107" s="826">
        <v>1</v>
      </c>
      <c r="C107" s="881" t="s">
        <v>154</v>
      </c>
      <c r="D107" s="881" t="s">
        <v>63</v>
      </c>
      <c r="E107" s="881" t="s">
        <v>111</v>
      </c>
      <c r="F107" s="930" t="s">
        <v>112</v>
      </c>
    </row>
    <row r="108" spans="1:10" ht="26.25" customHeight="1" x14ac:dyDescent="0.4">
      <c r="A108" s="827" t="s">
        <v>113</v>
      </c>
      <c r="B108" s="828">
        <v>1</v>
      </c>
      <c r="C108" s="882">
        <v>1</v>
      </c>
      <c r="D108" s="931"/>
      <c r="E108" s="932" t="str">
        <f t="shared" ref="E108:E113" si="1">IF(ISBLANK(D108),"-",D108/$D$103*$D$100*$B$116)</f>
        <v>-</v>
      </c>
      <c r="F108" s="933" t="str">
        <f t="shared" ref="F108:F113" si="2">IF(ISBLANK(D108), "-", (E108/$B$56)*100)</f>
        <v>-</v>
      </c>
    </row>
    <row r="109" spans="1:10" ht="26.25" customHeight="1" x14ac:dyDescent="0.4">
      <c r="A109" s="827" t="s">
        <v>114</v>
      </c>
      <c r="B109" s="828">
        <v>1</v>
      </c>
      <c r="C109" s="886">
        <v>2</v>
      </c>
      <c r="D109" s="934"/>
      <c r="E109" s="935" t="str">
        <f t="shared" si="1"/>
        <v>-</v>
      </c>
      <c r="F109" s="936" t="str">
        <f t="shared" si="2"/>
        <v>-</v>
      </c>
    </row>
    <row r="110" spans="1:10" ht="26.25" customHeight="1" x14ac:dyDescent="0.4">
      <c r="A110" s="827" t="s">
        <v>115</v>
      </c>
      <c r="B110" s="828">
        <v>1</v>
      </c>
      <c r="C110" s="886">
        <v>3</v>
      </c>
      <c r="D110" s="934"/>
      <c r="E110" s="935" t="str">
        <f t="shared" si="1"/>
        <v>-</v>
      </c>
      <c r="F110" s="936" t="str">
        <f t="shared" si="2"/>
        <v>-</v>
      </c>
    </row>
    <row r="111" spans="1:10" ht="26.25" customHeight="1" x14ac:dyDescent="0.4">
      <c r="A111" s="827" t="s">
        <v>116</v>
      </c>
      <c r="B111" s="828">
        <v>1</v>
      </c>
      <c r="C111" s="886">
        <v>4</v>
      </c>
      <c r="D111" s="934"/>
      <c r="E111" s="935" t="str">
        <f t="shared" si="1"/>
        <v>-</v>
      </c>
      <c r="F111" s="936" t="str">
        <f t="shared" si="2"/>
        <v>-</v>
      </c>
    </row>
    <row r="112" spans="1:10" ht="26.25" customHeight="1" x14ac:dyDescent="0.4">
      <c r="A112" s="827" t="s">
        <v>117</v>
      </c>
      <c r="B112" s="828">
        <v>1</v>
      </c>
      <c r="C112" s="886">
        <v>5</v>
      </c>
      <c r="D112" s="934"/>
      <c r="E112" s="935" t="str">
        <f t="shared" si="1"/>
        <v>-</v>
      </c>
      <c r="F112" s="936" t="str">
        <f t="shared" si="2"/>
        <v>-</v>
      </c>
    </row>
    <row r="113" spans="1:10" ht="27" customHeight="1" thickBot="1" x14ac:dyDescent="0.45">
      <c r="A113" s="827" t="s">
        <v>118</v>
      </c>
      <c r="B113" s="828">
        <v>1</v>
      </c>
      <c r="C113" s="890">
        <v>6</v>
      </c>
      <c r="D113" s="937"/>
      <c r="E113" s="938" t="str">
        <f t="shared" si="1"/>
        <v>-</v>
      </c>
      <c r="F113" s="939" t="str">
        <f t="shared" si="2"/>
        <v>-</v>
      </c>
    </row>
    <row r="114" spans="1:10" ht="27" customHeight="1" thickBot="1" x14ac:dyDescent="0.45">
      <c r="A114" s="827" t="s">
        <v>119</v>
      </c>
      <c r="B114" s="828">
        <v>1</v>
      </c>
      <c r="C114" s="940"/>
      <c r="D114" s="857"/>
      <c r="E114" s="799"/>
      <c r="F114" s="936"/>
    </row>
    <row r="115" spans="1:10" ht="26.25" customHeight="1" x14ac:dyDescent="0.4">
      <c r="A115" s="827" t="s">
        <v>120</v>
      </c>
      <c r="B115" s="828">
        <v>1</v>
      </c>
      <c r="C115" s="940"/>
      <c r="D115" s="941" t="s">
        <v>70</v>
      </c>
      <c r="E115" s="942" t="e">
        <f>AVERAGE(E108:E113)</f>
        <v>#DIV/0!</v>
      </c>
      <c r="F115" s="943" t="e">
        <f>AVERAGE(F108:F113)</f>
        <v>#DIV/0!</v>
      </c>
    </row>
    <row r="116" spans="1:10" ht="27" customHeight="1" thickBot="1" x14ac:dyDescent="0.45">
      <c r="A116" s="827" t="s">
        <v>121</v>
      </c>
      <c r="B116" s="839">
        <f>(B115/B114)*(B113/B112)*(B111/B110)*(B109/B108)*B107</f>
        <v>1</v>
      </c>
      <c r="C116" s="944"/>
      <c r="D116" s="945" t="s">
        <v>83</v>
      </c>
      <c r="E116" s="900" t="e">
        <f>STDEV(E108:E113)/E115</f>
        <v>#DIV/0!</v>
      </c>
      <c r="F116" s="946" t="e">
        <f>STDEV(F108:F113)/F115</f>
        <v>#DIV/0!</v>
      </c>
      <c r="I116" s="799"/>
    </row>
    <row r="117" spans="1:10" ht="27" customHeight="1" thickBot="1" x14ac:dyDescent="0.45">
      <c r="A117" s="1181" t="s">
        <v>77</v>
      </c>
      <c r="B117" s="1185"/>
      <c r="C117" s="947"/>
      <c r="D117" s="901" t="s">
        <v>20</v>
      </c>
      <c r="E117" s="948">
        <f>COUNT(E108:E113)</f>
        <v>0</v>
      </c>
      <c r="F117" s="949">
        <f>COUNT(F108:F113)</f>
        <v>0</v>
      </c>
      <c r="I117" s="799"/>
      <c r="J117" s="927"/>
    </row>
    <row r="118" spans="1:10" ht="26.25" customHeight="1" thickBot="1" x14ac:dyDescent="0.35">
      <c r="A118" s="1183"/>
      <c r="B118" s="1186"/>
      <c r="C118" s="799"/>
      <c r="D118" s="950"/>
      <c r="E118" s="1187" t="s">
        <v>155</v>
      </c>
      <c r="F118" s="1188"/>
      <c r="G118" s="799"/>
      <c r="H118" s="799"/>
      <c r="I118" s="799"/>
    </row>
    <row r="119" spans="1:10" ht="25.5" customHeight="1" x14ac:dyDescent="0.4">
      <c r="A119" s="951"/>
      <c r="B119" s="823"/>
      <c r="C119" s="799"/>
      <c r="D119" s="945" t="s">
        <v>156</v>
      </c>
      <c r="E119" s="952">
        <f>MIN(E108:E113)</f>
        <v>0</v>
      </c>
      <c r="F119" s="953">
        <f>MIN(F108:F113)</f>
        <v>0</v>
      </c>
      <c r="G119" s="799"/>
      <c r="H119" s="799"/>
      <c r="I119" s="799"/>
    </row>
    <row r="120" spans="1:10" ht="24" customHeight="1" thickBot="1" x14ac:dyDescent="0.45">
      <c r="A120" s="951"/>
      <c r="B120" s="823"/>
      <c r="C120" s="799"/>
      <c r="D120" s="868" t="s">
        <v>157</v>
      </c>
      <c r="E120" s="954">
        <f>MAX(E108:E113)</f>
        <v>0</v>
      </c>
      <c r="F120" s="955">
        <f>MAX(F108:F113)</f>
        <v>0</v>
      </c>
      <c r="G120" s="799"/>
      <c r="H120" s="799"/>
      <c r="I120" s="799"/>
    </row>
    <row r="121" spans="1:10" ht="27" customHeight="1" x14ac:dyDescent="0.3">
      <c r="A121" s="951"/>
      <c r="B121" s="823"/>
      <c r="C121" s="799"/>
      <c r="D121" s="799"/>
      <c r="E121" s="799"/>
      <c r="F121" s="857"/>
      <c r="G121" s="799"/>
      <c r="H121" s="799"/>
      <c r="I121" s="799"/>
    </row>
    <row r="122" spans="1:10" ht="25.5" customHeight="1" x14ac:dyDescent="0.3">
      <c r="A122" s="951"/>
      <c r="B122" s="823"/>
      <c r="C122" s="799"/>
      <c r="D122" s="799"/>
      <c r="E122" s="799"/>
      <c r="F122" s="857"/>
      <c r="G122" s="799"/>
      <c r="H122" s="799"/>
      <c r="I122" s="799"/>
    </row>
    <row r="123" spans="1:10" ht="18.75" x14ac:dyDescent="0.3">
      <c r="A123" s="951"/>
      <c r="B123" s="823"/>
      <c r="C123" s="799"/>
      <c r="D123" s="799"/>
      <c r="E123" s="799"/>
      <c r="F123" s="857"/>
      <c r="G123" s="799"/>
      <c r="H123" s="799"/>
      <c r="I123" s="799"/>
    </row>
    <row r="124" spans="1:10" ht="45.75" customHeight="1" x14ac:dyDescent="0.65">
      <c r="A124" s="810" t="s">
        <v>148</v>
      </c>
      <c r="B124" s="811" t="s">
        <v>122</v>
      </c>
      <c r="C124" s="1189" t="str">
        <f>B26</f>
        <v>ETHAMBUTOL HCl</v>
      </c>
      <c r="D124" s="1189"/>
      <c r="E124" s="799" t="s">
        <v>123</v>
      </c>
      <c r="F124" s="799"/>
      <c r="G124" s="956" t="e">
        <f>F115</f>
        <v>#DIV/0!</v>
      </c>
      <c r="H124" s="799"/>
      <c r="I124" s="799"/>
    </row>
    <row r="125" spans="1:10" ht="45.75" customHeight="1" x14ac:dyDescent="0.65">
      <c r="A125" s="810"/>
      <c r="B125" s="811" t="s">
        <v>158</v>
      </c>
      <c r="C125" s="811" t="s">
        <v>159</v>
      </c>
      <c r="D125" s="956">
        <f>MIN(F108:F113)</f>
        <v>0</v>
      </c>
      <c r="E125" s="811" t="s">
        <v>160</v>
      </c>
      <c r="F125" s="956">
        <f>MAX(F108:F113)</f>
        <v>0</v>
      </c>
      <c r="G125" s="957"/>
      <c r="H125" s="799"/>
      <c r="I125" s="799"/>
    </row>
    <row r="126" spans="1:10" ht="19.5" customHeight="1" thickBot="1" x14ac:dyDescent="0.35">
      <c r="A126" s="958"/>
      <c r="B126" s="958"/>
      <c r="C126" s="959"/>
      <c r="D126" s="959"/>
      <c r="E126" s="959"/>
      <c r="F126" s="959"/>
      <c r="G126" s="959"/>
      <c r="H126" s="959"/>
    </row>
    <row r="127" spans="1:10" ht="18.75" x14ac:dyDescent="0.3">
      <c r="B127" s="1190" t="s">
        <v>26</v>
      </c>
      <c r="C127" s="1190"/>
      <c r="E127" s="906" t="s">
        <v>27</v>
      </c>
      <c r="F127" s="960"/>
      <c r="G127" s="1190" t="s">
        <v>28</v>
      </c>
      <c r="H127" s="1190"/>
    </row>
    <row r="128" spans="1:10" ht="69.95" customHeight="1" x14ac:dyDescent="0.3">
      <c r="A128" s="810" t="s">
        <v>29</v>
      </c>
      <c r="B128" s="961"/>
      <c r="C128" s="961"/>
      <c r="E128" s="961"/>
      <c r="F128" s="799"/>
      <c r="G128" s="961"/>
      <c r="H128" s="961"/>
    </row>
    <row r="129" spans="1:9" ht="69.95" customHeight="1" x14ac:dyDescent="0.3">
      <c r="A129" s="810" t="s">
        <v>30</v>
      </c>
      <c r="B129" s="962"/>
      <c r="C129" s="962"/>
      <c r="E129" s="962"/>
      <c r="F129" s="799"/>
      <c r="G129" s="963"/>
      <c r="H129" s="963"/>
    </row>
    <row r="130" spans="1:9" ht="18.75" x14ac:dyDescent="0.3">
      <c r="A130" s="857"/>
      <c r="B130" s="857"/>
      <c r="C130" s="857"/>
      <c r="D130" s="857"/>
      <c r="E130" s="857"/>
      <c r="F130" s="859"/>
      <c r="G130" s="857"/>
      <c r="H130" s="857"/>
      <c r="I130" s="799"/>
    </row>
    <row r="131" spans="1:9" ht="18.75" x14ac:dyDescent="0.3">
      <c r="A131" s="857"/>
      <c r="B131" s="857"/>
      <c r="C131" s="857"/>
      <c r="D131" s="857"/>
      <c r="E131" s="857"/>
      <c r="F131" s="859"/>
      <c r="G131" s="857"/>
      <c r="H131" s="857"/>
      <c r="I131" s="799"/>
    </row>
    <row r="132" spans="1:9" ht="18.75" x14ac:dyDescent="0.3">
      <c r="A132" s="857"/>
      <c r="B132" s="857"/>
      <c r="C132" s="857"/>
      <c r="D132" s="857"/>
      <c r="E132" s="857"/>
      <c r="F132" s="859"/>
      <c r="G132" s="857"/>
      <c r="H132" s="857"/>
      <c r="I132" s="799"/>
    </row>
    <row r="133" spans="1:9" ht="18.75" x14ac:dyDescent="0.3">
      <c r="A133" s="857"/>
      <c r="B133" s="857"/>
      <c r="C133" s="857"/>
      <c r="D133" s="857"/>
      <c r="E133" s="857"/>
      <c r="F133" s="859"/>
      <c r="G133" s="857"/>
      <c r="H133" s="857"/>
      <c r="I133" s="799"/>
    </row>
    <row r="134" spans="1:9" ht="18.75" x14ac:dyDescent="0.3">
      <c r="A134" s="857"/>
      <c r="B134" s="857"/>
      <c r="C134" s="857"/>
      <c r="D134" s="857"/>
      <c r="E134" s="857"/>
      <c r="F134" s="859"/>
      <c r="G134" s="857"/>
      <c r="H134" s="857"/>
      <c r="I134" s="799"/>
    </row>
    <row r="135" spans="1:9" ht="18.75" x14ac:dyDescent="0.3">
      <c r="A135" s="857"/>
      <c r="B135" s="857"/>
      <c r="C135" s="857"/>
      <c r="D135" s="857"/>
      <c r="E135" s="857"/>
      <c r="F135" s="859"/>
      <c r="G135" s="857"/>
      <c r="H135" s="857"/>
      <c r="I135" s="799"/>
    </row>
    <row r="136" spans="1:9" ht="18.75" x14ac:dyDescent="0.3">
      <c r="A136" s="857"/>
      <c r="B136" s="857"/>
      <c r="C136" s="857"/>
      <c r="D136" s="857"/>
      <c r="E136" s="857"/>
      <c r="F136" s="859"/>
      <c r="G136" s="857"/>
      <c r="H136" s="857"/>
      <c r="I136" s="799"/>
    </row>
    <row r="137" spans="1:9" ht="18.75" x14ac:dyDescent="0.3">
      <c r="A137" s="857"/>
      <c r="B137" s="857"/>
      <c r="C137" s="857"/>
      <c r="D137" s="857"/>
      <c r="E137" s="857"/>
      <c r="F137" s="859"/>
      <c r="G137" s="857"/>
      <c r="H137" s="857"/>
      <c r="I137" s="799"/>
    </row>
    <row r="138" spans="1:9" ht="18.75" x14ac:dyDescent="0.3">
      <c r="A138" s="857"/>
      <c r="B138" s="857"/>
      <c r="C138" s="857"/>
      <c r="D138" s="857"/>
      <c r="E138" s="857"/>
      <c r="F138" s="859"/>
      <c r="G138" s="857"/>
      <c r="H138" s="857"/>
      <c r="I138" s="799"/>
    </row>
    <row r="250" spans="1:1" x14ac:dyDescent="0.25">
      <c r="A250" s="79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0" priority="1" operator="greaterThan">
      <formula>0.02</formula>
    </cfRule>
  </conditionalFormatting>
  <conditionalFormatting sqref="D51">
    <cfRule type="cellIs" dxfId="19" priority="2" operator="greaterThan">
      <formula>0.02</formula>
    </cfRule>
  </conditionalFormatting>
  <conditionalFormatting sqref="G73">
    <cfRule type="cellIs" dxfId="18" priority="3" operator="greaterThan">
      <formula>0.02</formula>
    </cfRule>
  </conditionalFormatting>
  <conditionalFormatting sqref="H73">
    <cfRule type="cellIs" dxfId="17" priority="4" operator="greaterThan">
      <formula>0.02</formula>
    </cfRule>
  </conditionalFormatting>
  <conditionalFormatting sqref="D104">
    <cfRule type="cellIs" dxfId="16" priority="5" operator="greaterThan">
      <formula>0.02</formula>
    </cfRule>
  </conditionalFormatting>
  <conditionalFormatting sqref="I39">
    <cfRule type="cellIs" dxfId="15" priority="6" operator="lessThanOrEqual">
      <formula>0.02</formula>
    </cfRule>
  </conditionalFormatting>
  <conditionalFormatting sqref="I39">
    <cfRule type="cellIs" dxfId="14" priority="7" operator="greaterThan">
      <formula>0.02</formula>
    </cfRule>
  </conditionalFormatting>
  <conditionalFormatting sqref="I92">
    <cfRule type="cellIs" dxfId="13" priority="8" operator="lessThanOrEqual">
      <formula>0.02</formula>
    </cfRule>
  </conditionalFormatting>
  <conditionalFormatting sqref="I92">
    <cfRule type="cellIs" dxfId="12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Uniformity</vt:lpstr>
      <vt:lpstr>SST RIFAMPICIN</vt:lpstr>
      <vt:lpstr>SST ISONIAZID</vt:lpstr>
      <vt:lpstr>SST PYRAZINAMIDE</vt:lpstr>
      <vt:lpstr>SST ETHAMBUTOL HCl</vt:lpstr>
      <vt:lpstr>RIFAMPICIN ASSAY</vt:lpstr>
      <vt:lpstr>ISONIAZID ASSAY</vt:lpstr>
      <vt:lpstr>PYRAZINAMIDE ASSAY</vt:lpstr>
      <vt:lpstr>ETHAMBUTOL HCl ASSAY</vt:lpstr>
      <vt:lpstr>RIFAMPICIN</vt:lpstr>
      <vt:lpstr>ISONIAZID</vt:lpstr>
      <vt:lpstr>PYRAZINAMIDE</vt:lpstr>
      <vt:lpstr>ETHAMBUTOL HYDROCHLORIDE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2018-08-06T08:56:08Z</cp:lastPrinted>
  <dcterms:created xsi:type="dcterms:W3CDTF">2005-07-05T10:19:27Z</dcterms:created>
  <dcterms:modified xsi:type="dcterms:W3CDTF">2018-08-08T12:19:05Z</dcterms:modified>
</cp:coreProperties>
</file>