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Feb\"/>
    </mc:Choice>
  </mc:AlternateContent>
  <bookViews>
    <workbookView xWindow="0" yWindow="0" windowWidth="20490" windowHeight="8940" activeTab="1"/>
  </bookViews>
  <sheets>
    <sheet name="SST" sheetId="3" r:id="rId1"/>
    <sheet name="Amoxicillin" sheetId="4" r:id="rId2"/>
    <sheet name="Uniformity" sheetId="2" r:id="rId3"/>
  </sheets>
  <definedNames>
    <definedName name="_xlnm.Print_Area" localSheetId="1">Amoxicillin!$A$1:$H$129</definedName>
  </definedNames>
  <calcPr calcId="162913"/>
</workbook>
</file>

<file path=xl/calcChain.xml><?xml version="1.0" encoding="utf-8"?>
<calcChain xmlns="http://schemas.openxmlformats.org/spreadsheetml/2006/main">
  <c r="C124" i="4" l="1"/>
  <c r="B116" i="4"/>
  <c r="D100" i="4" s="1"/>
  <c r="B98" i="4"/>
  <c r="F95" i="4"/>
  <c r="D95" i="4"/>
  <c r="G94" i="4"/>
  <c r="E94" i="4"/>
  <c r="B87" i="4"/>
  <c r="F97" i="4" s="1"/>
  <c r="B83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B53" i="3"/>
  <c r="E51" i="3"/>
  <c r="D51" i="3"/>
  <c r="C51" i="3"/>
  <c r="B51" i="3"/>
  <c r="B52" i="3" s="1"/>
  <c r="B32" i="3"/>
  <c r="E30" i="3"/>
  <c r="D30" i="3"/>
  <c r="C30" i="3"/>
  <c r="B30" i="3"/>
  <c r="B31" i="3" s="1"/>
  <c r="B21" i="3"/>
  <c r="I39" i="4" l="1"/>
  <c r="F45" i="4"/>
  <c r="F46" i="4" s="1"/>
  <c r="I92" i="4"/>
  <c r="F98" i="4"/>
  <c r="F99" i="4" s="1"/>
  <c r="D101" i="4"/>
  <c r="G39" i="4"/>
  <c r="G40" i="4"/>
  <c r="D49" i="4"/>
  <c r="G38" i="4"/>
  <c r="D44" i="4"/>
  <c r="D45" i="4" s="1"/>
  <c r="D46" i="4" s="1"/>
  <c r="D97" i="4"/>
  <c r="D98" i="4" s="1"/>
  <c r="D99" i="4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42" i="2" s="1"/>
  <c r="D21" i="2"/>
  <c r="E38" i="4" l="1"/>
  <c r="G42" i="4"/>
  <c r="D43" i="2"/>
  <c r="D47" i="2" s="1"/>
  <c r="E40" i="4"/>
  <c r="D102" i="4"/>
  <c r="E93" i="4"/>
  <c r="E91" i="4"/>
  <c r="G92" i="4"/>
  <c r="E92" i="4"/>
  <c r="G93" i="4"/>
  <c r="G91" i="4"/>
  <c r="E39" i="4"/>
  <c r="D52" i="4" s="1"/>
  <c r="E34" i="2"/>
  <c r="E26" i="2"/>
  <c r="C48" i="2"/>
  <c r="C47" i="2"/>
  <c r="E36" i="2"/>
  <c r="E32" i="2"/>
  <c r="E24" i="2"/>
  <c r="E25" i="2"/>
  <c r="E37" i="2"/>
  <c r="E23" i="2"/>
  <c r="E35" i="2"/>
  <c r="E39" i="2"/>
  <c r="E31" i="2" l="1"/>
  <c r="E33" i="2"/>
  <c r="E28" i="2"/>
  <c r="E38" i="2"/>
  <c r="B47" i="2"/>
  <c r="B57" i="4" s="1"/>
  <c r="B69" i="4" s="1"/>
  <c r="E22" i="2"/>
  <c r="E21" i="2"/>
  <c r="E27" i="2"/>
  <c r="E29" i="2"/>
  <c r="E30" i="2"/>
  <c r="E40" i="2"/>
  <c r="D48" i="2"/>
  <c r="G95" i="4"/>
  <c r="D105" i="4"/>
  <c r="D103" i="4"/>
  <c r="E95" i="4"/>
  <c r="E42" i="4"/>
  <c r="D50" i="4"/>
  <c r="D104" i="4" l="1"/>
  <c r="E111" i="4"/>
  <c r="F111" i="4" s="1"/>
  <c r="E110" i="4"/>
  <c r="F110" i="4" s="1"/>
  <c r="E113" i="4"/>
  <c r="F113" i="4" s="1"/>
  <c r="E109" i="4"/>
  <c r="F109" i="4" s="1"/>
  <c r="E112" i="4"/>
  <c r="F112" i="4" s="1"/>
  <c r="E108" i="4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5" i="4"/>
  <c r="H65" i="4" s="1"/>
  <c r="G61" i="4"/>
  <c r="H61" i="4" s="1"/>
  <c r="G68" i="4"/>
  <c r="H68" i="4" s="1"/>
  <c r="F108" i="4" l="1"/>
  <c r="E115" i="4"/>
  <c r="E116" i="4" s="1"/>
  <c r="E117" i="4"/>
  <c r="E120" i="4"/>
  <c r="E119" i="4"/>
  <c r="G74" i="4"/>
  <c r="G72" i="4"/>
  <c r="G73" i="4" s="1"/>
  <c r="H60" i="4"/>
  <c r="F125" i="4" l="1"/>
  <c r="F119" i="4"/>
  <c r="F115" i="4"/>
  <c r="G124" i="4" s="1"/>
  <c r="F120" i="4"/>
  <c r="D125" i="4"/>
  <c r="F117" i="4"/>
  <c r="H72" i="4"/>
  <c r="H74" i="4"/>
  <c r="F116" i="4" l="1"/>
  <c r="G76" i="4"/>
  <c r="H73" i="4"/>
</calcChain>
</file>

<file path=xl/sharedStrings.xml><?xml version="1.0" encoding="utf-8"?>
<sst xmlns="http://schemas.openxmlformats.org/spreadsheetml/2006/main" count="245" uniqueCount="142">
  <si>
    <t>HPLC System Suitability Report</t>
  </si>
  <si>
    <t>Analysis Data</t>
  </si>
  <si>
    <t>Assay</t>
  </si>
  <si>
    <t>Sample(s)</t>
  </si>
  <si>
    <t>Reference Substance:</t>
  </si>
  <si>
    <t>AMOXIMEX CAPSULES 250 mg</t>
  </si>
  <si>
    <t>% age Purity:</t>
  </si>
  <si>
    <t>NDQA201801318</t>
  </si>
  <si>
    <t>Weight (mg):</t>
  </si>
  <si>
    <t>Amoxicillin Trihydrate BP</t>
  </si>
  <si>
    <t>Standard Conc (mg/mL):</t>
  </si>
  <si>
    <t>Each capsule contains: Amoxycillin trihydrate BP equivalent to 250 mg Amoxycillin.</t>
  </si>
  <si>
    <t>2018-02-01 09:12:09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</si>
  <si>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</si>
  <si>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</si>
  <si>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</si>
  <si>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</si>
  <si>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</si>
  <si>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</si>
  <si>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</si>
  <si>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</si>
  <si>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</si>
  <si>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</si>
  <si>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</si>
  <si>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</si>
  <si>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</si>
  <si>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</si>
  <si>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</si>
  <si>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</si>
  <si>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</si>
  <si>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</si>
  <si>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</si>
  <si>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</si>
  <si>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</si>
  <si>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</si>
  <si>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</si>
  <si>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</si>
  <si>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</si>
  <si>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</si>
  <si>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2018-02-13 09:35:29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</si>
  <si>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</si>
  <si>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</si>
  <si>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</si>
  <si>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</si>
  <si>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</si>
  <si>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</si>
  <si>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</si>
  <si>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</si>
  <si>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</si>
  <si>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2018-02-01 09:05:02</t>
  </si>
  <si>
    <t>National Quality Control Laboratory</t>
  </si>
  <si>
    <t>Laboratory Data Calculation Spreadsheet</t>
  </si>
  <si>
    <t>Analysis Report</t>
  </si>
  <si>
    <t>AMOXICILLIN</t>
  </si>
  <si>
    <t>Code:</t>
  </si>
  <si>
    <t>A52-1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</si>
  <si>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</si>
  <si>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</si>
  <si>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</si>
  <si>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</si>
  <si>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</si>
  <si>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</si>
  <si>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</si>
  <si>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</si>
  <si>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</si>
  <si>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</si>
  <si>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</si>
  <si>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</si>
  <si>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</si>
  <si>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</si>
  <si>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</si>
  <si>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</si>
  <si>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</si>
  <si>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</si>
  <si>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</si>
  <si>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</si>
  <si>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</si>
  <si>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</si>
  <si>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</si>
  <si>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</si>
  <si>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</si>
  <si>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</si>
  <si>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</si>
  <si>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</si>
  <si>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</si>
  <si>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</si>
  <si>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</si>
  <si>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</si>
  <si>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</si>
  <si>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</si>
  <si>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</si>
  <si>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</si>
  <si>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</si>
  <si>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</si>
  <si>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</si>
  <si>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</si>
  <si>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</si>
  <si>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</si>
  <si>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</si>
  <si>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</si>
  <si>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</si>
  <si>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</si>
  <si>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</si>
  <si>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</si>
  <si>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</si>
  <si>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</si>
  <si>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</si>
  <si>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</si>
  <si>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</si>
  <si>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</si>
  <si>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</si>
  <si>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</si>
  <si>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</si>
  <si>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</si>
  <si>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</si>
  <si>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</si>
  <si>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</si>
  <si>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</si>
  <si>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</si>
  <si>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</si>
  <si>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</si>
  <si>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</si>
  <si>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</si>
  <si>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</si>
  <si>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</si>
  <si>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</si>
  <si>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</si>
  <si>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</si>
  <si>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</si>
  <si>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</si>
  <si>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</si>
  <si>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</si>
  <si>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</si>
  <si>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</si>
  <si>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</si>
  <si>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</si>
  <si>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</si>
  <si>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</si>
  <si>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Amoxicillin </t>
  </si>
  <si>
    <t xml:space="preserve">CAREMOX - 250 CAPSULES </t>
  </si>
  <si>
    <t>AMOXIMEX CAPSULES</t>
  </si>
  <si>
    <t>Each capsule contains: Amoxicillin Trihydrate equivalent  to Amoxicillin 250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</si>
</sst>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2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4" fillId="2" borderId="0" xfId="1" applyFont="1" applyFill="1"/>
    <xf numFmtId="0" fontId="17" fillId="2" borderId="0" xfId="1" applyFont="1" applyFill="1"/>
    <xf numFmtId="0" fontId="18" fillId="2" borderId="0" xfId="1" applyFont="1" applyFill="1" applyAlignment="1" applyProtection="1">
      <alignment horizontal="right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19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Protection="1">
      <protection locked="0"/>
    </xf>
    <xf numFmtId="167" fontId="19" fillId="3" borderId="0" xfId="1" applyNumberFormat="1" applyFont="1" applyFill="1" applyAlignment="1" applyProtection="1">
      <alignment horizontal="center"/>
      <protection locked="0"/>
    </xf>
    <xf numFmtId="170" fontId="14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7" fillId="2" borderId="0" xfId="1" applyFont="1" applyFill="1" applyAlignment="1">
      <alignment horizontal="right"/>
    </xf>
    <xf numFmtId="0" fontId="14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20" fillId="2" borderId="0" xfId="1" applyFont="1" applyFill="1" applyAlignment="1">
      <alignment vertical="center" wrapText="1"/>
    </xf>
    <xf numFmtId="0" fontId="17" fillId="2" borderId="0" xfId="1" applyFont="1" applyFill="1" applyAlignment="1">
      <alignment horizontal="center"/>
    </xf>
    <xf numFmtId="0" fontId="21" fillId="2" borderId="0" xfId="1" applyFont="1" applyFill="1"/>
    <xf numFmtId="0" fontId="22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17" fillId="2" borderId="0" xfId="1" applyFont="1" applyFill="1" applyAlignment="1">
      <alignment vertical="center" wrapText="1"/>
    </xf>
    <xf numFmtId="0" fontId="23" fillId="2" borderId="0" xfId="1" applyFont="1" applyFill="1"/>
    <xf numFmtId="2" fontId="17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left" vertical="center" wrapText="1"/>
    </xf>
    <xf numFmtId="169" fontId="17" fillId="2" borderId="0" xfId="1" applyNumberFormat="1" applyFont="1" applyFill="1" applyAlignment="1">
      <alignment horizontal="center"/>
    </xf>
    <xf numFmtId="0" fontId="14" fillId="2" borderId="34" xfId="1" applyFont="1" applyFill="1" applyBorder="1" applyAlignment="1">
      <alignment horizontal="right"/>
    </xf>
    <xf numFmtId="0" fontId="18" fillId="3" borderId="35" xfId="1" applyFont="1" applyFill="1" applyBorder="1" applyAlignment="1" applyProtection="1">
      <alignment horizontal="center"/>
      <protection locked="0"/>
    </xf>
    <xf numFmtId="0" fontId="14" fillId="2" borderId="37" xfId="1" applyFont="1" applyFill="1" applyBorder="1" applyAlignment="1">
      <alignment horizontal="right"/>
    </xf>
    <xf numFmtId="0" fontId="18" fillId="3" borderId="38" xfId="1" applyFont="1" applyFill="1" applyBorder="1" applyAlignment="1" applyProtection="1">
      <alignment horizontal="center"/>
      <protection locked="0"/>
    </xf>
    <xf numFmtId="0" fontId="17" fillId="2" borderId="35" xfId="1" applyFont="1" applyFill="1" applyBorder="1" applyAlignment="1">
      <alignment horizontal="center"/>
    </xf>
    <xf numFmtId="0" fontId="17" fillId="2" borderId="39" xfId="1" applyFont="1" applyFill="1" applyBorder="1" applyAlignment="1">
      <alignment horizontal="center"/>
    </xf>
    <xf numFmtId="0" fontId="17" fillId="2" borderId="40" xfId="1" applyFont="1" applyFill="1" applyBorder="1" applyAlignment="1">
      <alignment horizontal="center"/>
    </xf>
    <xf numFmtId="0" fontId="17" fillId="2" borderId="41" xfId="1" applyFont="1" applyFill="1" applyBorder="1" applyAlignment="1">
      <alignment horizontal="center"/>
    </xf>
    <xf numFmtId="0" fontId="17" fillId="2" borderId="12" xfId="1" applyFont="1" applyFill="1" applyBorder="1" applyAlignment="1">
      <alignment horizontal="center"/>
    </xf>
    <xf numFmtId="0" fontId="14" fillId="2" borderId="42" xfId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171" fontId="14" fillId="2" borderId="40" xfId="1" applyNumberFormat="1" applyFont="1" applyFill="1" applyBorder="1" applyAlignment="1">
      <alignment horizontal="center"/>
    </xf>
    <xf numFmtId="171" fontId="14" fillId="2" borderId="44" xfId="1" applyNumberFormat="1" applyFont="1" applyFill="1" applyBorder="1" applyAlignment="1">
      <alignment horizontal="center"/>
    </xf>
    <xf numFmtId="0" fontId="23" fillId="2" borderId="31" xfId="1" applyFont="1" applyFill="1" applyBorder="1"/>
    <xf numFmtId="0" fontId="14" fillId="2" borderId="38" xfId="1" applyFont="1" applyFill="1" applyBorder="1" applyAlignment="1">
      <alignment horizontal="center"/>
    </xf>
    <xf numFmtId="0" fontId="18" fillId="3" borderId="37" xfId="1" applyFont="1" applyFill="1" applyBorder="1" applyAlignment="1" applyProtection="1">
      <alignment horizontal="center"/>
      <protection locked="0"/>
    </xf>
    <xf numFmtId="171" fontId="14" fillId="2" borderId="45" xfId="1" applyNumberFormat="1" applyFont="1" applyFill="1" applyBorder="1" applyAlignment="1">
      <alignment horizontal="center"/>
    </xf>
    <xf numFmtId="171" fontId="14" fillId="2" borderId="46" xfId="1" applyNumberFormat="1" applyFont="1" applyFill="1" applyBorder="1" applyAlignment="1">
      <alignment horizontal="center"/>
    </xf>
    <xf numFmtId="0" fontId="14" fillId="2" borderId="15" xfId="1" applyFont="1" applyFill="1" applyBorder="1" applyAlignment="1">
      <alignment horizontal="center"/>
    </xf>
    <xf numFmtId="0" fontId="18" fillId="3" borderId="48" xfId="1" applyFont="1" applyFill="1" applyBorder="1" applyAlignment="1" applyProtection="1">
      <alignment horizontal="center"/>
      <protection locked="0"/>
    </xf>
    <xf numFmtId="171" fontId="14" fillId="2" borderId="49" xfId="1" applyNumberFormat="1" applyFont="1" applyFill="1" applyBorder="1" applyAlignment="1">
      <alignment horizontal="center"/>
    </xf>
    <xf numFmtId="171" fontId="14" fillId="2" borderId="50" xfId="1" applyNumberFormat="1" applyFont="1" applyFill="1" applyBorder="1" applyAlignment="1">
      <alignment horizontal="center"/>
    </xf>
    <xf numFmtId="0" fontId="14" fillId="2" borderId="32" xfId="1" applyFont="1" applyFill="1" applyBorder="1"/>
    <xf numFmtId="0" fontId="14" fillId="2" borderId="38" xfId="1" applyFont="1" applyFill="1" applyBorder="1" applyAlignment="1">
      <alignment horizontal="right"/>
    </xf>
    <xf numFmtId="1" fontId="17" fillId="6" borderId="25" xfId="1" applyNumberFormat="1" applyFont="1" applyFill="1" applyBorder="1" applyAlignment="1">
      <alignment horizontal="center"/>
    </xf>
    <xf numFmtId="171" fontId="17" fillId="6" borderId="51" xfId="1" applyNumberFormat="1" applyFont="1" applyFill="1" applyBorder="1" applyAlignment="1">
      <alignment horizontal="center"/>
    </xf>
    <xf numFmtId="171" fontId="17" fillId="6" borderId="52" xfId="1" applyNumberFormat="1" applyFont="1" applyFill="1" applyBorder="1" applyAlignment="1">
      <alignment horizontal="center"/>
    </xf>
    <xf numFmtId="0" fontId="14" fillId="2" borderId="36" xfId="1" applyFont="1" applyFill="1" applyBorder="1" applyAlignment="1">
      <alignment horizontal="right"/>
    </xf>
    <xf numFmtId="0" fontId="18" fillId="3" borderId="28" xfId="1" applyFont="1" applyFill="1" applyBorder="1" applyAlignment="1" applyProtection="1">
      <alignment horizontal="center"/>
      <protection locked="0"/>
    </xf>
    <xf numFmtId="0" fontId="14" fillId="2" borderId="11" xfId="1" applyFont="1" applyFill="1" applyBorder="1" applyAlignment="1">
      <alignment horizontal="right"/>
    </xf>
    <xf numFmtId="2" fontId="14" fillId="6" borderId="17" xfId="1" applyNumberFormat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2" fontId="14" fillId="7" borderId="17" xfId="1" applyNumberFormat="1" applyFont="1" applyFill="1" applyBorder="1" applyAlignment="1">
      <alignment horizontal="center"/>
    </xf>
    <xf numFmtId="2" fontId="14" fillId="2" borderId="0" xfId="1" applyNumberFormat="1" applyFont="1" applyFill="1" applyAlignment="1">
      <alignment horizontal="center"/>
    </xf>
    <xf numFmtId="166" fontId="14" fillId="6" borderId="17" xfId="1" applyNumberFormat="1" applyFont="1" applyFill="1" applyBorder="1" applyAlignment="1">
      <alignment horizontal="center"/>
    </xf>
    <xf numFmtId="166" fontId="14" fillId="2" borderId="0" xfId="1" applyNumberFormat="1" applyFont="1" applyFill="1" applyAlignment="1">
      <alignment horizontal="center"/>
    </xf>
    <xf numFmtId="166" fontId="14" fillId="6" borderId="18" xfId="1" applyNumberFormat="1" applyFont="1" applyFill="1" applyBorder="1" applyAlignment="1">
      <alignment horizontal="center"/>
    </xf>
    <xf numFmtId="0" fontId="14" fillId="2" borderId="55" xfId="1" applyFont="1" applyFill="1" applyBorder="1" applyAlignment="1">
      <alignment horizontal="right"/>
    </xf>
    <xf numFmtId="166" fontId="18" fillId="3" borderId="17" xfId="1" applyNumberFormat="1" applyFont="1" applyFill="1" applyBorder="1" applyAlignment="1" applyProtection="1">
      <alignment horizontal="center"/>
      <protection locked="0"/>
    </xf>
    <xf numFmtId="166" fontId="14" fillId="2" borderId="0" xfId="1" applyNumberFormat="1" applyFont="1" applyFill="1"/>
    <xf numFmtId="0" fontId="14" fillId="2" borderId="43" xfId="1" applyFont="1" applyFill="1" applyBorder="1" applyAlignment="1">
      <alignment horizontal="right"/>
    </xf>
    <xf numFmtId="1" fontId="14" fillId="2" borderId="0" xfId="1" applyNumberFormat="1" applyFont="1" applyFill="1" applyAlignment="1">
      <alignment horizontal="center"/>
    </xf>
    <xf numFmtId="0" fontId="14" fillId="2" borderId="32" xfId="1" applyFont="1" applyFill="1" applyBorder="1" applyAlignment="1">
      <alignment horizontal="right"/>
    </xf>
    <xf numFmtId="2" fontId="14" fillId="6" borderId="32" xfId="1" applyNumberFormat="1" applyFont="1" applyFill="1" applyBorder="1" applyAlignment="1">
      <alignment horizontal="center"/>
    </xf>
    <xf numFmtId="171" fontId="17" fillId="7" borderId="31" xfId="1" applyNumberFormat="1" applyFont="1" applyFill="1" applyBorder="1" applyAlignment="1">
      <alignment horizontal="center"/>
    </xf>
    <xf numFmtId="171" fontId="14" fillId="2" borderId="0" xfId="1" applyNumberFormat="1" applyFont="1" applyFill="1" applyAlignment="1">
      <alignment horizontal="center"/>
    </xf>
    <xf numFmtId="10" fontId="14" fillId="6" borderId="17" xfId="1" applyNumberFormat="1" applyFont="1" applyFill="1" applyBorder="1" applyAlignment="1">
      <alignment horizontal="center"/>
    </xf>
    <xf numFmtId="0" fontId="14" fillId="2" borderId="53" xfId="1" applyFont="1" applyFill="1" applyBorder="1" applyAlignment="1">
      <alignment horizontal="right"/>
    </xf>
    <xf numFmtId="0" fontId="14" fillId="7" borderId="32" xfId="1" applyFont="1" applyFill="1" applyBorder="1" applyAlignment="1">
      <alignment horizontal="center"/>
    </xf>
    <xf numFmtId="0" fontId="3" fillId="2" borderId="0" xfId="1" applyFont="1" applyFill="1"/>
    <xf numFmtId="0" fontId="17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166" fontId="17" fillId="2" borderId="0" xfId="1" applyNumberFormat="1" applyFont="1" applyFill="1" applyAlignment="1" applyProtection="1">
      <alignment horizontal="center"/>
      <protection locked="0"/>
    </xf>
    <xf numFmtId="2" fontId="17" fillId="2" borderId="31" xfId="1" applyNumberFormat="1" applyFont="1" applyFill="1" applyBorder="1" applyAlignment="1">
      <alignment horizontal="center"/>
    </xf>
    <xf numFmtId="0" fontId="17" fillId="2" borderId="31" xfId="1" applyFont="1" applyFill="1" applyBorder="1" applyAlignment="1">
      <alignment horizontal="center"/>
    </xf>
    <xf numFmtId="0" fontId="14" fillId="2" borderId="31" xfId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166" fontId="14" fillId="2" borderId="34" xfId="1" applyNumberFormat="1" applyFont="1" applyFill="1" applyBorder="1" applyAlignment="1">
      <alignment horizontal="center"/>
    </xf>
    <xf numFmtId="173" fontId="14" fillId="2" borderId="31" xfId="1" applyNumberFormat="1" applyFont="1" applyFill="1" applyBorder="1" applyAlignment="1">
      <alignment horizontal="center" vertical="center"/>
    </xf>
    <xf numFmtId="0" fontId="14" fillId="2" borderId="47" xfId="1" applyFont="1" applyFill="1" applyBorder="1" applyAlignment="1">
      <alignment horizontal="center"/>
    </xf>
    <xf numFmtId="166" fontId="14" fillId="2" borderId="37" xfId="1" applyNumberFormat="1" applyFont="1" applyFill="1" applyBorder="1" applyAlignment="1">
      <alignment horizontal="center"/>
    </xf>
    <xf numFmtId="173" fontId="14" fillId="2" borderId="47" xfId="1" applyNumberFormat="1" applyFont="1" applyFill="1" applyBorder="1" applyAlignment="1">
      <alignment horizontal="center" vertical="center"/>
    </xf>
    <xf numFmtId="1" fontId="18" fillId="3" borderId="37" xfId="1" applyNumberFormat="1" applyFont="1" applyFill="1" applyBorder="1" applyAlignment="1" applyProtection="1">
      <alignment horizontal="center"/>
      <protection locked="0"/>
    </xf>
    <xf numFmtId="0" fontId="14" fillId="2" borderId="32" xfId="1" applyFont="1" applyFill="1" applyBorder="1" applyAlignment="1">
      <alignment horizontal="center"/>
    </xf>
    <xf numFmtId="0" fontId="18" fillId="3" borderId="53" xfId="1" applyFont="1" applyFill="1" applyBorder="1" applyAlignment="1" applyProtection="1">
      <alignment horizontal="center"/>
      <protection locked="0"/>
    </xf>
    <xf numFmtId="166" fontId="14" fillId="2" borderId="53" xfId="1" applyNumberFormat="1" applyFont="1" applyFill="1" applyBorder="1" applyAlignment="1">
      <alignment horizontal="center"/>
    </xf>
    <xf numFmtId="173" fontId="14" fillId="2" borderId="32" xfId="1" applyNumberFormat="1" applyFont="1" applyFill="1" applyBorder="1" applyAlignment="1">
      <alignment horizontal="center" vertical="center"/>
    </xf>
    <xf numFmtId="0" fontId="19" fillId="2" borderId="38" xfId="1" applyFont="1" applyFill="1" applyBorder="1" applyAlignment="1">
      <alignment horizontal="center"/>
    </xf>
    <xf numFmtId="2" fontId="19" fillId="2" borderId="54" xfId="1" applyNumberFormat="1" applyFont="1" applyFill="1" applyBorder="1" applyAlignment="1">
      <alignment horizontal="center"/>
    </xf>
    <xf numFmtId="0" fontId="14" fillId="2" borderId="14" xfId="1" applyFont="1" applyFill="1" applyBorder="1" applyAlignment="1">
      <alignment horizontal="right"/>
    </xf>
    <xf numFmtId="2" fontId="18" fillId="7" borderId="15" xfId="1" applyNumberFormat="1" applyFont="1" applyFill="1" applyBorder="1" applyAlignment="1">
      <alignment horizontal="center"/>
    </xf>
    <xf numFmtId="173" fontId="18" fillId="7" borderId="15" xfId="1" applyNumberFormat="1" applyFont="1" applyFill="1" applyBorder="1" applyAlignment="1">
      <alignment horizontal="center"/>
    </xf>
    <xf numFmtId="0" fontId="14" fillId="2" borderId="17" xfId="1" applyFont="1" applyFill="1" applyBorder="1" applyAlignment="1">
      <alignment horizontal="right"/>
    </xf>
    <xf numFmtId="10" fontId="18" fillId="6" borderId="16" xfId="1" applyNumberFormat="1" applyFont="1" applyFill="1" applyBorder="1" applyAlignment="1">
      <alignment horizontal="center"/>
    </xf>
    <xf numFmtId="0" fontId="14" fillId="2" borderId="18" xfId="1" applyFont="1" applyFill="1" applyBorder="1" applyAlignment="1">
      <alignment horizontal="right"/>
    </xf>
    <xf numFmtId="0" fontId="18" fillId="7" borderId="19" xfId="1" applyFont="1" applyFill="1" applyBorder="1" applyAlignment="1">
      <alignment horizontal="center"/>
    </xf>
    <xf numFmtId="174" fontId="18" fillId="2" borderId="0" xfId="1" applyNumberFormat="1" applyFont="1" applyFill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17" fillId="2" borderId="36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/>
    </xf>
    <xf numFmtId="0" fontId="17" fillId="2" borderId="44" xfId="1" applyFont="1" applyFill="1" applyBorder="1" applyAlignment="1">
      <alignment horizontal="center"/>
    </xf>
    <xf numFmtId="0" fontId="14" fillId="2" borderId="56" xfId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171" fontId="18" fillId="3" borderId="48" xfId="1" applyNumberFormat="1" applyFont="1" applyFill="1" applyBorder="1" applyAlignment="1" applyProtection="1">
      <alignment horizontal="center"/>
      <protection locked="0"/>
    </xf>
    <xf numFmtId="1" fontId="17" fillId="6" borderId="57" xfId="1" applyNumberFormat="1" applyFont="1" applyFill="1" applyBorder="1" applyAlignment="1">
      <alignment horizontal="center"/>
    </xf>
    <xf numFmtId="1" fontId="17" fillId="6" borderId="58" xfId="1" applyNumberFormat="1" applyFont="1" applyFill="1" applyBorder="1" applyAlignment="1">
      <alignment horizontal="center"/>
    </xf>
    <xf numFmtId="171" fontId="17" fillId="6" borderId="32" xfId="1" applyNumberFormat="1" applyFont="1" applyFill="1" applyBorder="1" applyAlignment="1">
      <alignment horizontal="center"/>
    </xf>
    <xf numFmtId="0" fontId="14" fillId="2" borderId="21" xfId="1" applyFont="1" applyFill="1" applyBorder="1" applyAlignment="1">
      <alignment horizontal="right"/>
    </xf>
    <xf numFmtId="0" fontId="14" fillId="2" borderId="39" xfId="1" applyFont="1" applyFill="1" applyBorder="1" applyAlignment="1">
      <alignment horizontal="right"/>
    </xf>
    <xf numFmtId="2" fontId="14" fillId="6" borderId="41" xfId="1" applyNumberFormat="1" applyFont="1" applyFill="1" applyBorder="1" applyAlignment="1">
      <alignment horizontal="center"/>
    </xf>
    <xf numFmtId="2" fontId="14" fillId="7" borderId="41" xfId="1" applyNumberFormat="1" applyFont="1" applyFill="1" applyBorder="1" applyAlignment="1">
      <alignment horizontal="center"/>
    </xf>
    <xf numFmtId="166" fontId="14" fillId="6" borderId="41" xfId="1" applyNumberFormat="1" applyFont="1" applyFill="1" applyBorder="1" applyAlignment="1">
      <alignment horizontal="center"/>
    </xf>
    <xf numFmtId="166" fontId="14" fillId="7" borderId="4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4" fillId="2" borderId="59" xfId="1" applyFont="1" applyFill="1" applyBorder="1" applyAlignment="1">
      <alignment horizontal="right"/>
    </xf>
    <xf numFmtId="2" fontId="14" fillId="7" borderId="44" xfId="1" applyNumberFormat="1" applyFont="1" applyFill="1" applyBorder="1" applyAlignment="1">
      <alignment horizontal="center"/>
    </xf>
    <xf numFmtId="0" fontId="17" fillId="2" borderId="0" xfId="1" applyFont="1" applyFill="1" applyAlignment="1">
      <alignment horizontal="center" wrapText="1"/>
    </xf>
    <xf numFmtId="0" fontId="14" fillId="2" borderId="28" xfId="1" applyFont="1" applyFill="1" applyBorder="1" applyAlignment="1">
      <alignment horizontal="right"/>
    </xf>
    <xf numFmtId="171" fontId="17" fillId="7" borderId="28" xfId="1" applyNumberFormat="1" applyFont="1" applyFill="1" applyBorder="1" applyAlignment="1">
      <alignment horizontal="center"/>
    </xf>
    <xf numFmtId="10" fontId="14" fillId="2" borderId="0" xfId="1" applyNumberFormat="1" applyFont="1" applyFill="1" applyAlignment="1">
      <alignment horizontal="center"/>
    </xf>
    <xf numFmtId="10" fontId="17" fillId="6" borderId="17" xfId="1" applyNumberFormat="1" applyFont="1" applyFill="1" applyBorder="1" applyAlignment="1">
      <alignment horizontal="center"/>
    </xf>
    <xf numFmtId="0" fontId="17" fillId="7" borderId="18" xfId="1" applyFont="1" applyFill="1" applyBorder="1" applyAlignment="1">
      <alignment horizontal="center"/>
    </xf>
    <xf numFmtId="0" fontId="17" fillId="2" borderId="35" xfId="1" applyFont="1" applyFill="1" applyBorder="1" applyAlignment="1">
      <alignment horizontal="center" wrapText="1"/>
    </xf>
    <xf numFmtId="166" fontId="14" fillId="2" borderId="31" xfId="1" applyNumberFormat="1" applyFont="1" applyFill="1" applyBorder="1" applyAlignment="1">
      <alignment horizontal="center"/>
    </xf>
    <xf numFmtId="173" fontId="14" fillId="2" borderId="35" xfId="1" applyNumberFormat="1" applyFont="1" applyFill="1" applyBorder="1" applyAlignment="1">
      <alignment horizontal="center"/>
    </xf>
    <xf numFmtId="166" fontId="14" fillId="2" borderId="47" xfId="1" applyNumberFormat="1" applyFont="1" applyFill="1" applyBorder="1" applyAlignment="1">
      <alignment horizontal="center"/>
    </xf>
    <xf numFmtId="173" fontId="14" fillId="2" borderId="38" xfId="1" applyNumberFormat="1" applyFont="1" applyFill="1" applyBorder="1" applyAlignment="1">
      <alignment horizontal="center"/>
    </xf>
    <xf numFmtId="166" fontId="14" fillId="2" borderId="32" xfId="1" applyNumberFormat="1" applyFont="1" applyFill="1" applyBorder="1" applyAlignment="1">
      <alignment horizontal="center"/>
    </xf>
    <xf numFmtId="173" fontId="14" fillId="2" borderId="54" xfId="1" applyNumberFormat="1" applyFont="1" applyFill="1" applyBorder="1" applyAlignment="1">
      <alignment horizontal="center"/>
    </xf>
    <xf numFmtId="0" fontId="14" fillId="2" borderId="37" xfId="1" applyFont="1" applyFill="1" applyBorder="1" applyAlignment="1">
      <alignment horizontal="center"/>
    </xf>
    <xf numFmtId="171" fontId="14" fillId="2" borderId="28" xfId="1" applyNumberFormat="1" applyFont="1" applyFill="1" applyBorder="1" applyAlignment="1">
      <alignment horizontal="right"/>
    </xf>
    <xf numFmtId="2" fontId="18" fillId="7" borderId="29" xfId="1" applyNumberFormat="1" applyFont="1" applyFill="1" applyBorder="1" applyAlignment="1">
      <alignment horizontal="center"/>
    </xf>
    <xf numFmtId="174" fontId="18" fillId="7" borderId="23" xfId="1" applyNumberFormat="1" applyFont="1" applyFill="1" applyBorder="1" applyAlignment="1">
      <alignment horizontal="center"/>
    </xf>
    <xf numFmtId="0" fontId="14" fillId="2" borderId="37" xfId="1" applyFont="1" applyFill="1" applyBorder="1"/>
    <xf numFmtId="0" fontId="14" fillId="2" borderId="47" xfId="1" applyFont="1" applyFill="1" applyBorder="1" applyAlignment="1">
      <alignment horizontal="right"/>
    </xf>
    <xf numFmtId="10" fontId="18" fillId="6" borderId="41" xfId="1" applyNumberFormat="1" applyFont="1" applyFill="1" applyBorder="1" applyAlignment="1">
      <alignment horizontal="center"/>
    </xf>
    <xf numFmtId="0" fontId="14" fillId="2" borderId="53" xfId="1" applyFont="1" applyFill="1" applyBorder="1"/>
    <xf numFmtId="0" fontId="18" fillId="7" borderId="42" xfId="1" applyFont="1" applyFill="1" applyBorder="1" applyAlignment="1">
      <alignment horizontal="center"/>
    </xf>
    <xf numFmtId="0" fontId="18" fillId="7" borderId="60" xfId="1" applyFont="1" applyFill="1" applyBorder="1" applyAlignment="1">
      <alignment horizontal="center"/>
    </xf>
    <xf numFmtId="0" fontId="14" fillId="2" borderId="31" xfId="1" applyFont="1" applyFill="1" applyBorder="1"/>
    <xf numFmtId="0" fontId="15" fillId="2" borderId="0" xfId="1" applyFont="1" applyFill="1" applyAlignment="1">
      <alignment horizontal="right" vertical="center" wrapText="1"/>
    </xf>
    <xf numFmtId="2" fontId="18" fillId="6" borderId="16" xfId="1" applyNumberFormat="1" applyFont="1" applyFill="1" applyBorder="1" applyAlignment="1">
      <alignment horizontal="center"/>
    </xf>
    <xf numFmtId="174" fontId="18" fillId="6" borderId="16" xfId="1" applyNumberFormat="1" applyFont="1" applyFill="1" applyBorder="1" applyAlignment="1">
      <alignment horizontal="center"/>
    </xf>
    <xf numFmtId="2" fontId="18" fillId="7" borderId="19" xfId="1" applyNumberFormat="1" applyFont="1" applyFill="1" applyBorder="1" applyAlignment="1">
      <alignment horizontal="center"/>
    </xf>
    <xf numFmtId="174" fontId="18" fillId="7" borderId="19" xfId="1" applyNumberFormat="1" applyFont="1" applyFill="1" applyBorder="1" applyAlignment="1">
      <alignment horizontal="center"/>
    </xf>
    <xf numFmtId="175" fontId="25" fillId="2" borderId="0" xfId="1" applyNumberFormat="1" applyFont="1" applyFill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5" fillId="2" borderId="9" xfId="1" applyFont="1" applyFill="1" applyBorder="1" applyAlignment="1">
      <alignment horizontal="left" vertical="center" wrapText="1"/>
    </xf>
    <xf numFmtId="0" fontId="14" fillId="2" borderId="9" xfId="1" applyFont="1" applyFill="1" applyBorder="1"/>
    <xf numFmtId="0" fontId="14" fillId="2" borderId="10" xfId="1" applyFont="1" applyFill="1" applyBorder="1" applyAlignment="1">
      <alignment horizontal="center"/>
    </xf>
    <xf numFmtId="0" fontId="14" fillId="2" borderId="7" xfId="1" applyFont="1" applyFill="1" applyBorder="1"/>
    <xf numFmtId="0" fontId="17" fillId="2" borderId="11" xfId="1" applyFont="1" applyFill="1" applyBorder="1"/>
    <xf numFmtId="0" fontId="14" fillId="2" borderId="11" xfId="1" applyFont="1" applyFill="1" applyBorder="1"/>
    <xf numFmtId="171" fontId="18" fillId="3" borderId="31" xfId="1" applyNumberFormat="1" applyFont="1" applyFill="1" applyBorder="1" applyAlignment="1" applyProtection="1">
      <alignment horizontal="center"/>
      <protection locked="0"/>
    </xf>
    <xf numFmtId="171" fontId="18" fillId="3" borderId="47" xfId="1" applyNumberFormat="1" applyFont="1" applyFill="1" applyBorder="1" applyAlignment="1" applyProtection="1">
      <alignment horizontal="center"/>
      <protection locked="0"/>
    </xf>
    <xf numFmtId="171" fontId="18" fillId="3" borderId="32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20" fillId="2" borderId="47" xfId="1" applyNumberFormat="1" applyFont="1" applyFill="1" applyBorder="1" applyAlignment="1">
      <alignment horizontal="center" vertical="center"/>
    </xf>
    <xf numFmtId="0" fontId="15" fillId="2" borderId="34" xfId="1" applyFont="1" applyFill="1" applyBorder="1" applyAlignment="1">
      <alignment horizontal="left" vertical="center" wrapText="1"/>
    </xf>
    <xf numFmtId="0" fontId="15" fillId="2" borderId="10" xfId="1" applyFont="1" applyFill="1" applyBorder="1" applyAlignment="1">
      <alignment horizontal="left" vertical="center" wrapText="1"/>
    </xf>
    <xf numFmtId="0" fontId="15" fillId="2" borderId="53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15" fillId="2" borderId="35" xfId="1" applyFont="1" applyFill="1" applyBorder="1" applyAlignment="1">
      <alignment horizontal="left" vertical="center" wrapText="1"/>
    </xf>
    <xf numFmtId="0" fontId="15" fillId="2" borderId="54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center" vertical="center"/>
    </xf>
    <xf numFmtId="0" fontId="17" fillId="2" borderId="29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center"/>
    </xf>
    <xf numFmtId="0" fontId="17" fillId="2" borderId="1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15" fillId="2" borderId="33" xfId="1" applyFont="1" applyFill="1" applyBorder="1" applyAlignment="1">
      <alignment horizontal="justify" vertical="center" wrapText="1"/>
    </xf>
    <xf numFmtId="0" fontId="15" fillId="2" borderId="30" xfId="1" applyFont="1" applyFill="1" applyBorder="1" applyAlignment="1">
      <alignment horizontal="justify" vertical="center" wrapText="1"/>
    </xf>
    <xf numFmtId="0" fontId="15" fillId="2" borderId="13" xfId="1" applyFont="1" applyFill="1" applyBorder="1" applyAlignment="1">
      <alignment horizontal="justify" vertical="center" wrapText="1"/>
    </xf>
    <xf numFmtId="0" fontId="15" fillId="2" borderId="33" xfId="1" applyFont="1" applyFill="1" applyBorder="1" applyAlignment="1">
      <alignment horizontal="left" vertical="center" wrapText="1"/>
    </xf>
    <xf numFmtId="0" fontId="15" fillId="2" borderId="30" xfId="1" applyFont="1" applyFill="1" applyBorder="1" applyAlignment="1">
      <alignment horizontal="left" vertical="center" wrapText="1"/>
    </xf>
    <xf numFmtId="0" fontId="15" fillId="2" borderId="13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center"/>
    </xf>
    <xf numFmtId="0" fontId="17" fillId="2" borderId="29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7" fillId="2" borderId="9" xfId="1" applyFont="1" applyFill="1" applyBorder="1" applyAlignment="1">
      <alignment horizontal="center" vertical="center"/>
    </xf>
    <xf numFmtId="2" fontId="18" fillId="3" borderId="31" xfId="1" applyNumberFormat="1" applyFont="1" applyFill="1" applyBorder="1" applyAlignment="1" applyProtection="1">
      <alignment horizontal="center" vertical="center"/>
      <protection locked="0"/>
    </xf>
    <xf numFmtId="2" fontId="18" fillId="3" borderId="47" xfId="1" applyNumberFormat="1" applyFont="1" applyFill="1" applyBorder="1" applyAlignment="1" applyProtection="1">
      <alignment horizontal="center" vertical="center"/>
      <protection locked="0"/>
    </xf>
    <xf numFmtId="2" fontId="18" fillId="3" borderId="32" xfId="1" applyNumberFormat="1" applyFont="1" applyFill="1" applyBorder="1" applyAlignment="1" applyProtection="1">
      <alignment horizontal="center" vertical="center"/>
      <protection locked="0"/>
    </xf>
    <xf numFmtId="0" fontId="17" fillId="2" borderId="53" xfId="1" applyFont="1" applyFill="1" applyBorder="1" applyAlignment="1">
      <alignment horizontal="center" vertical="center"/>
    </xf>
    <xf numFmtId="0" fontId="15" fillId="2" borderId="34" xfId="1" applyFont="1" applyFill="1" applyBorder="1" applyAlignment="1">
      <alignment horizontal="center" vertical="center" wrapText="1"/>
    </xf>
    <xf numFmtId="0" fontId="15" fillId="2" borderId="35" xfId="1" applyFont="1" applyFill="1" applyBorder="1" applyAlignment="1">
      <alignment horizontal="center" vertical="center" wrapText="1"/>
    </xf>
    <xf numFmtId="0" fontId="15" fillId="2" borderId="53" xfId="1" applyFont="1" applyFill="1" applyBorder="1" applyAlignment="1">
      <alignment horizontal="center" vertical="center" wrapText="1"/>
    </xf>
    <xf numFmtId="0" fontId="15" fillId="2" borderId="54" xfId="1" applyFont="1" applyFill="1" applyBorder="1" applyAlignment="1">
      <alignment horizontal="center" vertical="center" wrapText="1"/>
    </xf>
    <xf numFmtId="0" fontId="17" fillId="2" borderId="36" xfId="1" applyFont="1" applyFill="1" applyBorder="1" applyAlignment="1">
      <alignment horizontal="center"/>
    </xf>
    <xf numFmtId="0" fontId="19" fillId="3" borderId="0" xfId="1" applyFont="1" applyFill="1" applyAlignment="1" applyProtection="1">
      <alignment horizontal="left" wrapText="1"/>
      <protection locked="0"/>
    </xf>
    <xf numFmtId="0" fontId="18" fillId="3" borderId="0" xfId="1" applyFont="1" applyFill="1" applyAlignment="1" applyProtection="1">
      <alignment horizontal="left" wrapText="1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5" fillId="2" borderId="33" xfId="1" applyFont="1" applyFill="1" applyBorder="1" applyAlignment="1">
      <alignment horizontal="center"/>
    </xf>
    <xf numFmtId="0" fontId="15" fillId="2" borderId="30" xfId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2" fontId="18" fillId="3" borderId="28" xfId="1" applyNumberFormat="1" applyFont="1" applyFill="1" applyBorder="1" applyAlignment="1" applyProtection="1">
      <alignment horizontal="center"/>
      <protection locked="0"/>
    </xf>
    <xf numFmtId="2" fontId="18" fillId="3" borderId="23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C26" sqref="C26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109"/>
  </cols>
  <sheetData>
    <row r="14" spans="1:6" ht="15" customHeight="1" x14ac:dyDescent="0.3">
      <c r="A14" s="72"/>
      <c r="C14" s="74"/>
      <c r="F14" s="74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75" t="s">
        <v>1</v>
      </c>
      <c r="B16" s="76" t="s">
        <v>2</v>
      </c>
    </row>
    <row r="17" spans="1:5" ht="16.5" customHeight="1" x14ac:dyDescent="0.3">
      <c r="A17" s="77" t="s">
        <v>3</v>
      </c>
      <c r="B17" s="77" t="s">
        <v>139</v>
      </c>
      <c r="D17" s="78"/>
      <c r="E17" s="79"/>
    </row>
    <row r="18" spans="1:5" ht="16.5" customHeight="1" x14ac:dyDescent="0.3">
      <c r="A18" s="80" t="s">
        <v>4</v>
      </c>
      <c r="B18" s="73" t="s">
        <v>9</v>
      </c>
      <c r="C18" s="79"/>
      <c r="D18" s="79"/>
      <c r="E18" s="79"/>
    </row>
    <row r="19" spans="1:5" ht="16.5" customHeight="1" x14ac:dyDescent="0.3">
      <c r="A19" s="80" t="s">
        <v>6</v>
      </c>
      <c r="B19" s="81">
        <v>86.71</v>
      </c>
      <c r="C19" s="79"/>
      <c r="D19" s="79"/>
      <c r="E19" s="79"/>
    </row>
    <row r="20" spans="1:5" ht="16.5" customHeight="1" x14ac:dyDescent="0.3">
      <c r="A20" s="77" t="s">
        <v>8</v>
      </c>
      <c r="B20" s="81">
        <v>27.5</v>
      </c>
      <c r="C20" s="79"/>
      <c r="D20" s="79"/>
      <c r="E20" s="79"/>
    </row>
    <row r="21" spans="1:5" ht="16.5" customHeight="1" x14ac:dyDescent="0.3">
      <c r="A21" s="77" t="s">
        <v>10</v>
      </c>
      <c r="B21" s="82">
        <f>B20/20</f>
        <v>1.375</v>
      </c>
      <c r="C21" s="79"/>
      <c r="D21" s="79"/>
      <c r="E21" s="79"/>
    </row>
    <row r="22" spans="1:5" ht="15.75" customHeight="1" x14ac:dyDescent="0.25">
      <c r="A22" s="79"/>
      <c r="B22" s="79" t="s">
        <v>49</v>
      </c>
      <c r="C22" s="79"/>
      <c r="D22" s="79"/>
      <c r="E22" s="79"/>
    </row>
    <row r="23" spans="1:5" ht="16.5" customHeight="1" x14ac:dyDescent="0.3">
      <c r="A23" s="83" t="s">
        <v>13</v>
      </c>
      <c r="B23" s="84" t="s">
        <v>14</v>
      </c>
      <c r="C23" s="83" t="s">
        <v>15</v>
      </c>
      <c r="D23" s="83" t="s">
        <v>16</v>
      </c>
      <c r="E23" s="83" t="s">
        <v>17</v>
      </c>
    </row>
    <row r="24" spans="1:5" ht="16.5" customHeight="1" x14ac:dyDescent="0.3">
      <c r="A24" s="85">
        <v>1</v>
      </c>
      <c r="B24" s="86">
        <v>109960924</v>
      </c>
      <c r="C24" s="86">
        <v>2801</v>
      </c>
      <c r="D24" s="87">
        <v>1.5</v>
      </c>
      <c r="E24" s="88">
        <v>4.0999999999999996</v>
      </c>
    </row>
    <row r="25" spans="1:5" ht="16.5" customHeight="1" x14ac:dyDescent="0.3">
      <c r="A25" s="85">
        <v>2</v>
      </c>
      <c r="B25" s="86">
        <v>110459553</v>
      </c>
      <c r="C25" s="86">
        <v>2848.5</v>
      </c>
      <c r="D25" s="87">
        <v>1.5</v>
      </c>
      <c r="E25" s="87">
        <v>4.0999999999999996</v>
      </c>
    </row>
    <row r="26" spans="1:5" ht="16.5" customHeight="1" x14ac:dyDescent="0.3">
      <c r="A26" s="85">
        <v>3</v>
      </c>
      <c r="B26" s="86">
        <v>109981706</v>
      </c>
      <c r="C26" s="86">
        <v>2866.9</v>
      </c>
      <c r="D26" s="87">
        <v>1.4</v>
      </c>
      <c r="E26" s="87">
        <v>4.0999999999999996</v>
      </c>
    </row>
    <row r="27" spans="1:5" ht="16.5" customHeight="1" x14ac:dyDescent="0.3">
      <c r="A27" s="85">
        <v>4</v>
      </c>
      <c r="B27" s="86">
        <v>110093574</v>
      </c>
      <c r="C27" s="86">
        <v>2866.2</v>
      </c>
      <c r="D27" s="87">
        <v>1.5</v>
      </c>
      <c r="E27" s="87">
        <v>4.0999999999999996</v>
      </c>
    </row>
    <row r="28" spans="1:5" ht="16.5" customHeight="1" x14ac:dyDescent="0.3">
      <c r="A28" s="85">
        <v>5</v>
      </c>
      <c r="B28" s="86">
        <v>110683273</v>
      </c>
      <c r="C28" s="86">
        <v>2865.6</v>
      </c>
      <c r="D28" s="87">
        <v>1.4</v>
      </c>
      <c r="E28" s="87">
        <v>4.0999999999999996</v>
      </c>
    </row>
    <row r="29" spans="1:5" ht="16.5" customHeight="1" x14ac:dyDescent="0.3">
      <c r="A29" s="85">
        <v>6</v>
      </c>
      <c r="B29" s="89">
        <v>110240778</v>
      </c>
      <c r="C29" s="89">
        <v>2859.2</v>
      </c>
      <c r="D29" s="90">
        <v>1.4</v>
      </c>
      <c r="E29" s="90">
        <v>4.0999999999999996</v>
      </c>
    </row>
    <row r="30" spans="1:5" ht="16.5" customHeight="1" x14ac:dyDescent="0.3">
      <c r="A30" s="91" t="s">
        <v>18</v>
      </c>
      <c r="B30" s="92">
        <f>AVERAGE(B24:B29)</f>
        <v>110236634.66666667</v>
      </c>
      <c r="C30" s="93">
        <f>AVERAGE(C24:C29)</f>
        <v>2851.2333333333331</v>
      </c>
      <c r="D30" s="94">
        <f>AVERAGE(D24:D29)</f>
        <v>1.4500000000000002</v>
      </c>
      <c r="E30" s="94">
        <f>AVERAGE(E24:E29)</f>
        <v>4.1000000000000005</v>
      </c>
    </row>
    <row r="31" spans="1:5" ht="16.5" customHeight="1" x14ac:dyDescent="0.3">
      <c r="A31" s="95" t="s">
        <v>19</v>
      </c>
      <c r="B31" s="96">
        <f>(STDEV(B24:B29)/B30)</f>
        <v>2.5997638621568036E-3</v>
      </c>
      <c r="C31" s="97"/>
      <c r="D31" s="97"/>
      <c r="E31" s="98"/>
    </row>
    <row r="32" spans="1:5" s="73" customFormat="1" ht="16.5" customHeight="1" x14ac:dyDescent="0.3">
      <c r="A32" s="99" t="s">
        <v>20</v>
      </c>
      <c r="B32" s="100">
        <f>COUNT(B24:B29)</f>
        <v>6</v>
      </c>
      <c r="C32" s="101"/>
      <c r="D32" s="102"/>
      <c r="E32" s="103"/>
    </row>
    <row r="33" spans="1:5" s="73" customFormat="1" ht="15.75" customHeight="1" x14ac:dyDescent="0.25">
      <c r="A33" s="79"/>
      <c r="B33" s="79"/>
      <c r="C33" s="79"/>
      <c r="D33" s="79"/>
      <c r="E33" s="79"/>
    </row>
    <row r="34" spans="1:5" s="73" customFormat="1" ht="16.5" customHeight="1" x14ac:dyDescent="0.3">
      <c r="A34" s="80" t="s">
        <v>21</v>
      </c>
      <c r="B34" s="104" t="s">
        <v>22</v>
      </c>
      <c r="C34" s="105"/>
      <c r="D34" s="105"/>
      <c r="E34" s="105"/>
    </row>
    <row r="35" spans="1:5" ht="16.5" customHeight="1" x14ac:dyDescent="0.3">
      <c r="A35" s="80"/>
      <c r="B35" s="104" t="s">
        <v>23</v>
      </c>
      <c r="C35" s="105"/>
      <c r="D35" s="105"/>
      <c r="E35" s="105"/>
    </row>
    <row r="36" spans="1:5" ht="16.5" customHeight="1" x14ac:dyDescent="0.3">
      <c r="A36" s="80"/>
      <c r="B36" s="104" t="s">
        <v>24</v>
      </c>
      <c r="C36" s="105"/>
      <c r="D36" s="105"/>
      <c r="E36" s="105"/>
    </row>
    <row r="37" spans="1:5" ht="15.75" customHeight="1" x14ac:dyDescent="0.25">
      <c r="A37" s="79"/>
      <c r="B37" s="79"/>
      <c r="C37" s="79"/>
      <c r="D37" s="79"/>
      <c r="E37" s="79"/>
    </row>
    <row r="38" spans="1:5" ht="16.5" customHeight="1" x14ac:dyDescent="0.3">
      <c r="A38" s="75" t="s">
        <v>1</v>
      </c>
      <c r="B38" s="76" t="s">
        <v>25</v>
      </c>
    </row>
    <row r="39" spans="1:5" ht="16.5" customHeight="1" x14ac:dyDescent="0.3">
      <c r="A39" s="80" t="s">
        <v>4</v>
      </c>
      <c r="B39" s="77"/>
      <c r="C39" s="79"/>
      <c r="D39" s="79"/>
      <c r="E39" s="79"/>
    </row>
    <row r="40" spans="1:5" ht="16.5" customHeight="1" x14ac:dyDescent="0.3">
      <c r="A40" s="80" t="s">
        <v>6</v>
      </c>
      <c r="B40" s="81"/>
      <c r="C40" s="79"/>
      <c r="D40" s="79"/>
      <c r="E40" s="79"/>
    </row>
    <row r="41" spans="1:5" ht="16.5" customHeight="1" x14ac:dyDescent="0.3">
      <c r="A41" s="77" t="s">
        <v>8</v>
      </c>
      <c r="B41" s="81"/>
      <c r="C41" s="79"/>
      <c r="D41" s="79"/>
      <c r="E41" s="79"/>
    </row>
    <row r="42" spans="1:5" ht="16.5" customHeight="1" x14ac:dyDescent="0.3">
      <c r="A42" s="77" t="s">
        <v>10</v>
      </c>
      <c r="B42" s="82"/>
      <c r="C42" s="79"/>
      <c r="D42" s="79"/>
      <c r="E42" s="79"/>
    </row>
    <row r="43" spans="1:5" ht="15.75" customHeight="1" x14ac:dyDescent="0.25">
      <c r="A43" s="79"/>
      <c r="B43" s="79"/>
      <c r="C43" s="79"/>
      <c r="D43" s="79"/>
      <c r="E43" s="79"/>
    </row>
    <row r="44" spans="1:5" ht="16.5" customHeight="1" x14ac:dyDescent="0.3">
      <c r="A44" s="83" t="s">
        <v>13</v>
      </c>
      <c r="B44" s="84" t="s">
        <v>14</v>
      </c>
      <c r="C44" s="83" t="s">
        <v>15</v>
      </c>
      <c r="D44" s="83" t="s">
        <v>16</v>
      </c>
      <c r="E44" s="83" t="s">
        <v>17</v>
      </c>
    </row>
    <row r="45" spans="1:5" ht="16.5" customHeight="1" x14ac:dyDescent="0.3">
      <c r="A45" s="85">
        <v>1</v>
      </c>
      <c r="B45" s="86"/>
      <c r="C45" s="86"/>
      <c r="D45" s="87"/>
      <c r="E45" s="88"/>
    </row>
    <row r="46" spans="1:5" ht="16.5" customHeight="1" x14ac:dyDescent="0.3">
      <c r="A46" s="85">
        <v>2</v>
      </c>
      <c r="B46" s="86"/>
      <c r="C46" s="86"/>
      <c r="D46" s="87"/>
      <c r="E46" s="87"/>
    </row>
    <row r="47" spans="1:5" ht="16.5" customHeight="1" x14ac:dyDescent="0.3">
      <c r="A47" s="85">
        <v>3</v>
      </c>
      <c r="B47" s="86"/>
      <c r="C47" s="86"/>
      <c r="D47" s="87"/>
      <c r="E47" s="87"/>
    </row>
    <row r="48" spans="1:5" ht="16.5" customHeight="1" x14ac:dyDescent="0.3">
      <c r="A48" s="85">
        <v>4</v>
      </c>
      <c r="B48" s="86"/>
      <c r="C48" s="86"/>
      <c r="D48" s="87"/>
      <c r="E48" s="87"/>
    </row>
    <row r="49" spans="1:7" ht="16.5" customHeight="1" x14ac:dyDescent="0.3">
      <c r="A49" s="85">
        <v>5</v>
      </c>
      <c r="B49" s="86"/>
      <c r="C49" s="86"/>
      <c r="D49" s="87"/>
      <c r="E49" s="87"/>
    </row>
    <row r="50" spans="1:7" ht="16.5" customHeight="1" x14ac:dyDescent="0.3">
      <c r="A50" s="85">
        <v>6</v>
      </c>
      <c r="B50" s="89"/>
      <c r="C50" s="89"/>
      <c r="D50" s="90"/>
      <c r="E50" s="90"/>
    </row>
    <row r="51" spans="1:7" ht="16.5" customHeight="1" x14ac:dyDescent="0.3">
      <c r="A51" s="91" t="s">
        <v>18</v>
      </c>
      <c r="B51" s="92" t="e">
        <f>AVERAGE(B45:B50)</f>
        <v>#DIV/0!</v>
      </c>
      <c r="C51" s="93" t="e">
        <f>AVERAGE(C45:C50)</f>
        <v>#DIV/0!</v>
      </c>
      <c r="D51" s="94" t="e">
        <f>AVERAGE(D45:D50)</f>
        <v>#DIV/0!</v>
      </c>
      <c r="E51" s="94" t="e">
        <f>AVERAGE(E45:E50)</f>
        <v>#DIV/0!</v>
      </c>
    </row>
    <row r="52" spans="1:7" ht="16.5" customHeight="1" x14ac:dyDescent="0.3">
      <c r="A52" s="95" t="s">
        <v>19</v>
      </c>
      <c r="B52" s="96" t="e">
        <f>(STDEV(B45:B50)/B51)</f>
        <v>#DIV/0!</v>
      </c>
      <c r="C52" s="97"/>
      <c r="D52" s="97"/>
      <c r="E52" s="98"/>
    </row>
    <row r="53" spans="1:7" s="73" customFormat="1" ht="16.5" customHeight="1" x14ac:dyDescent="0.3">
      <c r="A53" s="99" t="s">
        <v>20</v>
      </c>
      <c r="B53" s="100">
        <f>COUNT(B45:B50)</f>
        <v>0</v>
      </c>
      <c r="C53" s="101"/>
      <c r="D53" s="102"/>
      <c r="E53" s="103"/>
    </row>
    <row r="54" spans="1:7" s="73" customFormat="1" ht="15.75" customHeight="1" x14ac:dyDescent="0.25">
      <c r="A54" s="79"/>
      <c r="B54" s="79"/>
      <c r="C54" s="79"/>
      <c r="D54" s="79"/>
      <c r="E54" s="79"/>
    </row>
    <row r="55" spans="1:7" s="73" customFormat="1" ht="16.5" customHeight="1" x14ac:dyDescent="0.3">
      <c r="A55" s="80" t="s">
        <v>21</v>
      </c>
      <c r="B55" s="104" t="s">
        <v>22</v>
      </c>
      <c r="C55" s="105"/>
      <c r="D55" s="105"/>
      <c r="E55" s="105"/>
    </row>
    <row r="56" spans="1:7" ht="16.5" customHeight="1" x14ac:dyDescent="0.3">
      <c r="A56" s="80"/>
      <c r="B56" s="104" t="s">
        <v>23</v>
      </c>
      <c r="C56" s="105"/>
      <c r="D56" s="105"/>
      <c r="E56" s="105"/>
    </row>
    <row r="57" spans="1:7" ht="16.5" customHeight="1" x14ac:dyDescent="0.3">
      <c r="A57" s="80"/>
      <c r="B57" s="104" t="s">
        <v>24</v>
      </c>
      <c r="C57" s="105"/>
      <c r="D57" s="105"/>
      <c r="E57" s="105"/>
    </row>
    <row r="58" spans="1:7" ht="14.25" customHeight="1" thickBot="1" x14ac:dyDescent="0.3">
      <c r="A58" s="106"/>
      <c r="B58" s="107"/>
      <c r="D58" s="108"/>
      <c r="F58" s="109"/>
      <c r="G58" s="109"/>
    </row>
    <row r="59" spans="1:7" ht="15" customHeight="1" x14ac:dyDescent="0.3">
      <c r="B59" s="278" t="s">
        <v>26</v>
      </c>
      <c r="C59" s="278"/>
      <c r="E59" s="110" t="s">
        <v>27</v>
      </c>
      <c r="F59" s="111"/>
      <c r="G59" s="110" t="s">
        <v>28</v>
      </c>
    </row>
    <row r="60" spans="1:7" ht="15" customHeight="1" x14ac:dyDescent="0.3">
      <c r="A60" s="112" t="s">
        <v>29</v>
      </c>
      <c r="B60" s="113"/>
      <c r="C60" s="113"/>
      <c r="E60" s="113"/>
      <c r="G60" s="113"/>
    </row>
    <row r="61" spans="1:7" ht="15" customHeight="1" x14ac:dyDescent="0.3">
      <c r="A61" s="112" t="s">
        <v>30</v>
      </c>
      <c r="B61" s="114"/>
      <c r="C61" s="114"/>
      <c r="E61" s="114"/>
      <c r="G61" s="1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3" zoomScale="40" zoomScaleNormal="55" zoomScaleSheetLayoutView="40" zoomScalePageLayoutView="42" workbookViewId="0">
      <selection activeCell="E97" sqref="E97"/>
    </sheetView>
  </sheetViews>
  <sheetFormatPr defaultColWidth="9.140625" defaultRowHeight="13.5" x14ac:dyDescent="0.25"/>
  <cols>
    <col min="1" max="1" width="55.42578125" style="73" customWidth="1"/>
    <col min="2" max="2" width="33.7109375" style="73" customWidth="1"/>
    <col min="3" max="3" width="42.28515625" style="73" customWidth="1"/>
    <col min="4" max="4" width="30.5703125" style="73" customWidth="1"/>
    <col min="5" max="5" width="39.85546875" style="73" customWidth="1"/>
    <col min="6" max="6" width="30.7109375" style="73" customWidth="1"/>
    <col min="7" max="7" width="39.85546875" style="73" customWidth="1"/>
    <col min="8" max="8" width="30" style="73" customWidth="1"/>
    <col min="9" max="9" width="30.28515625" style="73" hidden="1" customWidth="1"/>
    <col min="10" max="10" width="30.42578125" style="73" customWidth="1"/>
    <col min="11" max="11" width="21.28515625" style="73" customWidth="1"/>
    <col min="12" max="12" width="9.140625" style="73"/>
    <col min="13" max="16384" width="9.140625" style="109"/>
  </cols>
  <sheetData>
    <row r="1" spans="1:9" ht="18.75" customHeight="1" x14ac:dyDescent="0.25">
      <c r="A1" s="314" t="s">
        <v>50</v>
      </c>
      <c r="B1" s="314"/>
      <c r="C1" s="314"/>
      <c r="D1" s="314"/>
      <c r="E1" s="314"/>
      <c r="F1" s="314"/>
      <c r="G1" s="314"/>
      <c r="H1" s="314"/>
      <c r="I1" s="314"/>
    </row>
    <row r="2" spans="1:9" ht="18.75" customHeight="1" x14ac:dyDescent="0.25">
      <c r="A2" s="314"/>
      <c r="B2" s="314"/>
      <c r="C2" s="314"/>
      <c r="D2" s="314"/>
      <c r="E2" s="314"/>
      <c r="F2" s="314"/>
      <c r="G2" s="314"/>
      <c r="H2" s="314"/>
      <c r="I2" s="314"/>
    </row>
    <row r="3" spans="1:9" ht="18.75" customHeight="1" x14ac:dyDescent="0.25">
      <c r="A3" s="314"/>
      <c r="B3" s="314"/>
      <c r="C3" s="314"/>
      <c r="D3" s="314"/>
      <c r="E3" s="314"/>
      <c r="F3" s="314"/>
      <c r="G3" s="314"/>
      <c r="H3" s="314"/>
      <c r="I3" s="314"/>
    </row>
    <row r="4" spans="1:9" ht="18.75" customHeight="1" x14ac:dyDescent="0.25">
      <c r="A4" s="314"/>
      <c r="B4" s="314"/>
      <c r="C4" s="314"/>
      <c r="D4" s="314"/>
      <c r="E4" s="314"/>
      <c r="F4" s="314"/>
      <c r="G4" s="314"/>
      <c r="H4" s="314"/>
      <c r="I4" s="314"/>
    </row>
    <row r="5" spans="1:9" ht="18.75" customHeight="1" x14ac:dyDescent="0.25">
      <c r="A5" s="314"/>
      <c r="B5" s="314"/>
      <c r="C5" s="314"/>
      <c r="D5" s="314"/>
      <c r="E5" s="314"/>
      <c r="F5" s="314"/>
      <c r="G5" s="314"/>
      <c r="H5" s="314"/>
      <c r="I5" s="314"/>
    </row>
    <row r="6" spans="1:9" ht="18.75" customHeight="1" x14ac:dyDescent="0.25">
      <c r="A6" s="314"/>
      <c r="B6" s="314"/>
      <c r="C6" s="314"/>
      <c r="D6" s="314"/>
      <c r="E6" s="314"/>
      <c r="F6" s="314"/>
      <c r="G6" s="314"/>
      <c r="H6" s="314"/>
      <c r="I6" s="314"/>
    </row>
    <row r="7" spans="1:9" ht="18.75" customHeight="1" x14ac:dyDescent="0.25">
      <c r="A7" s="314"/>
      <c r="B7" s="314"/>
      <c r="C7" s="314"/>
      <c r="D7" s="314"/>
      <c r="E7" s="314"/>
      <c r="F7" s="314"/>
      <c r="G7" s="314"/>
      <c r="H7" s="314"/>
      <c r="I7" s="314"/>
    </row>
    <row r="8" spans="1:9" x14ac:dyDescent="0.25">
      <c r="A8" s="315" t="s">
        <v>51</v>
      </c>
      <c r="B8" s="315"/>
      <c r="C8" s="315"/>
      <c r="D8" s="315"/>
      <c r="E8" s="315"/>
      <c r="F8" s="315"/>
      <c r="G8" s="315"/>
      <c r="H8" s="315"/>
      <c r="I8" s="315"/>
    </row>
    <row r="9" spans="1:9" x14ac:dyDescent="0.25">
      <c r="A9" s="315"/>
      <c r="B9" s="315"/>
      <c r="C9" s="315"/>
      <c r="D9" s="315"/>
      <c r="E9" s="315"/>
      <c r="F9" s="315"/>
      <c r="G9" s="315"/>
      <c r="H9" s="315"/>
      <c r="I9" s="315"/>
    </row>
    <row r="10" spans="1:9" x14ac:dyDescent="0.25">
      <c r="A10" s="315"/>
      <c r="B10" s="315"/>
      <c r="C10" s="315"/>
      <c r="D10" s="315"/>
      <c r="E10" s="315"/>
      <c r="F10" s="315"/>
      <c r="G10" s="315"/>
      <c r="H10" s="315"/>
      <c r="I10" s="315"/>
    </row>
    <row r="11" spans="1:9" x14ac:dyDescent="0.25">
      <c r="A11" s="315"/>
      <c r="B11" s="315"/>
      <c r="C11" s="315"/>
      <c r="D11" s="315"/>
      <c r="E11" s="315"/>
      <c r="F11" s="315"/>
      <c r="G11" s="315"/>
      <c r="H11" s="315"/>
      <c r="I11" s="315"/>
    </row>
    <row r="12" spans="1:9" x14ac:dyDescent="0.25">
      <c r="A12" s="315"/>
      <c r="B12" s="315"/>
      <c r="C12" s="315"/>
      <c r="D12" s="315"/>
      <c r="E12" s="315"/>
      <c r="F12" s="315"/>
      <c r="G12" s="315"/>
      <c r="H12" s="315"/>
      <c r="I12" s="315"/>
    </row>
    <row r="13" spans="1:9" x14ac:dyDescent="0.25">
      <c r="A13" s="315"/>
      <c r="B13" s="315"/>
      <c r="C13" s="315"/>
      <c r="D13" s="315"/>
      <c r="E13" s="315"/>
      <c r="F13" s="315"/>
      <c r="G13" s="315"/>
      <c r="H13" s="315"/>
      <c r="I13" s="315"/>
    </row>
    <row r="14" spans="1:9" x14ac:dyDescent="0.25">
      <c r="A14" s="315"/>
      <c r="B14" s="315"/>
      <c r="C14" s="315"/>
      <c r="D14" s="315"/>
      <c r="E14" s="315"/>
      <c r="F14" s="315"/>
      <c r="G14" s="315"/>
      <c r="H14" s="315"/>
      <c r="I14" s="315"/>
    </row>
    <row r="15" spans="1:9" ht="19.5" customHeight="1" thickBot="1" x14ac:dyDescent="0.35">
      <c r="A15" s="116"/>
    </row>
    <row r="16" spans="1:9" ht="19.5" customHeight="1" thickBot="1" x14ac:dyDescent="0.35">
      <c r="A16" s="316" t="s">
        <v>31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19" t="s">
        <v>52</v>
      </c>
      <c r="B17" s="319"/>
      <c r="C17" s="319"/>
      <c r="D17" s="319"/>
      <c r="E17" s="319"/>
      <c r="F17" s="319"/>
      <c r="G17" s="319"/>
      <c r="H17" s="319"/>
    </row>
    <row r="18" spans="1:14" ht="26.25" customHeight="1" x14ac:dyDescent="0.4">
      <c r="A18" s="117" t="s">
        <v>33</v>
      </c>
      <c r="B18" s="312" t="s">
        <v>140</v>
      </c>
      <c r="C18" s="312"/>
      <c r="D18" s="118"/>
      <c r="E18" s="119"/>
      <c r="F18" s="120"/>
      <c r="G18" s="120"/>
      <c r="H18" s="120"/>
    </row>
    <row r="19" spans="1:14" ht="26.25" customHeight="1" x14ac:dyDescent="0.4">
      <c r="A19" s="117" t="s">
        <v>34</v>
      </c>
      <c r="B19" s="121" t="s">
        <v>7</v>
      </c>
      <c r="C19" s="120">
        <v>1</v>
      </c>
      <c r="D19" s="120"/>
      <c r="E19" s="120"/>
      <c r="F19" s="120"/>
      <c r="G19" s="120"/>
      <c r="H19" s="120"/>
    </row>
    <row r="20" spans="1:14" ht="26.25" customHeight="1" x14ac:dyDescent="0.4">
      <c r="A20" s="117" t="s">
        <v>35</v>
      </c>
      <c r="B20" s="311" t="s">
        <v>138</v>
      </c>
      <c r="C20" s="311"/>
      <c r="D20" s="120"/>
      <c r="E20" s="120"/>
      <c r="F20" s="120"/>
      <c r="G20" s="120"/>
      <c r="H20" s="120"/>
    </row>
    <row r="21" spans="1:14" ht="26.25" customHeight="1" x14ac:dyDescent="0.4">
      <c r="A21" s="117" t="s">
        <v>36</v>
      </c>
      <c r="B21" s="311" t="s">
        <v>141</v>
      </c>
      <c r="C21" s="311"/>
      <c r="D21" s="311"/>
      <c r="E21" s="311"/>
      <c r="F21" s="311"/>
      <c r="G21" s="311"/>
      <c r="H21" s="311"/>
      <c r="I21" s="122"/>
    </row>
    <row r="22" spans="1:14" ht="26.25" customHeight="1" x14ac:dyDescent="0.4">
      <c r="A22" s="117" t="s">
        <v>37</v>
      </c>
      <c r="B22" s="123" t="s">
        <v>49</v>
      </c>
      <c r="C22" s="120"/>
      <c r="D22" s="120"/>
      <c r="E22" s="120"/>
      <c r="F22" s="120"/>
      <c r="G22" s="120"/>
      <c r="H22" s="120"/>
    </row>
    <row r="23" spans="1:14" ht="26.25" customHeight="1" x14ac:dyDescent="0.4">
      <c r="A23" s="117" t="s">
        <v>38</v>
      </c>
      <c r="B23" s="123">
        <v>43144</v>
      </c>
      <c r="C23" s="120"/>
      <c r="D23" s="120"/>
      <c r="E23" s="120"/>
      <c r="F23" s="120"/>
      <c r="G23" s="120"/>
      <c r="H23" s="120"/>
    </row>
    <row r="24" spans="1:14" ht="18.75" x14ac:dyDescent="0.3">
      <c r="A24" s="117"/>
      <c r="B24" s="124"/>
    </row>
    <row r="25" spans="1:14" ht="18.75" x14ac:dyDescent="0.3">
      <c r="A25" s="125" t="s">
        <v>1</v>
      </c>
      <c r="B25" s="124"/>
    </row>
    <row r="26" spans="1:14" ht="26.25" customHeight="1" x14ac:dyDescent="0.4">
      <c r="A26" s="126" t="s">
        <v>4</v>
      </c>
      <c r="B26" s="312" t="s">
        <v>53</v>
      </c>
      <c r="C26" s="312"/>
    </row>
    <row r="27" spans="1:14" ht="26.25" customHeight="1" x14ac:dyDescent="0.4">
      <c r="A27" s="127" t="s">
        <v>54</v>
      </c>
      <c r="B27" s="313" t="s">
        <v>55</v>
      </c>
      <c r="C27" s="313"/>
    </row>
    <row r="28" spans="1:14" ht="27" customHeight="1" thickBot="1" x14ac:dyDescent="0.45">
      <c r="A28" s="127" t="s">
        <v>6</v>
      </c>
      <c r="B28" s="128">
        <v>86.77</v>
      </c>
    </row>
    <row r="29" spans="1:14" s="83" customFormat="1" ht="27" customHeight="1" thickBot="1" x14ac:dyDescent="0.45">
      <c r="A29" s="127" t="s">
        <v>56</v>
      </c>
      <c r="B29" s="129">
        <v>0</v>
      </c>
      <c r="C29" s="291" t="s">
        <v>57</v>
      </c>
      <c r="D29" s="292"/>
      <c r="E29" s="292"/>
      <c r="F29" s="292"/>
      <c r="G29" s="293"/>
      <c r="I29" s="130"/>
      <c r="J29" s="130"/>
      <c r="K29" s="130"/>
      <c r="L29" s="130"/>
    </row>
    <row r="30" spans="1:14" s="83" customFormat="1" ht="19.5" customHeight="1" thickBot="1" x14ac:dyDescent="0.35">
      <c r="A30" s="127" t="s">
        <v>58</v>
      </c>
      <c r="B30" s="131">
        <f>B28-B29</f>
        <v>86.77</v>
      </c>
      <c r="C30" s="132"/>
      <c r="D30" s="132"/>
      <c r="E30" s="132"/>
      <c r="F30" s="132"/>
      <c r="G30" s="133"/>
      <c r="I30" s="130"/>
      <c r="J30" s="130"/>
      <c r="K30" s="130"/>
      <c r="L30" s="130"/>
    </row>
    <row r="31" spans="1:14" s="83" customFormat="1" ht="27" customHeight="1" thickBot="1" x14ac:dyDescent="0.45">
      <c r="A31" s="127" t="s">
        <v>59</v>
      </c>
      <c r="B31" s="134">
        <v>1</v>
      </c>
      <c r="C31" s="294" t="s">
        <v>60</v>
      </c>
      <c r="D31" s="295"/>
      <c r="E31" s="295"/>
      <c r="F31" s="295"/>
      <c r="G31" s="295"/>
      <c r="H31" s="296"/>
      <c r="I31" s="130"/>
      <c r="J31" s="130"/>
      <c r="K31" s="130"/>
      <c r="L31" s="130"/>
    </row>
    <row r="32" spans="1:14" s="83" customFormat="1" ht="27" customHeight="1" thickBot="1" x14ac:dyDescent="0.45">
      <c r="A32" s="127" t="s">
        <v>61</v>
      </c>
      <c r="B32" s="134">
        <v>1</v>
      </c>
      <c r="C32" s="294" t="s">
        <v>62</v>
      </c>
      <c r="D32" s="295"/>
      <c r="E32" s="295"/>
      <c r="F32" s="295"/>
      <c r="G32" s="295"/>
      <c r="H32" s="296"/>
      <c r="I32" s="130"/>
      <c r="J32" s="130"/>
      <c r="K32" s="130"/>
      <c r="L32" s="135"/>
      <c r="M32" s="135"/>
      <c r="N32" s="136"/>
    </row>
    <row r="33" spans="1:14" s="83" customFormat="1" ht="17.25" customHeight="1" x14ac:dyDescent="0.3">
      <c r="A33" s="127"/>
      <c r="B33" s="137"/>
      <c r="C33" s="138"/>
      <c r="D33" s="138"/>
      <c r="E33" s="138"/>
      <c r="F33" s="138"/>
      <c r="G33" s="138"/>
      <c r="H33" s="138"/>
      <c r="I33" s="130"/>
      <c r="J33" s="130"/>
      <c r="K33" s="130"/>
      <c r="L33" s="135"/>
      <c r="M33" s="135"/>
      <c r="N33" s="136"/>
    </row>
    <row r="34" spans="1:14" s="83" customFormat="1" ht="18.75" x14ac:dyDescent="0.3">
      <c r="A34" s="127" t="s">
        <v>63</v>
      </c>
      <c r="B34" s="139">
        <f>B31/B32</f>
        <v>1</v>
      </c>
      <c r="C34" s="116" t="s">
        <v>64</v>
      </c>
      <c r="D34" s="116"/>
      <c r="E34" s="116"/>
      <c r="F34" s="116"/>
      <c r="G34" s="116"/>
      <c r="I34" s="130"/>
      <c r="J34" s="130"/>
      <c r="K34" s="130"/>
      <c r="L34" s="135"/>
      <c r="M34" s="135"/>
      <c r="N34" s="136"/>
    </row>
    <row r="35" spans="1:14" s="83" customFormat="1" ht="19.5" customHeight="1" thickBot="1" x14ac:dyDescent="0.35">
      <c r="A35" s="127"/>
      <c r="B35" s="131"/>
      <c r="G35" s="116"/>
      <c r="I35" s="130"/>
      <c r="J35" s="130"/>
      <c r="K35" s="130"/>
      <c r="L35" s="135"/>
      <c r="M35" s="135"/>
      <c r="N35" s="136"/>
    </row>
    <row r="36" spans="1:14" s="83" customFormat="1" ht="27" customHeight="1" thickBot="1" x14ac:dyDescent="0.45">
      <c r="A36" s="140" t="s">
        <v>65</v>
      </c>
      <c r="B36" s="141">
        <v>20</v>
      </c>
      <c r="C36" s="116"/>
      <c r="D36" s="297" t="s">
        <v>66</v>
      </c>
      <c r="E36" s="310"/>
      <c r="F36" s="297" t="s">
        <v>67</v>
      </c>
      <c r="G36" s="298"/>
      <c r="J36" s="130"/>
      <c r="K36" s="130"/>
      <c r="L36" s="135"/>
      <c r="M36" s="135"/>
      <c r="N36" s="136"/>
    </row>
    <row r="37" spans="1:14" s="83" customFormat="1" ht="27" customHeight="1" thickBot="1" x14ac:dyDescent="0.45">
      <c r="A37" s="142" t="s">
        <v>68</v>
      </c>
      <c r="B37" s="143">
        <v>1</v>
      </c>
      <c r="C37" s="144" t="s">
        <v>69</v>
      </c>
      <c r="D37" s="145" t="s">
        <v>70</v>
      </c>
      <c r="E37" s="146" t="s">
        <v>71</v>
      </c>
      <c r="F37" s="145" t="s">
        <v>70</v>
      </c>
      <c r="G37" s="147" t="s">
        <v>71</v>
      </c>
      <c r="I37" s="148" t="s">
        <v>72</v>
      </c>
      <c r="J37" s="130"/>
      <c r="K37" s="130"/>
      <c r="L37" s="135"/>
      <c r="M37" s="135"/>
      <c r="N37" s="136"/>
    </row>
    <row r="38" spans="1:14" s="83" customFormat="1" ht="26.25" customHeight="1" x14ac:dyDescent="0.4">
      <c r="A38" s="142" t="s">
        <v>73</v>
      </c>
      <c r="B38" s="143">
        <v>1</v>
      </c>
      <c r="C38" s="149">
        <v>1</v>
      </c>
      <c r="D38" s="150">
        <v>109017210</v>
      </c>
      <c r="E38" s="151">
        <f>IF(ISBLANK(D38),"-",$D$48/$D$45*D38)</f>
        <v>109648832.96489152</v>
      </c>
      <c r="F38" s="150">
        <v>114968085</v>
      </c>
      <c r="G38" s="152">
        <f>IF(ISBLANK(F38),"-",$D$48/$F$45*F38)</f>
        <v>111576846.2299</v>
      </c>
      <c r="I38" s="153"/>
      <c r="J38" s="130"/>
      <c r="K38" s="130"/>
      <c r="L38" s="135"/>
      <c r="M38" s="135"/>
      <c r="N38" s="136"/>
    </row>
    <row r="39" spans="1:14" s="83" customFormat="1" ht="26.25" customHeight="1" x14ac:dyDescent="0.4">
      <c r="A39" s="142" t="s">
        <v>74</v>
      </c>
      <c r="B39" s="143">
        <v>1</v>
      </c>
      <c r="C39" s="154">
        <v>2</v>
      </c>
      <c r="D39" s="155">
        <v>109639827</v>
      </c>
      <c r="E39" s="156">
        <f>IF(ISBLANK(D39),"-",$D$48/$D$45*D39)</f>
        <v>110275057.27786103</v>
      </c>
      <c r="F39" s="155">
        <v>115816588</v>
      </c>
      <c r="G39" s="157">
        <f>IF(ISBLANK(F39),"-",$D$48/$F$45*F39)</f>
        <v>112400320.75116917</v>
      </c>
      <c r="I39" s="279">
        <f>ABS((F43/D43*D42)-F42)/D42</f>
        <v>9.6115708110404065E-3</v>
      </c>
      <c r="J39" s="130"/>
      <c r="K39" s="130"/>
      <c r="L39" s="135"/>
      <c r="M39" s="135"/>
      <c r="N39" s="136"/>
    </row>
    <row r="40" spans="1:14" ht="26.25" customHeight="1" x14ac:dyDescent="0.4">
      <c r="A40" s="142" t="s">
        <v>75</v>
      </c>
      <c r="B40" s="143">
        <v>1</v>
      </c>
      <c r="C40" s="154">
        <v>3</v>
      </c>
      <c r="D40" s="155">
        <v>112196502</v>
      </c>
      <c r="E40" s="156">
        <f>IF(ISBLANK(D40),"-",$D$48/$D$45*D40)</f>
        <v>112846545.11928087</v>
      </c>
      <c r="F40" s="155">
        <v>115279926</v>
      </c>
      <c r="G40" s="157">
        <f>IF(ISBLANK(F40),"-",$D$48/$F$45*F40)</f>
        <v>111879488.78766008</v>
      </c>
      <c r="I40" s="279"/>
      <c r="L40" s="135"/>
      <c r="M40" s="135"/>
      <c r="N40" s="116"/>
    </row>
    <row r="41" spans="1:14" ht="27" customHeight="1" thickBot="1" x14ac:dyDescent="0.45">
      <c r="A41" s="142" t="s">
        <v>76</v>
      </c>
      <c r="B41" s="143">
        <v>1</v>
      </c>
      <c r="C41" s="158">
        <v>4</v>
      </c>
      <c r="D41" s="159"/>
      <c r="E41" s="160" t="str">
        <f>IF(ISBLANK(D41),"-",$D$48/$D$45*D41)</f>
        <v>-</v>
      </c>
      <c r="F41" s="159"/>
      <c r="G41" s="161" t="str">
        <f>IF(ISBLANK(F41),"-",$D$48/$F$45*F41)</f>
        <v>-</v>
      </c>
      <c r="I41" s="162"/>
      <c r="L41" s="135"/>
      <c r="M41" s="135"/>
      <c r="N41" s="116"/>
    </row>
    <row r="42" spans="1:14" ht="27" customHeight="1" thickBot="1" x14ac:dyDescent="0.45">
      <c r="A42" s="142" t="s">
        <v>77</v>
      </c>
      <c r="B42" s="143">
        <v>1</v>
      </c>
      <c r="C42" s="163" t="s">
        <v>78</v>
      </c>
      <c r="D42" s="164">
        <f>AVERAGE(D38:D41)</f>
        <v>110284513</v>
      </c>
      <c r="E42" s="165">
        <f>AVERAGE(E38:E41)</f>
        <v>110923478.45401114</v>
      </c>
      <c r="F42" s="164">
        <f>AVERAGE(F38:F41)</f>
        <v>115354866.33333333</v>
      </c>
      <c r="G42" s="166">
        <f>AVERAGE(G38:G41)</f>
        <v>111952218.58957642</v>
      </c>
      <c r="H42" s="107"/>
    </row>
    <row r="43" spans="1:14" ht="26.25" customHeight="1" x14ac:dyDescent="0.4">
      <c r="A43" s="142" t="s">
        <v>79</v>
      </c>
      <c r="B43" s="143">
        <v>1</v>
      </c>
      <c r="C43" s="167" t="s">
        <v>80</v>
      </c>
      <c r="D43" s="328">
        <v>27.5</v>
      </c>
      <c r="E43" s="116"/>
      <c r="F43" s="328">
        <v>28.5</v>
      </c>
      <c r="H43" s="107"/>
    </row>
    <row r="44" spans="1:14" ht="26.25" customHeight="1" x14ac:dyDescent="0.4">
      <c r="A44" s="142" t="s">
        <v>81</v>
      </c>
      <c r="B44" s="143">
        <v>1</v>
      </c>
      <c r="C44" s="169" t="s">
        <v>82</v>
      </c>
      <c r="D44" s="170">
        <f>D43*$B$34</f>
        <v>27.5</v>
      </c>
      <c r="E44" s="171"/>
      <c r="F44" s="170">
        <f>F43*$B$34</f>
        <v>28.5</v>
      </c>
      <c r="H44" s="107"/>
    </row>
    <row r="45" spans="1:14" ht="19.5" customHeight="1" thickBot="1" x14ac:dyDescent="0.35">
      <c r="A45" s="142" t="s">
        <v>83</v>
      </c>
      <c r="B45" s="154">
        <f>(B44/B43)*(B42/B41)*(B40/B39)*(B38/B37)*B36</f>
        <v>20</v>
      </c>
      <c r="C45" s="169" t="s">
        <v>84</v>
      </c>
      <c r="D45" s="172">
        <f>D44*$B$30/100</f>
        <v>23.861749999999997</v>
      </c>
      <c r="E45" s="173"/>
      <c r="F45" s="172">
        <f>F44*$B$30/100</f>
        <v>24.729449999999996</v>
      </c>
      <c r="H45" s="107"/>
    </row>
    <row r="46" spans="1:14" ht="19.5" customHeight="1" thickBot="1" x14ac:dyDescent="0.35">
      <c r="A46" s="280" t="s">
        <v>85</v>
      </c>
      <c r="B46" s="284"/>
      <c r="C46" s="169" t="s">
        <v>86</v>
      </c>
      <c r="D46" s="174">
        <f>D45/$B$45</f>
        <v>1.1930874999999999</v>
      </c>
      <c r="E46" s="175"/>
      <c r="F46" s="176">
        <f>F45/$B$45</f>
        <v>1.2364724999999999</v>
      </c>
      <c r="H46" s="107"/>
    </row>
    <row r="47" spans="1:14" ht="27" customHeight="1" thickBot="1" x14ac:dyDescent="0.45">
      <c r="A47" s="282"/>
      <c r="B47" s="285"/>
      <c r="C47" s="177" t="s">
        <v>87</v>
      </c>
      <c r="D47" s="178">
        <v>1.2</v>
      </c>
      <c r="E47" s="179"/>
      <c r="F47" s="175"/>
      <c r="H47" s="107"/>
    </row>
    <row r="48" spans="1:14" ht="18.75" x14ac:dyDescent="0.3">
      <c r="C48" s="180" t="s">
        <v>88</v>
      </c>
      <c r="D48" s="172">
        <f>D47*$B$45</f>
        <v>24</v>
      </c>
      <c r="F48" s="181"/>
      <c r="H48" s="107"/>
    </row>
    <row r="49" spans="1:12" ht="19.5" customHeight="1" thickBot="1" x14ac:dyDescent="0.35">
      <c r="C49" s="182" t="s">
        <v>89</v>
      </c>
      <c r="D49" s="183">
        <f>D48/B34</f>
        <v>24</v>
      </c>
      <c r="F49" s="181"/>
      <c r="H49" s="107"/>
    </row>
    <row r="50" spans="1:12" ht="18.75" x14ac:dyDescent="0.3">
      <c r="C50" s="140" t="s">
        <v>90</v>
      </c>
      <c r="D50" s="184">
        <f>AVERAGE(E38:E41,G38:G41)</f>
        <v>111437848.52179378</v>
      </c>
      <c r="F50" s="185"/>
      <c r="H50" s="107"/>
    </row>
    <row r="51" spans="1:12" ht="18.75" x14ac:dyDescent="0.3">
      <c r="C51" s="142" t="s">
        <v>91</v>
      </c>
      <c r="D51" s="186">
        <f>STDEV(E38:E41,G38:G41)/D50</f>
        <v>1.1119898746135773E-2</v>
      </c>
      <c r="F51" s="185"/>
      <c r="H51" s="107"/>
    </row>
    <row r="52" spans="1:12" ht="19.5" customHeight="1" thickBot="1" x14ac:dyDescent="0.35">
      <c r="C52" s="187" t="s">
        <v>20</v>
      </c>
      <c r="D52" s="188">
        <f>COUNT(E38:E41,G38:G41)</f>
        <v>6</v>
      </c>
      <c r="F52" s="185"/>
    </row>
    <row r="54" spans="1:12" ht="18.75" x14ac:dyDescent="0.3">
      <c r="A54" s="189" t="s">
        <v>1</v>
      </c>
      <c r="B54" s="190" t="s">
        <v>92</v>
      </c>
    </row>
    <row r="55" spans="1:12" ht="18.75" x14ac:dyDescent="0.3">
      <c r="A55" s="116" t="s">
        <v>93</v>
      </c>
      <c r="B55" s="191" t="str">
        <f>B21</f>
        <v>Each capsule contains: Amoxicillin Trihydrate equivalent  to Amoxicillin 250 mg.</v>
      </c>
    </row>
    <row r="56" spans="1:12" ht="26.25" customHeight="1" x14ac:dyDescent="0.4">
      <c r="A56" s="191" t="s">
        <v>94</v>
      </c>
      <c r="B56" s="192">
        <v>250</v>
      </c>
      <c r="C56" s="116" t="str">
        <f>B20</f>
        <v xml:space="preserve">Amoxicillin </v>
      </c>
      <c r="H56" s="171"/>
    </row>
    <row r="57" spans="1:12" ht="18.75" x14ac:dyDescent="0.3">
      <c r="A57" s="191" t="s">
        <v>95</v>
      </c>
      <c r="B57" s="193">
        <f>Uniformity!B47</f>
        <v>309.90100000000001</v>
      </c>
      <c r="H57" s="171"/>
    </row>
    <row r="58" spans="1:12" ht="19.5" customHeight="1" thickBot="1" x14ac:dyDescent="0.35">
      <c r="H58" s="171"/>
    </row>
    <row r="59" spans="1:12" s="83" customFormat="1" ht="27" customHeight="1" thickBot="1" x14ac:dyDescent="0.45">
      <c r="A59" s="140" t="s">
        <v>96</v>
      </c>
      <c r="B59" s="141">
        <v>200</v>
      </c>
      <c r="C59" s="116"/>
      <c r="D59" s="194" t="s">
        <v>97</v>
      </c>
      <c r="E59" s="195" t="s">
        <v>69</v>
      </c>
      <c r="F59" s="195" t="s">
        <v>70</v>
      </c>
      <c r="G59" s="195" t="s">
        <v>98</v>
      </c>
      <c r="H59" s="144" t="s">
        <v>99</v>
      </c>
      <c r="L59" s="130"/>
    </row>
    <row r="60" spans="1:12" s="83" customFormat="1" ht="26.25" customHeight="1" x14ac:dyDescent="0.4">
      <c r="A60" s="142" t="s">
        <v>100</v>
      </c>
      <c r="B60" s="143">
        <v>1</v>
      </c>
      <c r="C60" s="299" t="s">
        <v>101</v>
      </c>
      <c r="D60" s="302">
        <v>248.97</v>
      </c>
      <c r="E60" s="196">
        <v>1</v>
      </c>
      <c r="F60" s="197">
        <v>108878269</v>
      </c>
      <c r="G60" s="198">
        <f>IF(ISBLANK(F60),"-",(F60/$D$50*$D$47*$B$68)*($B$57/$D$60))</f>
        <v>291.87418745875857</v>
      </c>
      <c r="H60" s="199">
        <f t="shared" ref="H60:H71" si="0">IF(ISBLANK(F60),"-",(G60/$B$56)*100)</f>
        <v>116.74967498350344</v>
      </c>
      <c r="L60" s="130"/>
    </row>
    <row r="61" spans="1:12" s="83" customFormat="1" ht="26.25" customHeight="1" x14ac:dyDescent="0.4">
      <c r="A61" s="142" t="s">
        <v>102</v>
      </c>
      <c r="B61" s="143">
        <v>1</v>
      </c>
      <c r="C61" s="300"/>
      <c r="D61" s="303"/>
      <c r="E61" s="200">
        <v>2</v>
      </c>
      <c r="F61" s="155">
        <v>109017124</v>
      </c>
      <c r="G61" s="201">
        <f>IF(ISBLANK(F61),"-",(F61/$D$50*$D$47*$B$68)*($B$57/$D$60))</f>
        <v>292.24642142860233</v>
      </c>
      <c r="H61" s="202">
        <f t="shared" si="0"/>
        <v>116.89856857144095</v>
      </c>
      <c r="L61" s="130"/>
    </row>
    <row r="62" spans="1:12" s="83" customFormat="1" ht="26.25" customHeight="1" x14ac:dyDescent="0.4">
      <c r="A62" s="142" t="s">
        <v>103</v>
      </c>
      <c r="B62" s="143">
        <v>1</v>
      </c>
      <c r="C62" s="300"/>
      <c r="D62" s="303"/>
      <c r="E62" s="200">
        <v>3</v>
      </c>
      <c r="F62" s="203">
        <v>109440869</v>
      </c>
      <c r="G62" s="201">
        <f>IF(ISBLANK(F62),"-",(F62/$D$50*$D$47*$B$68)*($B$57/$D$60))</f>
        <v>293.38237104187829</v>
      </c>
      <c r="H62" s="202">
        <f t="shared" si="0"/>
        <v>117.35294841675132</v>
      </c>
      <c r="L62" s="130"/>
    </row>
    <row r="63" spans="1:12" ht="27" customHeight="1" thickBot="1" x14ac:dyDescent="0.45">
      <c r="A63" s="142" t="s">
        <v>104</v>
      </c>
      <c r="B63" s="143">
        <v>1</v>
      </c>
      <c r="C63" s="301"/>
      <c r="D63" s="304"/>
      <c r="E63" s="204">
        <v>4</v>
      </c>
      <c r="F63" s="205"/>
      <c r="G63" s="201" t="str">
        <f>IF(ISBLANK(F63),"-",(F63/$D$50*$D$47*$B$68)*($B$57/$D$60))</f>
        <v>-</v>
      </c>
      <c r="H63" s="202" t="str">
        <f t="shared" si="0"/>
        <v>-</v>
      </c>
    </row>
    <row r="64" spans="1:12" ht="26.25" customHeight="1" x14ac:dyDescent="0.4">
      <c r="A64" s="142" t="s">
        <v>105</v>
      </c>
      <c r="B64" s="143">
        <v>1</v>
      </c>
      <c r="C64" s="299" t="s">
        <v>106</v>
      </c>
      <c r="D64" s="302">
        <v>257.51</v>
      </c>
      <c r="E64" s="196">
        <v>1</v>
      </c>
      <c r="F64" s="197">
        <v>115655613</v>
      </c>
      <c r="G64" s="198">
        <f>IF(ISBLANK(F64),"-",(F64/$D$50*$D$47*$B$68)*($B$57/$D$64))</f>
        <v>299.76030123926364</v>
      </c>
      <c r="H64" s="199">
        <f t="shared" si="0"/>
        <v>119.90412049570544</v>
      </c>
    </row>
    <row r="65" spans="1:8" ht="26.25" customHeight="1" x14ac:dyDescent="0.4">
      <c r="A65" s="142" t="s">
        <v>107</v>
      </c>
      <c r="B65" s="143">
        <v>1</v>
      </c>
      <c r="C65" s="300"/>
      <c r="D65" s="303"/>
      <c r="E65" s="200">
        <v>2</v>
      </c>
      <c r="F65" s="155">
        <v>113288033</v>
      </c>
      <c r="G65" s="201">
        <f>IF(ISBLANK(F65),"-",(F65/$D$50*$D$47*$B$68)*($B$57/$D$64))</f>
        <v>293.62392380284774</v>
      </c>
      <c r="H65" s="202">
        <f t="shared" si="0"/>
        <v>117.4495695211391</v>
      </c>
    </row>
    <row r="66" spans="1:8" ht="26.25" customHeight="1" x14ac:dyDescent="0.4">
      <c r="A66" s="142" t="s">
        <v>108</v>
      </c>
      <c r="B66" s="143">
        <v>1</v>
      </c>
      <c r="C66" s="300"/>
      <c r="D66" s="303"/>
      <c r="E66" s="200">
        <v>3</v>
      </c>
      <c r="F66" s="155">
        <v>112658086</v>
      </c>
      <c r="G66" s="201">
        <f>IF(ISBLANK(F66),"-",(F66/$D$50*$D$47*$B$68)*($B$57/$D$64))</f>
        <v>291.99120492663741</v>
      </c>
      <c r="H66" s="202">
        <f t="shared" si="0"/>
        <v>116.79648197065495</v>
      </c>
    </row>
    <row r="67" spans="1:8" ht="27" customHeight="1" thickBot="1" x14ac:dyDescent="0.45">
      <c r="A67" s="142" t="s">
        <v>109</v>
      </c>
      <c r="B67" s="143">
        <v>1</v>
      </c>
      <c r="C67" s="301"/>
      <c r="D67" s="304"/>
      <c r="E67" s="204">
        <v>4</v>
      </c>
      <c r="F67" s="205"/>
      <c r="G67" s="206" t="str">
        <f>IF(ISBLANK(F67),"-",(F67/$D$50*$D$47*$B$68)*($B$57/$D$64))</f>
        <v>-</v>
      </c>
      <c r="H67" s="207" t="str">
        <f t="shared" si="0"/>
        <v>-</v>
      </c>
    </row>
    <row r="68" spans="1:8" ht="26.25" customHeight="1" x14ac:dyDescent="0.4">
      <c r="A68" s="142" t="s">
        <v>110</v>
      </c>
      <c r="B68" s="208">
        <f>(B67/B66)*(B65/B64)*(B63/B62)*(B61/B60)*B59</f>
        <v>200</v>
      </c>
      <c r="C68" s="299" t="s">
        <v>111</v>
      </c>
      <c r="D68" s="302">
        <v>241.62</v>
      </c>
      <c r="E68" s="196">
        <v>1</v>
      </c>
      <c r="F68" s="197">
        <v>105467014</v>
      </c>
      <c r="G68" s="198">
        <f>IF(ISBLANK(F68),"-",(F68/$D$50*$D$47*$B$68)*($B$57/$D$68))</f>
        <v>291.33004166138733</v>
      </c>
      <c r="H68" s="202">
        <f t="shared" si="0"/>
        <v>116.53201666455493</v>
      </c>
    </row>
    <row r="69" spans="1:8" ht="27" customHeight="1" thickBot="1" x14ac:dyDescent="0.45">
      <c r="A69" s="187" t="s">
        <v>112</v>
      </c>
      <c r="B69" s="209">
        <f>(D47*B68)/B56*B57</f>
        <v>297.50495999999998</v>
      </c>
      <c r="C69" s="300"/>
      <c r="D69" s="303"/>
      <c r="E69" s="200">
        <v>2</v>
      </c>
      <c r="F69" s="155">
        <v>105728764</v>
      </c>
      <c r="G69" s="201">
        <f>IF(ISBLANK(F69),"-",(F69/$D$50*$D$47*$B$68)*($B$57/$D$68))</f>
        <v>292.05306998572081</v>
      </c>
      <c r="H69" s="202">
        <f t="shared" si="0"/>
        <v>116.82122799428834</v>
      </c>
    </row>
    <row r="70" spans="1:8" ht="26.25" customHeight="1" x14ac:dyDescent="0.4">
      <c r="A70" s="306" t="s">
        <v>85</v>
      </c>
      <c r="B70" s="307"/>
      <c r="C70" s="300"/>
      <c r="D70" s="303"/>
      <c r="E70" s="200">
        <v>3</v>
      </c>
      <c r="F70" s="155">
        <v>105697170</v>
      </c>
      <c r="G70" s="201">
        <f>IF(ISBLANK(F70),"-",(F70/$D$50*$D$47*$B$68)*($B$57/$D$68))</f>
        <v>291.96579832620222</v>
      </c>
      <c r="H70" s="202">
        <f t="shared" si="0"/>
        <v>116.78631933048089</v>
      </c>
    </row>
    <row r="71" spans="1:8" ht="27" customHeight="1" thickBot="1" x14ac:dyDescent="0.45">
      <c r="A71" s="308"/>
      <c r="B71" s="309"/>
      <c r="C71" s="305"/>
      <c r="D71" s="304"/>
      <c r="E71" s="204">
        <v>4</v>
      </c>
      <c r="F71" s="205"/>
      <c r="G71" s="206" t="str">
        <f>IF(ISBLANK(F71),"-",(F71/$D$50*$D$47*$B$68)*($B$57/$D$68))</f>
        <v>-</v>
      </c>
      <c r="H71" s="207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210" t="s">
        <v>78</v>
      </c>
      <c r="G72" s="211">
        <f>AVERAGE(G60:G71)</f>
        <v>293.13636887458875</v>
      </c>
      <c r="H72" s="212">
        <f>AVERAGE(H60:H71)</f>
        <v>117.25454754983548</v>
      </c>
    </row>
    <row r="73" spans="1:8" ht="26.25" customHeight="1" x14ac:dyDescent="0.4">
      <c r="C73" s="171"/>
      <c r="D73" s="171"/>
      <c r="E73" s="171"/>
      <c r="F73" s="213" t="s">
        <v>91</v>
      </c>
      <c r="G73" s="214">
        <f>STDEV(G60:G71)/G72</f>
        <v>8.8365487789076342E-3</v>
      </c>
      <c r="H73" s="214">
        <f>STDEV(H60:H71)/H72</f>
        <v>8.8365487789075839E-3</v>
      </c>
    </row>
    <row r="74" spans="1:8" ht="27" customHeight="1" thickBot="1" x14ac:dyDescent="0.45">
      <c r="A74" s="171"/>
      <c r="B74" s="171"/>
      <c r="C74" s="171"/>
      <c r="D74" s="171"/>
      <c r="E74" s="173"/>
      <c r="F74" s="215" t="s">
        <v>20</v>
      </c>
      <c r="G74" s="216">
        <f>COUNT(G60:G71)</f>
        <v>9</v>
      </c>
      <c r="H74" s="216">
        <f>COUNT(H60:H71)</f>
        <v>9</v>
      </c>
    </row>
    <row r="76" spans="1:8" ht="26.25" customHeight="1" x14ac:dyDescent="0.4">
      <c r="A76" s="126" t="s">
        <v>113</v>
      </c>
      <c r="B76" s="127" t="s">
        <v>114</v>
      </c>
      <c r="C76" s="288" t="str">
        <f>B26</f>
        <v>AMOXICILLIN</v>
      </c>
      <c r="D76" s="288"/>
      <c r="E76" s="116" t="s">
        <v>115</v>
      </c>
      <c r="F76" s="116"/>
      <c r="G76" s="217">
        <f>H72</f>
        <v>117.25454754983548</v>
      </c>
      <c r="H76" s="131"/>
    </row>
    <row r="77" spans="1:8" ht="18.75" x14ac:dyDescent="0.3">
      <c r="A77" s="125" t="s">
        <v>116</v>
      </c>
      <c r="B77" s="125" t="s">
        <v>117</v>
      </c>
    </row>
    <row r="78" spans="1:8" ht="18.75" x14ac:dyDescent="0.3">
      <c r="A78" s="125"/>
      <c r="B78" s="125"/>
    </row>
    <row r="79" spans="1:8" ht="26.25" customHeight="1" x14ac:dyDescent="0.4">
      <c r="A79" s="126" t="s">
        <v>4</v>
      </c>
      <c r="B79" s="290" t="s">
        <v>53</v>
      </c>
      <c r="C79" s="290"/>
    </row>
    <row r="80" spans="1:8" ht="26.25" customHeight="1" x14ac:dyDescent="0.4">
      <c r="A80" s="127" t="s">
        <v>54</v>
      </c>
      <c r="B80" s="290" t="s">
        <v>55</v>
      </c>
      <c r="C80" s="290"/>
    </row>
    <row r="81" spans="1:12" ht="27" customHeight="1" thickBot="1" x14ac:dyDescent="0.45">
      <c r="A81" s="127" t="s">
        <v>6</v>
      </c>
      <c r="B81" s="128">
        <v>86.77</v>
      </c>
    </row>
    <row r="82" spans="1:12" s="83" customFormat="1" ht="27" customHeight="1" thickBot="1" x14ac:dyDescent="0.45">
      <c r="A82" s="127" t="s">
        <v>56</v>
      </c>
      <c r="B82" s="129">
        <v>0</v>
      </c>
      <c r="C82" s="291" t="s">
        <v>57</v>
      </c>
      <c r="D82" s="292"/>
      <c r="E82" s="292"/>
      <c r="F82" s="292"/>
      <c r="G82" s="293"/>
      <c r="I82" s="130"/>
      <c r="J82" s="130"/>
      <c r="K82" s="130"/>
      <c r="L82" s="130"/>
    </row>
    <row r="83" spans="1:12" s="83" customFormat="1" ht="19.5" customHeight="1" thickBot="1" x14ac:dyDescent="0.35">
      <c r="A83" s="127" t="s">
        <v>58</v>
      </c>
      <c r="B83" s="131">
        <f>B81-B82</f>
        <v>86.77</v>
      </c>
      <c r="C83" s="132"/>
      <c r="D83" s="132"/>
      <c r="E83" s="132"/>
      <c r="F83" s="132"/>
      <c r="G83" s="133"/>
      <c r="I83" s="130"/>
      <c r="J83" s="130"/>
      <c r="K83" s="130"/>
      <c r="L83" s="130"/>
    </row>
    <row r="84" spans="1:12" s="83" customFormat="1" ht="27" customHeight="1" thickBot="1" x14ac:dyDescent="0.45">
      <c r="A84" s="127" t="s">
        <v>59</v>
      </c>
      <c r="B84" s="134">
        <v>1</v>
      </c>
      <c r="C84" s="294" t="s">
        <v>118</v>
      </c>
      <c r="D84" s="295"/>
      <c r="E84" s="295"/>
      <c r="F84" s="295"/>
      <c r="G84" s="295"/>
      <c r="H84" s="296"/>
      <c r="I84" s="130"/>
      <c r="J84" s="130"/>
      <c r="K84" s="130"/>
      <c r="L84" s="130"/>
    </row>
    <row r="85" spans="1:12" s="83" customFormat="1" ht="27" customHeight="1" thickBot="1" x14ac:dyDescent="0.45">
      <c r="A85" s="127" t="s">
        <v>61</v>
      </c>
      <c r="B85" s="134">
        <v>1</v>
      </c>
      <c r="C85" s="294" t="s">
        <v>119</v>
      </c>
      <c r="D85" s="295"/>
      <c r="E85" s="295"/>
      <c r="F85" s="295"/>
      <c r="G85" s="295"/>
      <c r="H85" s="296"/>
      <c r="I85" s="130"/>
      <c r="J85" s="130"/>
      <c r="K85" s="130"/>
      <c r="L85" s="130"/>
    </row>
    <row r="86" spans="1:12" s="83" customFormat="1" ht="18.75" x14ac:dyDescent="0.3">
      <c r="A86" s="127"/>
      <c r="B86" s="137"/>
      <c r="C86" s="138"/>
      <c r="D86" s="138"/>
      <c r="E86" s="138"/>
      <c r="F86" s="138"/>
      <c r="G86" s="138"/>
      <c r="H86" s="138"/>
      <c r="I86" s="130"/>
      <c r="J86" s="130"/>
      <c r="K86" s="130"/>
      <c r="L86" s="130"/>
    </row>
    <row r="87" spans="1:12" s="83" customFormat="1" ht="18.75" x14ac:dyDescent="0.3">
      <c r="A87" s="127" t="s">
        <v>63</v>
      </c>
      <c r="B87" s="139">
        <f>B84/B85</f>
        <v>1</v>
      </c>
      <c r="C87" s="116" t="s">
        <v>64</v>
      </c>
      <c r="D87" s="116"/>
      <c r="E87" s="116"/>
      <c r="F87" s="116"/>
      <c r="G87" s="116"/>
      <c r="I87" s="130"/>
      <c r="J87" s="130"/>
      <c r="K87" s="130"/>
      <c r="L87" s="130"/>
    </row>
    <row r="88" spans="1:12" ht="19.5" customHeight="1" thickBot="1" x14ac:dyDescent="0.35">
      <c r="A88" s="125"/>
      <c r="B88" s="125"/>
    </row>
    <row r="89" spans="1:12" ht="27" customHeight="1" thickBot="1" x14ac:dyDescent="0.45">
      <c r="A89" s="140" t="s">
        <v>65</v>
      </c>
      <c r="B89" s="141">
        <v>20</v>
      </c>
      <c r="D89" s="218" t="s">
        <v>66</v>
      </c>
      <c r="E89" s="219"/>
      <c r="F89" s="297" t="s">
        <v>67</v>
      </c>
      <c r="G89" s="298"/>
    </row>
    <row r="90" spans="1:12" ht="27" customHeight="1" thickBot="1" x14ac:dyDescent="0.45">
      <c r="A90" s="142" t="s">
        <v>68</v>
      </c>
      <c r="B90" s="143">
        <v>5</v>
      </c>
      <c r="C90" s="220" t="s">
        <v>69</v>
      </c>
      <c r="D90" s="145" t="s">
        <v>70</v>
      </c>
      <c r="E90" s="146" t="s">
        <v>71</v>
      </c>
      <c r="F90" s="145" t="s">
        <v>70</v>
      </c>
      <c r="G90" s="221" t="s">
        <v>71</v>
      </c>
      <c r="I90" s="148" t="s">
        <v>72</v>
      </c>
    </row>
    <row r="91" spans="1:12" ht="26.25" customHeight="1" x14ac:dyDescent="0.4">
      <c r="A91" s="142" t="s">
        <v>73</v>
      </c>
      <c r="B91" s="143">
        <v>20</v>
      </c>
      <c r="C91" s="222">
        <v>1</v>
      </c>
      <c r="D91" s="150">
        <v>0.67800000000000005</v>
      </c>
      <c r="E91" s="151">
        <f>IF(ISBLANK(D91),"-",$D$101/$D$98*D91)</f>
        <v>0.67827782259613545</v>
      </c>
      <c r="F91" s="150">
        <v>0.68799999999999994</v>
      </c>
      <c r="G91" s="152">
        <f>IF(ISBLANK(F91),"-",$D$101/$F$98*F91)</f>
        <v>0.6816254220127016</v>
      </c>
      <c r="I91" s="153"/>
    </row>
    <row r="92" spans="1:12" ht="26.25" customHeight="1" x14ac:dyDescent="0.4">
      <c r="A92" s="142" t="s">
        <v>74</v>
      </c>
      <c r="B92" s="143">
        <v>1</v>
      </c>
      <c r="C92" s="171">
        <v>2</v>
      </c>
      <c r="D92" s="155">
        <v>0.68100000000000005</v>
      </c>
      <c r="E92" s="156">
        <f>IF(ISBLANK(D92),"-",$D$101/$D$98*D92)</f>
        <v>0.68127905189965809</v>
      </c>
      <c r="F92" s="155">
        <v>0.68700000000000006</v>
      </c>
      <c r="G92" s="157">
        <f>IF(ISBLANK(F92),"-",$D$101/$F$98*F92)</f>
        <v>0.68063468738768318</v>
      </c>
      <c r="I92" s="279">
        <f>ABS((F96/D96*D95)-F95)/D95</f>
        <v>2.9982434339714818E-3</v>
      </c>
    </row>
    <row r="93" spans="1:12" ht="26.25" customHeight="1" x14ac:dyDescent="0.4">
      <c r="A93" s="142" t="s">
        <v>75</v>
      </c>
      <c r="B93" s="143">
        <v>1</v>
      </c>
      <c r="C93" s="171">
        <v>3</v>
      </c>
      <c r="D93" s="155">
        <v>0.67800000000000005</v>
      </c>
      <c r="E93" s="156">
        <f>IF(ISBLANK(D93),"-",$D$101/$D$98*D93)</f>
        <v>0.67827782259613545</v>
      </c>
      <c r="F93" s="155">
        <v>0.68799999999999994</v>
      </c>
      <c r="G93" s="157">
        <f>IF(ISBLANK(F93),"-",$D$101/$F$98*F93)</f>
        <v>0.6816254220127016</v>
      </c>
      <c r="I93" s="279"/>
    </row>
    <row r="94" spans="1:12" ht="27" customHeight="1" thickBot="1" x14ac:dyDescent="0.45">
      <c r="A94" s="142" t="s">
        <v>76</v>
      </c>
      <c r="B94" s="143">
        <v>1</v>
      </c>
      <c r="C94" s="223">
        <v>4</v>
      </c>
      <c r="D94" s="159"/>
      <c r="E94" s="160" t="str">
        <f>IF(ISBLANK(D94),"-",$D$101/$D$98*D94)</f>
        <v>-</v>
      </c>
      <c r="F94" s="224"/>
      <c r="G94" s="161" t="str">
        <f>IF(ISBLANK(F94),"-",$D$101/$F$98*F94)</f>
        <v>-</v>
      </c>
      <c r="I94" s="162"/>
    </row>
    <row r="95" spans="1:12" ht="27" customHeight="1" thickBot="1" x14ac:dyDescent="0.45">
      <c r="A95" s="142" t="s">
        <v>77</v>
      </c>
      <c r="B95" s="143">
        <v>1</v>
      </c>
      <c r="C95" s="127" t="s">
        <v>78</v>
      </c>
      <c r="D95" s="225">
        <f>AVERAGE(D91:D94)</f>
        <v>0.67899999999999994</v>
      </c>
      <c r="E95" s="165">
        <f>AVERAGE(E91:E94)</f>
        <v>0.67927823236397644</v>
      </c>
      <c r="F95" s="226">
        <f>AVERAGE(F91:F94)</f>
        <v>0.68766666666666654</v>
      </c>
      <c r="G95" s="227">
        <f>AVERAGE(G91:G94)</f>
        <v>0.6812951771376955</v>
      </c>
    </row>
    <row r="96" spans="1:12" ht="26.25" customHeight="1" x14ac:dyDescent="0.4">
      <c r="A96" s="142" t="s">
        <v>79</v>
      </c>
      <c r="B96" s="128">
        <v>1</v>
      </c>
      <c r="C96" s="228" t="s">
        <v>120</v>
      </c>
      <c r="D96" s="329">
        <v>25.6</v>
      </c>
      <c r="E96" s="116"/>
      <c r="F96" s="168">
        <v>25.85</v>
      </c>
    </row>
    <row r="97" spans="1:10" ht="26.25" customHeight="1" x14ac:dyDescent="0.4">
      <c r="A97" s="142" t="s">
        <v>81</v>
      </c>
      <c r="B97" s="128">
        <v>1</v>
      </c>
      <c r="C97" s="229" t="s">
        <v>121</v>
      </c>
      <c r="D97" s="230">
        <f>D96*$B$87</f>
        <v>25.6</v>
      </c>
      <c r="E97" s="171"/>
      <c r="F97" s="170">
        <f>F96*$B$87</f>
        <v>25.85</v>
      </c>
    </row>
    <row r="98" spans="1:10" ht="19.5" customHeight="1" thickBot="1" x14ac:dyDescent="0.35">
      <c r="A98" s="142" t="s">
        <v>83</v>
      </c>
      <c r="B98" s="171">
        <f>(B97/B96)*(B95/B94)*(B93/B92)*(B91/B90)*B89</f>
        <v>80</v>
      </c>
      <c r="C98" s="229" t="s">
        <v>122</v>
      </c>
      <c r="D98" s="231">
        <f>D97*$B$83/100</f>
        <v>22.21312</v>
      </c>
      <c r="E98" s="173"/>
      <c r="F98" s="172">
        <f>F97*$B$83/100</f>
        <v>22.430045</v>
      </c>
    </row>
    <row r="99" spans="1:10" ht="19.5" customHeight="1" thickBot="1" x14ac:dyDescent="0.35">
      <c r="A99" s="280" t="s">
        <v>85</v>
      </c>
      <c r="B99" s="281"/>
      <c r="C99" s="229" t="s">
        <v>123</v>
      </c>
      <c r="D99" s="232">
        <f>D98/$B$98</f>
        <v>0.27766400000000002</v>
      </c>
      <c r="E99" s="173"/>
      <c r="F99" s="176">
        <f>F98/$B$98</f>
        <v>0.28037556250000001</v>
      </c>
      <c r="H99" s="107"/>
    </row>
    <row r="100" spans="1:10" ht="19.5" customHeight="1" thickBot="1" x14ac:dyDescent="0.35">
      <c r="A100" s="282"/>
      <c r="B100" s="283"/>
      <c r="C100" s="229" t="s">
        <v>87</v>
      </c>
      <c r="D100" s="233">
        <f>$B$56/$B$116</f>
        <v>0.27777777777777779</v>
      </c>
      <c r="F100" s="181"/>
      <c r="G100" s="234"/>
      <c r="H100" s="107"/>
    </row>
    <row r="101" spans="1:10" ht="18.75" x14ac:dyDescent="0.3">
      <c r="C101" s="229" t="s">
        <v>88</v>
      </c>
      <c r="D101" s="230">
        <f>D100*$B$98</f>
        <v>22.222222222222221</v>
      </c>
      <c r="F101" s="181"/>
      <c r="H101" s="107"/>
    </row>
    <row r="102" spans="1:10" ht="19.5" customHeight="1" thickBot="1" x14ac:dyDescent="0.35">
      <c r="C102" s="235" t="s">
        <v>89</v>
      </c>
      <c r="D102" s="236">
        <f>D101/B34</f>
        <v>22.222222222222221</v>
      </c>
      <c r="F102" s="185"/>
      <c r="H102" s="107"/>
      <c r="J102" s="237"/>
    </row>
    <row r="103" spans="1:10" ht="18.75" x14ac:dyDescent="0.3">
      <c r="C103" s="238" t="s">
        <v>124</v>
      </c>
      <c r="D103" s="239">
        <f>AVERAGE(E91:E94,G91:G94)</f>
        <v>0.68028670475083597</v>
      </c>
      <c r="F103" s="185"/>
      <c r="G103" s="234"/>
      <c r="H103" s="107"/>
      <c r="J103" s="240"/>
    </row>
    <row r="104" spans="1:10" ht="18.75" x14ac:dyDescent="0.3">
      <c r="C104" s="213" t="s">
        <v>91</v>
      </c>
      <c r="D104" s="241">
        <f>STDEV(E91:E94,G91:G94)/D103</f>
        <v>2.3483994206721518E-3</v>
      </c>
      <c r="F104" s="185"/>
      <c r="H104" s="107"/>
      <c r="J104" s="240"/>
    </row>
    <row r="105" spans="1:10" ht="19.5" customHeight="1" thickBot="1" x14ac:dyDescent="0.35">
      <c r="C105" s="215" t="s">
        <v>20</v>
      </c>
      <c r="D105" s="242">
        <f>COUNT(E91:E94,G91:G94)</f>
        <v>6</v>
      </c>
      <c r="F105" s="185"/>
      <c r="H105" s="107"/>
      <c r="J105" s="240"/>
    </row>
    <row r="106" spans="1:10" ht="19.5" customHeight="1" thickBot="1" x14ac:dyDescent="0.35">
      <c r="A106" s="189"/>
      <c r="B106" s="189"/>
      <c r="C106" s="189"/>
      <c r="D106" s="189"/>
      <c r="E106" s="189"/>
    </row>
    <row r="107" spans="1:10" ht="27" customHeight="1" thickBot="1" x14ac:dyDescent="0.45">
      <c r="A107" s="140" t="s">
        <v>125</v>
      </c>
      <c r="B107" s="141">
        <v>900</v>
      </c>
      <c r="C107" s="195" t="s">
        <v>126</v>
      </c>
      <c r="D107" s="195" t="s">
        <v>70</v>
      </c>
      <c r="E107" s="195" t="s">
        <v>127</v>
      </c>
      <c r="F107" s="243" t="s">
        <v>128</v>
      </c>
    </row>
    <row r="108" spans="1:10" ht="26.25" customHeight="1" x14ac:dyDescent="0.4">
      <c r="A108" s="142" t="s">
        <v>129</v>
      </c>
      <c r="B108" s="143">
        <v>1</v>
      </c>
      <c r="C108" s="196">
        <v>1</v>
      </c>
      <c r="D108" s="274">
        <v>0.69699999999999995</v>
      </c>
      <c r="E108" s="244">
        <f t="shared" ref="E108:E113" si="1">IF(ISBLANK(D108),"-",D108/$D$103*$D$100*$B$116)</f>
        <v>256.14200422132512</v>
      </c>
      <c r="F108" s="245">
        <f t="shared" ref="F108:F113" si="2">IF(ISBLANK(D108), "-", (E108/$B$56)*100)</f>
        <v>102.45680168853004</v>
      </c>
    </row>
    <row r="109" spans="1:10" ht="26.25" customHeight="1" x14ac:dyDescent="0.4">
      <c r="A109" s="142" t="s">
        <v>102</v>
      </c>
      <c r="B109" s="143">
        <v>1</v>
      </c>
      <c r="C109" s="200">
        <v>2</v>
      </c>
      <c r="D109" s="275">
        <v>0.68500000000000005</v>
      </c>
      <c r="E109" s="246">
        <f t="shared" si="1"/>
        <v>251.73209884018331</v>
      </c>
      <c r="F109" s="247">
        <f t="shared" si="2"/>
        <v>100.69283953607334</v>
      </c>
    </row>
    <row r="110" spans="1:10" ht="26.25" customHeight="1" x14ac:dyDescent="0.4">
      <c r="A110" s="142" t="s">
        <v>103</v>
      </c>
      <c r="B110" s="143">
        <v>1</v>
      </c>
      <c r="C110" s="200">
        <v>3</v>
      </c>
      <c r="D110" s="275">
        <v>0.67400000000000004</v>
      </c>
      <c r="E110" s="246">
        <f t="shared" si="1"/>
        <v>247.68968557413658</v>
      </c>
      <c r="F110" s="247">
        <f t="shared" si="2"/>
        <v>99.07587422965463</v>
      </c>
    </row>
    <row r="111" spans="1:10" ht="26.25" customHeight="1" x14ac:dyDescent="0.4">
      <c r="A111" s="142" t="s">
        <v>104</v>
      </c>
      <c r="B111" s="143">
        <v>1</v>
      </c>
      <c r="C111" s="200">
        <v>4</v>
      </c>
      <c r="D111" s="275">
        <v>0.68300000000000005</v>
      </c>
      <c r="E111" s="246">
        <f t="shared" si="1"/>
        <v>250.99711460999299</v>
      </c>
      <c r="F111" s="247">
        <f t="shared" si="2"/>
        <v>100.39884584399718</v>
      </c>
    </row>
    <row r="112" spans="1:10" ht="26.25" customHeight="1" x14ac:dyDescent="0.4">
      <c r="A112" s="142" t="s">
        <v>105</v>
      </c>
      <c r="B112" s="143">
        <v>1</v>
      </c>
      <c r="C112" s="200">
        <v>5</v>
      </c>
      <c r="D112" s="275">
        <v>0.69399999999999995</v>
      </c>
      <c r="E112" s="246">
        <f t="shared" si="1"/>
        <v>255.03952787603967</v>
      </c>
      <c r="F112" s="247">
        <f t="shared" si="2"/>
        <v>102.01581115041587</v>
      </c>
    </row>
    <row r="113" spans="1:10" ht="27" customHeight="1" thickBot="1" x14ac:dyDescent="0.45">
      <c r="A113" s="142" t="s">
        <v>107</v>
      </c>
      <c r="B113" s="143">
        <v>1</v>
      </c>
      <c r="C113" s="204">
        <v>6</v>
      </c>
      <c r="D113" s="276">
        <v>0.68600000000000005</v>
      </c>
      <c r="E113" s="248">
        <f t="shared" si="1"/>
        <v>252.09959095527847</v>
      </c>
      <c r="F113" s="249">
        <f t="shared" si="2"/>
        <v>100.83983638211139</v>
      </c>
    </row>
    <row r="114" spans="1:10" ht="27" customHeight="1" thickBot="1" x14ac:dyDescent="0.45">
      <c r="A114" s="142" t="s">
        <v>108</v>
      </c>
      <c r="B114" s="143">
        <v>1</v>
      </c>
      <c r="C114" s="250"/>
      <c r="D114" s="171"/>
      <c r="E114" s="116"/>
      <c r="F114" s="247"/>
    </row>
    <row r="115" spans="1:10" ht="26.25" customHeight="1" x14ac:dyDescent="0.4">
      <c r="A115" s="142" t="s">
        <v>109</v>
      </c>
      <c r="B115" s="143">
        <v>1</v>
      </c>
      <c r="C115" s="250"/>
      <c r="D115" s="251" t="s">
        <v>78</v>
      </c>
      <c r="E115" s="252">
        <f>AVERAGE(E108:E113)</f>
        <v>252.28333701282602</v>
      </c>
      <c r="F115" s="253">
        <f>AVERAGE(F108:F113)</f>
        <v>100.91333480513039</v>
      </c>
    </row>
    <row r="116" spans="1:10" ht="27" customHeight="1" thickBot="1" x14ac:dyDescent="0.45">
      <c r="A116" s="142" t="s">
        <v>110</v>
      </c>
      <c r="B116" s="154">
        <f>(B115/B114)*(B113/B112)*(B111/B110)*(B109/B108)*B107</f>
        <v>900</v>
      </c>
      <c r="C116" s="254"/>
      <c r="D116" s="255" t="s">
        <v>91</v>
      </c>
      <c r="E116" s="214">
        <f>STDEV(E108:E113)/E115</f>
        <v>1.1967717935291187E-2</v>
      </c>
      <c r="F116" s="256">
        <f>STDEV(F108:F113)/F115</f>
        <v>1.1967717935291168E-2</v>
      </c>
      <c r="I116" s="116"/>
    </row>
    <row r="117" spans="1:10" ht="27" customHeight="1" thickBot="1" x14ac:dyDescent="0.45">
      <c r="A117" s="280" t="s">
        <v>85</v>
      </c>
      <c r="B117" s="284"/>
      <c r="C117" s="257"/>
      <c r="D117" s="215" t="s">
        <v>20</v>
      </c>
      <c r="E117" s="258">
        <f>COUNT(E108:E113)</f>
        <v>6</v>
      </c>
      <c r="F117" s="259">
        <f>COUNT(F108:F113)</f>
        <v>6</v>
      </c>
      <c r="I117" s="116"/>
      <c r="J117" s="240"/>
    </row>
    <row r="118" spans="1:10" ht="26.25" customHeight="1" thickBot="1" x14ac:dyDescent="0.35">
      <c r="A118" s="282"/>
      <c r="B118" s="285"/>
      <c r="C118" s="116"/>
      <c r="D118" s="260"/>
      <c r="E118" s="286" t="s">
        <v>130</v>
      </c>
      <c r="F118" s="287"/>
      <c r="G118" s="116"/>
      <c r="H118" s="116"/>
      <c r="I118" s="116"/>
    </row>
    <row r="119" spans="1:10" ht="25.5" customHeight="1" x14ac:dyDescent="0.4">
      <c r="A119" s="261"/>
      <c r="B119" s="138"/>
      <c r="C119" s="116"/>
      <c r="D119" s="255" t="s">
        <v>131</v>
      </c>
      <c r="E119" s="262">
        <f>MIN(E108:E113)</f>
        <v>247.68968557413658</v>
      </c>
      <c r="F119" s="263">
        <f>MIN(F108:F113)</f>
        <v>99.07587422965463</v>
      </c>
      <c r="G119" s="116"/>
      <c r="H119" s="116"/>
      <c r="I119" s="116"/>
    </row>
    <row r="120" spans="1:10" ht="24" customHeight="1" thickBot="1" x14ac:dyDescent="0.45">
      <c r="A120" s="261"/>
      <c r="B120" s="138"/>
      <c r="C120" s="116"/>
      <c r="D120" s="182" t="s">
        <v>132</v>
      </c>
      <c r="E120" s="264">
        <f>MAX(E108:E113)</f>
        <v>256.14200422132512</v>
      </c>
      <c r="F120" s="265">
        <f>MAX(F108:F113)</f>
        <v>102.45680168853004</v>
      </c>
      <c r="G120" s="116"/>
      <c r="H120" s="116"/>
      <c r="I120" s="116"/>
    </row>
    <row r="121" spans="1:10" ht="27" customHeight="1" x14ac:dyDescent="0.3">
      <c r="A121" s="261"/>
      <c r="B121" s="138"/>
      <c r="C121" s="116"/>
      <c r="D121" s="116"/>
      <c r="E121" s="116"/>
      <c r="F121" s="171"/>
      <c r="G121" s="116"/>
      <c r="H121" s="116"/>
      <c r="I121" s="116"/>
    </row>
    <row r="122" spans="1:10" ht="25.5" customHeight="1" x14ac:dyDescent="0.3">
      <c r="A122" s="261"/>
      <c r="B122" s="138"/>
      <c r="C122" s="116"/>
      <c r="D122" s="116"/>
      <c r="E122" s="116"/>
      <c r="F122" s="171"/>
      <c r="G122" s="116"/>
      <c r="H122" s="116"/>
      <c r="I122" s="116"/>
    </row>
    <row r="123" spans="1:10" ht="18.75" x14ac:dyDescent="0.3">
      <c r="A123" s="261"/>
      <c r="B123" s="138"/>
      <c r="C123" s="116"/>
      <c r="D123" s="116"/>
      <c r="E123" s="116"/>
      <c r="F123" s="171"/>
      <c r="G123" s="116"/>
      <c r="H123" s="116"/>
      <c r="I123" s="116"/>
    </row>
    <row r="124" spans="1:10" ht="45.75" customHeight="1" x14ac:dyDescent="0.65">
      <c r="A124" s="126" t="s">
        <v>113</v>
      </c>
      <c r="B124" s="127" t="s">
        <v>133</v>
      </c>
      <c r="C124" s="288" t="str">
        <f>B26</f>
        <v>AMOXICILLIN</v>
      </c>
      <c r="D124" s="288"/>
      <c r="E124" s="116" t="s">
        <v>134</v>
      </c>
      <c r="F124" s="116"/>
      <c r="G124" s="266">
        <f>F115</f>
        <v>100.91333480513039</v>
      </c>
      <c r="H124" s="116"/>
      <c r="I124" s="116"/>
    </row>
    <row r="125" spans="1:10" ht="45.75" customHeight="1" x14ac:dyDescent="0.65">
      <c r="A125" s="126"/>
      <c r="B125" s="127" t="s">
        <v>135</v>
      </c>
      <c r="C125" s="127" t="s">
        <v>136</v>
      </c>
      <c r="D125" s="266">
        <f>MIN(F108:F113)</f>
        <v>99.07587422965463</v>
      </c>
      <c r="E125" s="127" t="s">
        <v>137</v>
      </c>
      <c r="F125" s="266">
        <f>MAX(F108:F113)</f>
        <v>102.45680168853004</v>
      </c>
      <c r="G125" s="267"/>
      <c r="H125" s="116"/>
      <c r="I125" s="116"/>
    </row>
    <row r="126" spans="1:10" ht="19.5" customHeight="1" thickBot="1" x14ac:dyDescent="0.35">
      <c r="A126" s="268"/>
      <c r="B126" s="268"/>
      <c r="C126" s="269"/>
      <c r="D126" s="269"/>
      <c r="E126" s="269"/>
      <c r="F126" s="269"/>
      <c r="G126" s="269"/>
      <c r="H126" s="269"/>
    </row>
    <row r="127" spans="1:10" ht="18.75" x14ac:dyDescent="0.3">
      <c r="B127" s="289" t="s">
        <v>26</v>
      </c>
      <c r="C127" s="289"/>
      <c r="E127" s="220" t="s">
        <v>27</v>
      </c>
      <c r="F127" s="270"/>
      <c r="G127" s="289" t="s">
        <v>28</v>
      </c>
      <c r="H127" s="289"/>
    </row>
    <row r="128" spans="1:10" ht="69.95" customHeight="1" x14ac:dyDescent="0.3">
      <c r="A128" s="126" t="s">
        <v>29</v>
      </c>
      <c r="B128" s="271"/>
      <c r="C128" s="271"/>
      <c r="E128" s="271"/>
      <c r="F128" s="116"/>
      <c r="G128" s="271"/>
      <c r="H128" s="271"/>
    </row>
    <row r="129" spans="1:9" ht="69.95" customHeight="1" x14ac:dyDescent="0.3">
      <c r="A129" s="126" t="s">
        <v>30</v>
      </c>
      <c r="B129" s="272"/>
      <c r="C129" s="272"/>
      <c r="E129" s="272"/>
      <c r="F129" s="116"/>
      <c r="G129" s="273"/>
      <c r="H129" s="273"/>
    </row>
    <row r="130" spans="1:9" ht="18.75" x14ac:dyDescent="0.3">
      <c r="A130" s="171"/>
      <c r="B130" s="171"/>
      <c r="C130" s="171"/>
      <c r="D130" s="171"/>
      <c r="E130" s="171"/>
      <c r="F130" s="173"/>
      <c r="G130" s="171"/>
      <c r="H130" s="171"/>
      <c r="I130" s="116"/>
    </row>
    <row r="131" spans="1:9" ht="18.75" x14ac:dyDescent="0.3">
      <c r="A131" s="171"/>
      <c r="B131" s="171"/>
      <c r="C131" s="171"/>
      <c r="D131" s="171"/>
      <c r="E131" s="171"/>
      <c r="F131" s="173"/>
      <c r="G131" s="171"/>
      <c r="H131" s="171"/>
      <c r="I131" s="116"/>
    </row>
    <row r="132" spans="1:9" ht="18.75" x14ac:dyDescent="0.3">
      <c r="A132" s="171"/>
      <c r="B132" s="171"/>
      <c r="C132" s="171"/>
      <c r="D132" s="171"/>
      <c r="E132" s="171"/>
      <c r="F132" s="173"/>
      <c r="G132" s="171"/>
      <c r="H132" s="171"/>
      <c r="I132" s="116"/>
    </row>
    <row r="133" spans="1:9" ht="18.75" x14ac:dyDescent="0.3">
      <c r="A133" s="171"/>
      <c r="B133" s="171"/>
      <c r="C133" s="171"/>
      <c r="D133" s="171"/>
      <c r="E133" s="171"/>
      <c r="F133" s="173"/>
      <c r="G133" s="171"/>
      <c r="H133" s="171"/>
      <c r="I133" s="116"/>
    </row>
    <row r="134" spans="1:9" ht="18.75" x14ac:dyDescent="0.3">
      <c r="A134" s="171"/>
      <c r="B134" s="171"/>
      <c r="C134" s="171"/>
      <c r="D134" s="171"/>
      <c r="E134" s="171"/>
      <c r="F134" s="173"/>
      <c r="G134" s="171"/>
      <c r="H134" s="171"/>
      <c r="I134" s="116"/>
    </row>
    <row r="135" spans="1:9" ht="18.75" x14ac:dyDescent="0.3">
      <c r="A135" s="171"/>
      <c r="B135" s="171"/>
      <c r="C135" s="171"/>
      <c r="D135" s="171"/>
      <c r="E135" s="171"/>
      <c r="F135" s="173"/>
      <c r="G135" s="171"/>
      <c r="H135" s="171"/>
      <c r="I135" s="116"/>
    </row>
    <row r="136" spans="1:9" ht="18.75" x14ac:dyDescent="0.3">
      <c r="A136" s="171"/>
      <c r="B136" s="171"/>
      <c r="C136" s="171"/>
      <c r="D136" s="171"/>
      <c r="E136" s="171"/>
      <c r="F136" s="173"/>
      <c r="G136" s="171"/>
      <c r="H136" s="171"/>
      <c r="I136" s="116"/>
    </row>
    <row r="137" spans="1:9" ht="18.75" x14ac:dyDescent="0.3">
      <c r="A137" s="171"/>
      <c r="B137" s="171"/>
      <c r="C137" s="171"/>
      <c r="D137" s="171"/>
      <c r="E137" s="171"/>
      <c r="F137" s="173"/>
      <c r="G137" s="171"/>
      <c r="H137" s="171"/>
      <c r="I137" s="116"/>
    </row>
    <row r="138" spans="1:9" ht="18.75" x14ac:dyDescent="0.3">
      <c r="A138" s="171"/>
      <c r="B138" s="171"/>
      <c r="C138" s="171"/>
      <c r="D138" s="171"/>
      <c r="E138" s="171"/>
      <c r="F138" s="173"/>
      <c r="G138" s="171"/>
      <c r="H138" s="171"/>
      <c r="I138" s="116"/>
    </row>
    <row r="250" spans="1:1" x14ac:dyDescent="0.25">
      <c r="A250" s="73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G73">
    <cfRule type="cellIs" dxfId="26" priority="3" operator="greaterThan">
      <formula>0.02</formula>
    </cfRule>
  </conditionalFormatting>
  <conditionalFormatting sqref="H73">
    <cfRule type="cellIs" dxfId="25" priority="4" operator="greaterThan">
      <formula>0.02</formula>
    </cfRule>
  </conditionalFormatting>
  <conditionalFormatting sqref="D104">
    <cfRule type="cellIs" dxfId="24" priority="5" operator="greaterThan">
      <formula>0.02</formula>
    </cfRule>
  </conditionalFormatting>
  <conditionalFormatting sqref="I39">
    <cfRule type="cellIs" dxfId="23" priority="6" operator="lessThanOrEqual">
      <formula>0.02</formula>
    </cfRule>
  </conditionalFormatting>
  <conditionalFormatting sqref="I39">
    <cfRule type="cellIs" dxfId="22" priority="7" operator="greaterThan">
      <formula>0.02</formula>
    </cfRule>
  </conditionalFormatting>
  <conditionalFormatting sqref="I92">
    <cfRule type="cellIs" dxfId="21" priority="8" operator="lessThanOrEqual">
      <formula>0.02</formula>
    </cfRule>
  </conditionalFormatting>
  <conditionalFormatting sqref="I92">
    <cfRule type="cellIs" dxfId="2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9" workbookViewId="0">
      <selection activeCell="D43" sqref="D43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0"/>
      <c r="B1" s="21"/>
      <c r="C1" s="20"/>
      <c r="D1" s="22"/>
      <c r="E1" s="23"/>
      <c r="F1" s="21"/>
      <c r="G1" s="23"/>
      <c r="H1" s="5"/>
      <c r="I1" s="6"/>
      <c r="J1" s="5"/>
      <c r="K1" s="14"/>
      <c r="L1" s="5"/>
      <c r="M1" s="6"/>
      <c r="N1" s="5"/>
      <c r="O1" s="6"/>
    </row>
    <row r="2" spans="1:15" ht="15" x14ac:dyDescent="0.3">
      <c r="A2" s="20"/>
      <c r="B2" s="21"/>
      <c r="C2" s="20"/>
      <c r="D2" s="22"/>
      <c r="E2" s="24"/>
      <c r="F2" s="21"/>
      <c r="G2" s="24"/>
      <c r="H2" s="7"/>
      <c r="I2" s="6"/>
      <c r="J2" s="7"/>
      <c r="K2" s="14"/>
      <c r="L2" s="7"/>
      <c r="M2" s="14"/>
      <c r="N2" s="7"/>
      <c r="O2" s="14"/>
    </row>
    <row r="3" spans="1:15" ht="15" x14ac:dyDescent="0.3">
      <c r="A3" s="20"/>
      <c r="B3" s="21"/>
      <c r="C3" s="20"/>
      <c r="D3" s="22"/>
      <c r="E3" s="24"/>
      <c r="F3" s="21"/>
      <c r="G3" s="24"/>
      <c r="H3" s="7"/>
      <c r="I3" s="6"/>
      <c r="J3" s="7"/>
      <c r="K3" s="14"/>
      <c r="L3" s="7"/>
      <c r="M3" s="14"/>
      <c r="N3" s="7"/>
      <c r="O3" s="14"/>
    </row>
    <row r="4" spans="1:15" ht="15" x14ac:dyDescent="0.3">
      <c r="A4" s="20"/>
      <c r="B4" s="21"/>
      <c r="C4" s="20"/>
      <c r="D4" s="22"/>
      <c r="E4" s="24"/>
      <c r="F4" s="21"/>
      <c r="G4" s="24"/>
      <c r="H4" s="7"/>
      <c r="I4" s="6"/>
      <c r="J4" s="7"/>
      <c r="K4" s="14"/>
      <c r="L4" s="7"/>
      <c r="M4" s="14"/>
      <c r="N4" s="7"/>
      <c r="O4" s="14"/>
    </row>
    <row r="5" spans="1:15" ht="15" x14ac:dyDescent="0.3">
      <c r="A5" s="20"/>
      <c r="B5" s="21"/>
      <c r="C5" s="20"/>
      <c r="D5" s="22"/>
      <c r="E5" s="24"/>
      <c r="F5" s="21"/>
      <c r="G5" s="24"/>
      <c r="H5" s="7"/>
      <c r="I5" s="6"/>
      <c r="J5" s="7"/>
      <c r="K5" s="14"/>
      <c r="L5" s="7"/>
      <c r="M5" s="14"/>
      <c r="N5" s="7"/>
      <c r="O5" s="14"/>
    </row>
    <row r="6" spans="1:15" ht="15" x14ac:dyDescent="0.3">
      <c r="A6" s="20"/>
      <c r="B6" s="21"/>
      <c r="C6" s="20"/>
      <c r="D6" s="22"/>
      <c r="E6" s="24"/>
      <c r="F6" s="21"/>
      <c r="G6" s="24"/>
      <c r="H6" s="7"/>
      <c r="I6" s="6"/>
      <c r="J6" s="7"/>
      <c r="K6" s="14"/>
      <c r="L6" s="7"/>
      <c r="M6" s="14"/>
      <c r="N6" s="7"/>
      <c r="O6" s="14"/>
    </row>
    <row r="7" spans="1:15" ht="15" x14ac:dyDescent="0.3">
      <c r="A7" s="20"/>
      <c r="B7" s="21"/>
      <c r="C7" s="20"/>
      <c r="D7" s="22"/>
      <c r="E7" s="24"/>
      <c r="F7" s="21"/>
      <c r="G7" s="24"/>
      <c r="H7" s="7"/>
      <c r="I7" s="6"/>
      <c r="J7" s="7"/>
      <c r="K7" s="14"/>
      <c r="L7" s="7"/>
      <c r="M7" s="14"/>
      <c r="N7" s="7"/>
      <c r="O7" s="14"/>
    </row>
    <row r="8" spans="1:15" ht="19.5" customHeight="1" x14ac:dyDescent="0.3">
      <c r="A8" s="322" t="s">
        <v>31</v>
      </c>
      <c r="B8" s="322"/>
      <c r="C8" s="322"/>
      <c r="D8" s="322"/>
      <c r="E8" s="322"/>
      <c r="F8" s="322"/>
      <c r="G8" s="322"/>
      <c r="H8" s="7"/>
      <c r="I8" s="6"/>
      <c r="J8" s="7"/>
      <c r="K8" s="14"/>
      <c r="L8" s="7"/>
      <c r="M8" s="14"/>
      <c r="N8" s="7"/>
      <c r="O8" s="14"/>
    </row>
    <row r="9" spans="1:15" ht="19.5" customHeight="1" x14ac:dyDescent="0.3">
      <c r="A9" s="25"/>
      <c r="B9" s="25"/>
      <c r="C9" s="25"/>
      <c r="D9" s="25"/>
      <c r="E9" s="25"/>
      <c r="F9" s="25"/>
      <c r="G9" s="25"/>
      <c r="H9" s="7"/>
      <c r="I9" s="6"/>
      <c r="J9" s="7"/>
      <c r="K9" s="14"/>
      <c r="L9" s="7"/>
      <c r="M9" s="14"/>
      <c r="N9" s="7"/>
      <c r="O9" s="14"/>
    </row>
    <row r="10" spans="1:15" ht="16.5" customHeight="1" x14ac:dyDescent="0.3">
      <c r="A10" s="323" t="s">
        <v>32</v>
      </c>
      <c r="B10" s="323"/>
      <c r="C10" s="323"/>
      <c r="D10" s="323"/>
      <c r="E10" s="323"/>
      <c r="F10" s="323"/>
      <c r="G10" s="323"/>
      <c r="H10" s="7"/>
      <c r="I10" s="6"/>
      <c r="J10" s="7"/>
      <c r="K10" s="14"/>
      <c r="L10" s="7"/>
      <c r="M10" s="14"/>
      <c r="N10" s="7"/>
      <c r="O10" s="14"/>
    </row>
    <row r="11" spans="1:15" ht="15" customHeight="1" x14ac:dyDescent="0.3">
      <c r="A11" s="320" t="s">
        <v>33</v>
      </c>
      <c r="B11" s="320"/>
      <c r="C11" s="26" t="s">
        <v>5</v>
      </c>
      <c r="E11" s="7"/>
      <c r="F11" s="6"/>
      <c r="G11" s="7"/>
      <c r="H11" s="7"/>
      <c r="I11" s="6"/>
      <c r="J11" s="7"/>
      <c r="K11" s="14"/>
      <c r="L11" s="7"/>
      <c r="M11" s="14"/>
      <c r="N11" s="7"/>
      <c r="O11" s="14"/>
    </row>
    <row r="12" spans="1:15" ht="15" customHeight="1" x14ac:dyDescent="0.3">
      <c r="A12" s="320" t="s">
        <v>34</v>
      </c>
      <c r="B12" s="320"/>
      <c r="C12" s="26" t="s">
        <v>7</v>
      </c>
      <c r="E12" s="7"/>
      <c r="F12" s="6"/>
      <c r="G12" s="7"/>
      <c r="H12" s="7"/>
      <c r="I12" s="6"/>
      <c r="J12" s="7"/>
      <c r="K12" s="14"/>
      <c r="L12" s="7"/>
      <c r="M12" s="14"/>
      <c r="N12" s="7"/>
      <c r="O12" s="14"/>
    </row>
    <row r="13" spans="1:15" ht="15" customHeight="1" x14ac:dyDescent="0.3">
      <c r="A13" s="320" t="s">
        <v>35</v>
      </c>
      <c r="B13" s="320"/>
      <c r="C13" s="26" t="s">
        <v>9</v>
      </c>
      <c r="E13" s="7"/>
      <c r="F13" s="6"/>
      <c r="G13" s="7"/>
      <c r="H13" s="7"/>
      <c r="I13" s="6"/>
      <c r="J13" s="7"/>
      <c r="K13" s="14"/>
      <c r="L13" s="7"/>
      <c r="M13" s="14"/>
      <c r="N13" s="7"/>
      <c r="O13" s="14"/>
    </row>
    <row r="14" spans="1:15" ht="15" customHeight="1" x14ac:dyDescent="0.3">
      <c r="A14" s="320" t="s">
        <v>36</v>
      </c>
      <c r="B14" s="320"/>
      <c r="C14" s="321" t="s">
        <v>11</v>
      </c>
      <c r="D14" s="321"/>
      <c r="E14" s="321"/>
      <c r="F14" s="321"/>
      <c r="G14" s="321"/>
      <c r="H14" s="7"/>
      <c r="I14" s="6"/>
      <c r="J14" s="7"/>
      <c r="K14" s="14"/>
      <c r="L14" s="7"/>
      <c r="M14" s="14"/>
      <c r="N14" s="7"/>
      <c r="O14" s="14"/>
    </row>
    <row r="15" spans="1:15" ht="15" customHeight="1" x14ac:dyDescent="0.3">
      <c r="A15" s="320" t="s">
        <v>37</v>
      </c>
      <c r="B15" s="320"/>
      <c r="C15" s="27" t="s">
        <v>12</v>
      </c>
      <c r="D15" s="26"/>
      <c r="E15" s="7"/>
      <c r="F15" s="6"/>
      <c r="G15" s="7"/>
      <c r="H15" s="7"/>
      <c r="I15" s="6"/>
      <c r="J15" s="7"/>
      <c r="K15" s="14"/>
      <c r="L15" s="7"/>
      <c r="M15" s="14"/>
      <c r="N15" s="7"/>
      <c r="O15" s="14"/>
    </row>
    <row r="16" spans="1:15" ht="15" customHeight="1" x14ac:dyDescent="0.3">
      <c r="A16" s="320" t="s">
        <v>38</v>
      </c>
      <c r="B16" s="320"/>
      <c r="C16" s="27" t="s">
        <v>39</v>
      </c>
      <c r="D16" s="26"/>
      <c r="E16" s="7"/>
      <c r="F16" s="6"/>
      <c r="G16" s="7"/>
      <c r="H16" s="7"/>
      <c r="I16" s="6"/>
      <c r="J16" s="7"/>
      <c r="K16" s="14"/>
      <c r="L16" s="7"/>
      <c r="M16" s="14"/>
      <c r="N16" s="7"/>
      <c r="O16" s="14"/>
    </row>
    <row r="17" spans="1:15" x14ac:dyDescent="0.3">
      <c r="B17" s="26"/>
      <c r="D17" s="26"/>
      <c r="E17" s="7"/>
      <c r="F17" s="6"/>
      <c r="G17" s="7"/>
      <c r="H17" s="7"/>
      <c r="I17" s="6"/>
      <c r="J17" s="7"/>
      <c r="K17" s="14"/>
      <c r="L17" s="7"/>
      <c r="M17" s="14"/>
      <c r="N17" s="7"/>
      <c r="O17" s="14"/>
    </row>
    <row r="18" spans="1:15" ht="15" customHeight="1" x14ac:dyDescent="0.3">
      <c r="A18" s="324" t="s">
        <v>1</v>
      </c>
      <c r="B18" s="324"/>
      <c r="C18" s="28" t="s">
        <v>40</v>
      </c>
      <c r="D18" s="26"/>
      <c r="E18" s="7"/>
      <c r="F18" s="6"/>
      <c r="G18" s="7"/>
      <c r="H18" s="7"/>
      <c r="I18" s="6"/>
      <c r="J18" s="7"/>
      <c r="K18" s="14"/>
      <c r="L18" s="7"/>
      <c r="M18" s="14"/>
      <c r="N18" s="7"/>
      <c r="O18" s="14"/>
    </row>
    <row r="19" spans="1:15" ht="15.75" customHeight="1" x14ac:dyDescent="0.3">
      <c r="A19" s="29"/>
      <c r="B19" s="26"/>
      <c r="D19" s="26"/>
      <c r="E19" s="7"/>
      <c r="F19" s="6"/>
      <c r="G19" s="7"/>
      <c r="H19" s="7"/>
      <c r="I19" s="6"/>
      <c r="J19" s="7"/>
      <c r="K19" s="14"/>
      <c r="L19" s="7"/>
      <c r="M19" s="14"/>
      <c r="N19" s="7"/>
      <c r="O19" s="14"/>
    </row>
    <row r="20" spans="1:15" ht="15.75" customHeight="1" x14ac:dyDescent="0.3">
      <c r="A20" s="30" t="s">
        <v>41</v>
      </c>
      <c r="B20" s="31" t="s">
        <v>42</v>
      </c>
      <c r="C20" s="32" t="s">
        <v>43</v>
      </c>
      <c r="D20" s="30" t="s">
        <v>44</v>
      </c>
      <c r="E20" s="33" t="s">
        <v>45</v>
      </c>
      <c r="G20" s="7"/>
      <c r="H20" s="15"/>
      <c r="I20" s="6"/>
      <c r="J20" s="7"/>
      <c r="K20" s="14"/>
      <c r="L20" s="15"/>
      <c r="M20" s="14"/>
      <c r="N20" s="15"/>
      <c r="O20" s="14"/>
    </row>
    <row r="21" spans="1:15" ht="15" x14ac:dyDescent="0.3">
      <c r="A21" s="34">
        <v>1</v>
      </c>
      <c r="B21" s="35">
        <v>366.56</v>
      </c>
      <c r="C21" s="36">
        <v>74.680000000000007</v>
      </c>
      <c r="D21" s="37">
        <f t="shared" ref="D21:D40" si="0">B21-C21</f>
        <v>291.88</v>
      </c>
      <c r="E21" s="38">
        <f t="shared" ref="E21:E40" si="1">(D21-$D$43)/$D$43</f>
        <v>-5.8150828813072611E-2</v>
      </c>
      <c r="G21" s="7"/>
      <c r="H21" s="15"/>
      <c r="I21" s="6"/>
      <c r="J21" s="7"/>
      <c r="K21" s="14"/>
      <c r="L21" s="15"/>
      <c r="M21" s="14"/>
      <c r="N21" s="15"/>
      <c r="O21" s="14"/>
    </row>
    <row r="22" spans="1:15" ht="15" x14ac:dyDescent="0.3">
      <c r="A22" s="39">
        <v>2</v>
      </c>
      <c r="B22" s="40">
        <v>381.61</v>
      </c>
      <c r="C22" s="41">
        <v>78.430000000000007</v>
      </c>
      <c r="D22" s="42">
        <f t="shared" si="0"/>
        <v>303.18</v>
      </c>
      <c r="E22" s="38">
        <f t="shared" si="1"/>
        <v>-2.1687571192090388E-2</v>
      </c>
      <c r="G22" s="7"/>
      <c r="H22" s="15"/>
      <c r="I22" s="6"/>
      <c r="J22" s="7"/>
      <c r="K22" s="14"/>
      <c r="L22" s="15"/>
      <c r="M22" s="14"/>
      <c r="N22" s="15"/>
      <c r="O22" s="14"/>
    </row>
    <row r="23" spans="1:15" ht="15" x14ac:dyDescent="0.3">
      <c r="A23" s="39">
        <v>3</v>
      </c>
      <c r="B23" s="40">
        <v>381.1</v>
      </c>
      <c r="C23" s="41">
        <v>73.349999999999994</v>
      </c>
      <c r="D23" s="42">
        <f t="shared" si="0"/>
        <v>307.75</v>
      </c>
      <c r="E23" s="38">
        <f t="shared" si="1"/>
        <v>-6.9409262958170844E-3</v>
      </c>
      <c r="G23" s="7"/>
      <c r="H23" s="15"/>
      <c r="I23" s="6"/>
      <c r="J23" s="7"/>
      <c r="K23" s="14"/>
      <c r="L23" s="15"/>
      <c r="M23" s="14"/>
      <c r="N23" s="15"/>
      <c r="O23" s="14"/>
    </row>
    <row r="24" spans="1:15" ht="15" x14ac:dyDescent="0.3">
      <c r="A24" s="39">
        <v>4</v>
      </c>
      <c r="B24" s="40">
        <v>380.55</v>
      </c>
      <c r="C24" s="41">
        <v>75.17</v>
      </c>
      <c r="D24" s="42">
        <f t="shared" si="0"/>
        <v>305.38</v>
      </c>
      <c r="E24" s="38">
        <f t="shared" si="1"/>
        <v>-1.458852988535053E-2</v>
      </c>
      <c r="G24" s="7"/>
      <c r="H24" s="15"/>
      <c r="I24" s="6"/>
      <c r="J24" s="7"/>
      <c r="K24" s="14"/>
      <c r="L24" s="15"/>
      <c r="M24" s="14"/>
      <c r="N24" s="15"/>
      <c r="O24" s="14"/>
    </row>
    <row r="25" spans="1:15" ht="15" x14ac:dyDescent="0.3">
      <c r="A25" s="39">
        <v>5</v>
      </c>
      <c r="B25" s="40">
        <v>390.75</v>
      </c>
      <c r="C25" s="41">
        <v>74.290000000000006</v>
      </c>
      <c r="D25" s="42">
        <f t="shared" si="0"/>
        <v>316.45999999999998</v>
      </c>
      <c r="E25" s="38">
        <f t="shared" si="1"/>
        <v>2.1164823604957611E-2</v>
      </c>
      <c r="G25" s="7"/>
      <c r="H25" s="15"/>
      <c r="I25" s="6"/>
      <c r="J25" s="7"/>
      <c r="K25" s="14"/>
      <c r="L25" s="15"/>
      <c r="M25" s="14"/>
      <c r="N25" s="15"/>
      <c r="O25" s="14"/>
    </row>
    <row r="26" spans="1:15" ht="15" x14ac:dyDescent="0.3">
      <c r="A26" s="39">
        <v>6</v>
      </c>
      <c r="B26" s="40">
        <v>391.23</v>
      </c>
      <c r="C26" s="41">
        <v>75.25</v>
      </c>
      <c r="D26" s="42">
        <f t="shared" si="0"/>
        <v>315.98</v>
      </c>
      <c r="E26" s="38">
        <f t="shared" si="1"/>
        <v>1.9615941865305395E-2</v>
      </c>
      <c r="G26" s="7"/>
      <c r="H26" s="15"/>
      <c r="I26" s="6"/>
      <c r="J26" s="7"/>
      <c r="K26" s="14"/>
      <c r="L26" s="15"/>
      <c r="M26" s="14"/>
      <c r="N26" s="15"/>
      <c r="O26" s="14"/>
    </row>
    <row r="27" spans="1:15" ht="15" x14ac:dyDescent="0.3">
      <c r="A27" s="39">
        <v>7</v>
      </c>
      <c r="B27" s="40">
        <v>391.39</v>
      </c>
      <c r="C27" s="41">
        <v>77.08</v>
      </c>
      <c r="D27" s="42">
        <f t="shared" si="0"/>
        <v>314.31</v>
      </c>
      <c r="E27" s="38">
        <f t="shared" si="1"/>
        <v>1.4227124146098244E-2</v>
      </c>
      <c r="G27" s="7"/>
      <c r="H27" s="15"/>
      <c r="I27" s="6"/>
      <c r="J27" s="7"/>
      <c r="K27" s="14"/>
      <c r="L27" s="15"/>
      <c r="M27" s="14"/>
      <c r="N27" s="15"/>
      <c r="O27" s="14"/>
    </row>
    <row r="28" spans="1:15" ht="15" x14ac:dyDescent="0.3">
      <c r="A28" s="39">
        <v>8</v>
      </c>
      <c r="B28" s="40">
        <v>386.73</v>
      </c>
      <c r="C28" s="41">
        <v>73</v>
      </c>
      <c r="D28" s="42">
        <f t="shared" si="0"/>
        <v>313.73</v>
      </c>
      <c r="E28" s="38">
        <f t="shared" si="1"/>
        <v>1.235555871068505E-2</v>
      </c>
      <c r="G28" s="7"/>
      <c r="H28" s="15"/>
      <c r="I28" s="6"/>
      <c r="J28" s="7"/>
      <c r="K28" s="14"/>
      <c r="L28" s="15"/>
      <c r="M28" s="14"/>
      <c r="N28" s="15"/>
      <c r="O28" s="14"/>
    </row>
    <row r="29" spans="1:15" ht="15" x14ac:dyDescent="0.3">
      <c r="A29" s="39">
        <v>9</v>
      </c>
      <c r="B29" s="40">
        <v>394.22</v>
      </c>
      <c r="C29" s="41">
        <v>79.66</v>
      </c>
      <c r="D29" s="42">
        <f t="shared" si="0"/>
        <v>314.56000000000006</v>
      </c>
      <c r="E29" s="38">
        <f t="shared" si="1"/>
        <v>1.5033833385500687E-2</v>
      </c>
      <c r="G29" s="7"/>
      <c r="H29" s="15"/>
      <c r="I29" s="6"/>
      <c r="J29" s="7"/>
      <c r="K29" s="14"/>
      <c r="L29" s="15"/>
      <c r="M29" s="14"/>
      <c r="N29" s="15"/>
      <c r="O29" s="14"/>
    </row>
    <row r="30" spans="1:15" ht="15" x14ac:dyDescent="0.3">
      <c r="A30" s="39">
        <v>10</v>
      </c>
      <c r="B30" s="43">
        <v>395.38</v>
      </c>
      <c r="C30" s="41">
        <v>81.489999999999995</v>
      </c>
      <c r="D30" s="42">
        <f t="shared" si="0"/>
        <v>313.89</v>
      </c>
      <c r="E30" s="38">
        <f t="shared" si="1"/>
        <v>1.2871852623902395E-2</v>
      </c>
      <c r="G30" s="7"/>
      <c r="H30" s="15"/>
      <c r="I30" s="6"/>
      <c r="J30" s="7"/>
      <c r="K30" s="14"/>
      <c r="L30" s="15"/>
      <c r="M30" s="14"/>
      <c r="N30" s="15"/>
      <c r="O30" s="14"/>
    </row>
    <row r="31" spans="1:15" ht="15" x14ac:dyDescent="0.3">
      <c r="A31" s="39">
        <v>11</v>
      </c>
      <c r="B31" s="43">
        <v>386.08</v>
      </c>
      <c r="C31" s="41">
        <v>80.34</v>
      </c>
      <c r="D31" s="42">
        <f t="shared" si="0"/>
        <v>305.74</v>
      </c>
      <c r="E31" s="38">
        <f t="shared" si="1"/>
        <v>-1.3426868580611231E-2</v>
      </c>
      <c r="G31" s="8"/>
      <c r="H31" s="8"/>
      <c r="I31" s="8"/>
      <c r="J31" s="8"/>
      <c r="K31" s="14"/>
      <c r="L31" s="8"/>
      <c r="M31" s="9"/>
      <c r="N31" s="8"/>
      <c r="O31" s="9"/>
    </row>
    <row r="32" spans="1:15" ht="15" x14ac:dyDescent="0.3">
      <c r="A32" s="39">
        <v>12</v>
      </c>
      <c r="B32" s="43">
        <v>385.75</v>
      </c>
      <c r="C32" s="41">
        <v>75.819999999999993</v>
      </c>
      <c r="D32" s="42">
        <f t="shared" si="0"/>
        <v>309.93</v>
      </c>
      <c r="E32" s="38">
        <f t="shared" si="1"/>
        <v>9.3578271770650503E-5</v>
      </c>
      <c r="G32" s="8"/>
      <c r="H32" s="8"/>
      <c r="I32" s="8"/>
      <c r="J32" s="8"/>
      <c r="K32" s="14"/>
      <c r="L32" s="8"/>
      <c r="M32" s="8"/>
      <c r="N32" s="8"/>
      <c r="O32" s="8"/>
    </row>
    <row r="33" spans="1:15" ht="15" x14ac:dyDescent="0.3">
      <c r="A33" s="39">
        <v>13</v>
      </c>
      <c r="B33" s="43">
        <v>380.8</v>
      </c>
      <c r="C33" s="41">
        <v>77.069999999999993</v>
      </c>
      <c r="D33" s="42">
        <f t="shared" si="0"/>
        <v>303.73</v>
      </c>
      <c r="E33" s="38">
        <f t="shared" si="1"/>
        <v>-1.9912810865405379E-2</v>
      </c>
      <c r="G33" s="10"/>
      <c r="H33" s="10"/>
      <c r="I33" s="10"/>
      <c r="J33" s="10"/>
      <c r="K33" s="16"/>
      <c r="L33" s="10"/>
      <c r="M33" s="10"/>
      <c r="N33" s="11"/>
      <c r="O33" s="10"/>
    </row>
    <row r="34" spans="1:15" ht="15" x14ac:dyDescent="0.3">
      <c r="A34" s="39">
        <v>14</v>
      </c>
      <c r="B34" s="43">
        <v>390.5</v>
      </c>
      <c r="C34" s="41">
        <v>73.44</v>
      </c>
      <c r="D34" s="42">
        <f t="shared" si="0"/>
        <v>317.06</v>
      </c>
      <c r="E34" s="38">
        <f t="shared" si="1"/>
        <v>2.3100925779523111E-2</v>
      </c>
      <c r="G34" s="12"/>
      <c r="H34" s="17"/>
      <c r="I34" s="17"/>
      <c r="J34" s="12"/>
      <c r="K34" s="18"/>
      <c r="L34" s="13"/>
      <c r="M34" s="17"/>
      <c r="N34" s="13"/>
      <c r="O34" s="17"/>
    </row>
    <row r="35" spans="1:15" ht="15" x14ac:dyDescent="0.3">
      <c r="A35" s="39">
        <v>15</v>
      </c>
      <c r="B35" s="43">
        <v>373.17</v>
      </c>
      <c r="C35" s="41">
        <v>75.87</v>
      </c>
      <c r="D35" s="42">
        <f t="shared" si="0"/>
        <v>297.3</v>
      </c>
      <c r="E35" s="38">
        <f t="shared" si="1"/>
        <v>-4.0661372502831548E-2</v>
      </c>
      <c r="G35" s="12"/>
      <c r="J35" s="12"/>
      <c r="K35" s="18"/>
      <c r="L35" s="13"/>
      <c r="N35" s="13"/>
    </row>
    <row r="36" spans="1:15" ht="15" x14ac:dyDescent="0.3">
      <c r="A36" s="39">
        <v>16</v>
      </c>
      <c r="B36" s="43">
        <v>387.01</v>
      </c>
      <c r="C36" s="41">
        <v>76.3</v>
      </c>
      <c r="D36" s="42">
        <f t="shared" si="0"/>
        <v>310.70999999999998</v>
      </c>
      <c r="E36" s="38">
        <f t="shared" si="1"/>
        <v>2.610511098705616E-3</v>
      </c>
      <c r="G36" s="19"/>
      <c r="H36" s="19"/>
    </row>
    <row r="37" spans="1:15" ht="15" x14ac:dyDescent="0.3">
      <c r="A37" s="39">
        <v>17</v>
      </c>
      <c r="B37" s="43">
        <v>395.5</v>
      </c>
      <c r="C37" s="41">
        <v>72.86</v>
      </c>
      <c r="D37" s="42">
        <f t="shared" si="0"/>
        <v>322.64</v>
      </c>
      <c r="E37" s="38">
        <f t="shared" si="1"/>
        <v>4.110667600298152E-2</v>
      </c>
    </row>
    <row r="38" spans="1:15" ht="15" x14ac:dyDescent="0.3">
      <c r="A38" s="39">
        <v>18</v>
      </c>
      <c r="B38" s="43">
        <v>395.09</v>
      </c>
      <c r="C38" s="41">
        <v>76.53</v>
      </c>
      <c r="D38" s="42">
        <f t="shared" si="0"/>
        <v>318.55999999999995</v>
      </c>
      <c r="E38" s="38">
        <f t="shared" si="1"/>
        <v>2.794118121593649E-2</v>
      </c>
    </row>
    <row r="39" spans="1:15" ht="15" x14ac:dyDescent="0.3">
      <c r="A39" s="39">
        <v>19</v>
      </c>
      <c r="B39" s="43">
        <v>374.12</v>
      </c>
      <c r="C39" s="41">
        <v>77.05</v>
      </c>
      <c r="D39" s="42">
        <f t="shared" si="0"/>
        <v>297.07</v>
      </c>
      <c r="E39" s="38">
        <f t="shared" si="1"/>
        <v>-4.1403545003081681E-2</v>
      </c>
    </row>
    <row r="40" spans="1:15" ht="14.25" customHeight="1" x14ac:dyDescent="0.3">
      <c r="A40" s="44">
        <v>20</v>
      </c>
      <c r="B40" s="45">
        <v>396.45</v>
      </c>
      <c r="C40" s="46">
        <v>78.290000000000006</v>
      </c>
      <c r="D40" s="47">
        <f t="shared" si="0"/>
        <v>318.15999999999997</v>
      </c>
      <c r="E40" s="48">
        <f t="shared" si="1"/>
        <v>2.6650446432892948E-2</v>
      </c>
    </row>
    <row r="41" spans="1:15" ht="14.25" customHeight="1" x14ac:dyDescent="0.3">
      <c r="B41" s="26"/>
      <c r="D41" s="14"/>
      <c r="G41" s="7"/>
    </row>
    <row r="42" spans="1:15" x14ac:dyDescent="0.3">
      <c r="A42" s="49" t="s">
        <v>46</v>
      </c>
      <c r="B42" s="50">
        <f>SUM(B21:B40)</f>
        <v>7723.9900000000007</v>
      </c>
      <c r="C42" s="51">
        <f>SUM(C21:C40)</f>
        <v>1525.9699999999998</v>
      </c>
      <c r="D42" s="52">
        <f>SUM(D21:D40)</f>
        <v>6198.02</v>
      </c>
    </row>
    <row r="43" spans="1:15" ht="15.75" customHeight="1" x14ac:dyDescent="0.3">
      <c r="A43" s="53" t="s">
        <v>47</v>
      </c>
      <c r="B43" s="54">
        <f>AVERAGE(B21:B40)</f>
        <v>386.19950000000006</v>
      </c>
      <c r="C43" s="55">
        <f>AVERAGE(C21:C40)</f>
        <v>76.29849999999999</v>
      </c>
      <c r="D43" s="56">
        <f>AVERAGE(D21:D40)</f>
        <v>309.90100000000001</v>
      </c>
    </row>
    <row r="44" spans="1:15" x14ac:dyDescent="0.3">
      <c r="A44" s="20"/>
      <c r="B44" s="57"/>
      <c r="C44" s="57"/>
      <c r="D44" s="26"/>
    </row>
    <row r="45" spans="1:15" ht="14.25" customHeight="1" x14ac:dyDescent="0.3">
      <c r="A45" s="20"/>
      <c r="B45" s="20"/>
      <c r="C45" s="20"/>
      <c r="D45" s="26"/>
    </row>
    <row r="46" spans="1:15" ht="30.75" customHeight="1" x14ac:dyDescent="0.3">
      <c r="B46" s="58" t="s">
        <v>47</v>
      </c>
      <c r="C46" s="59" t="s">
        <v>48</v>
      </c>
    </row>
    <row r="47" spans="1:15" ht="15.75" customHeight="1" x14ac:dyDescent="0.3">
      <c r="B47" s="325">
        <f>D43</f>
        <v>309.90100000000001</v>
      </c>
      <c r="C47" s="60">
        <f>-(IF(D43&gt;300, 7.5%, 10%))</f>
        <v>-7.4999999999999997E-2</v>
      </c>
      <c r="D47" s="61">
        <f>IF(D43&lt;300, D43*0.9, D43*0.925)</f>
        <v>286.65842500000002</v>
      </c>
    </row>
    <row r="48" spans="1:15" ht="15.75" customHeight="1" x14ac:dyDescent="0.3">
      <c r="B48" s="326"/>
      <c r="C48" s="62">
        <f>+(IF(D43&gt;300, 7.5%, 10%))</f>
        <v>7.4999999999999997E-2</v>
      </c>
      <c r="D48" s="61">
        <f>IF(D43&lt;300, D43*1.1, D43*1.075)</f>
        <v>333.143575</v>
      </c>
    </row>
    <row r="49" spans="1:7" ht="14.25" customHeight="1" x14ac:dyDescent="0.3">
      <c r="A49" s="63"/>
      <c r="D49" s="64"/>
    </row>
    <row r="50" spans="1:7" ht="15" customHeight="1" x14ac:dyDescent="0.3">
      <c r="B50" s="327" t="s">
        <v>26</v>
      </c>
      <c r="C50" s="327"/>
      <c r="D50" s="26"/>
      <c r="E50" s="65" t="s">
        <v>27</v>
      </c>
      <c r="F50" s="66"/>
      <c r="G50" s="65" t="s">
        <v>28</v>
      </c>
    </row>
    <row r="51" spans="1:7" ht="15" customHeight="1" x14ac:dyDescent="0.3">
      <c r="A51" s="67" t="s">
        <v>29</v>
      </c>
      <c r="B51" s="68"/>
      <c r="C51" s="68"/>
      <c r="D51" s="26"/>
      <c r="E51" s="68"/>
      <c r="F51" s="20"/>
      <c r="G51" s="69"/>
    </row>
    <row r="52" spans="1:7" ht="15" customHeight="1" x14ac:dyDescent="0.3">
      <c r="A52" s="67" t="s">
        <v>30</v>
      </c>
      <c r="B52" s="70"/>
      <c r="C52" s="70"/>
      <c r="D52" s="26"/>
      <c r="E52" s="70"/>
      <c r="F52" s="20"/>
      <c r="G52" s="71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Amoxicillin</vt:lpstr>
      <vt:lpstr>Uniformity</vt:lpstr>
      <vt:lpstr>Amoxicillin!Print_Area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2018-02-21T13:08:11Z</cp:lastPrinted>
  <dcterms:created xsi:type="dcterms:W3CDTF">2005-07-05T10:19:27Z</dcterms:created>
  <dcterms:modified xsi:type="dcterms:W3CDTF">2018-02-23T05:57:14Z</dcterms:modified>
</cp:coreProperties>
</file>