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3"/>
  </bookViews>
  <sheets>
    <sheet name="Rifampicin SST" sheetId="5" r:id="rId1"/>
    <sheet name="Isoniazid SST" sheetId="1" r:id="rId2"/>
    <sheet name="Uniformity" sheetId="2" r:id="rId3"/>
    <sheet name="Rifampicin" sheetId="3" r:id="rId4"/>
    <sheet name="Isoniazid" sheetId="4" r:id="rId5"/>
    <sheet name="Rifampicin Assay" sheetId="6" r:id="rId6"/>
    <sheet name="Isoniazid Assay" sheetId="7" r:id="rId7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C124" i="7" l="1"/>
  <c r="B116" i="7"/>
  <c r="D100" i="7" s="1"/>
  <c r="B98" i="7"/>
  <c r="D97" i="7"/>
  <c r="F95" i="7"/>
  <c r="D95" i="7"/>
  <c r="G94" i="7"/>
  <c r="E94" i="7"/>
  <c r="B87" i="7"/>
  <c r="F97" i="7" s="1"/>
  <c r="B83" i="7"/>
  <c r="C76" i="7"/>
  <c r="H71" i="7"/>
  <c r="G71" i="7"/>
  <c r="B68" i="7"/>
  <c r="B69" i="7" s="1"/>
  <c r="H67" i="7"/>
  <c r="G67" i="7"/>
  <c r="H63" i="7"/>
  <c r="G63" i="7"/>
  <c r="G62" i="7"/>
  <c r="H62" i="7" s="1"/>
  <c r="C56" i="7"/>
  <c r="B55" i="7"/>
  <c r="B45" i="7"/>
  <c r="D48" i="7" s="1"/>
  <c r="D49" i="7" s="1"/>
  <c r="F44" i="7"/>
  <c r="F42" i="7"/>
  <c r="D42" i="7"/>
  <c r="G41" i="7"/>
  <c r="E41" i="7"/>
  <c r="B34" i="7"/>
  <c r="D44" i="7" s="1"/>
  <c r="B30" i="7"/>
  <c r="C124" i="6"/>
  <c r="B116" i="6"/>
  <c r="D100" i="6" s="1"/>
  <c r="B98" i="6"/>
  <c r="F97" i="6"/>
  <c r="F98" i="6" s="1"/>
  <c r="D97" i="6"/>
  <c r="F95" i="6"/>
  <c r="D95" i="6"/>
  <c r="I92" i="6" s="1"/>
  <c r="G94" i="6"/>
  <c r="E94" i="6"/>
  <c r="B87" i="6"/>
  <c r="B83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D42" i="6"/>
  <c r="G41" i="6"/>
  <c r="E41" i="6"/>
  <c r="B34" i="6"/>
  <c r="D44" i="6" s="1"/>
  <c r="B30" i="6"/>
  <c r="I39" i="6" l="1"/>
  <c r="D45" i="6"/>
  <c r="D46" i="6" s="1"/>
  <c r="D98" i="6"/>
  <c r="E93" i="6" s="1"/>
  <c r="D101" i="6"/>
  <c r="I39" i="7"/>
  <c r="D45" i="7"/>
  <c r="D46" i="7" s="1"/>
  <c r="F45" i="7"/>
  <c r="F46" i="7" s="1"/>
  <c r="D101" i="7"/>
  <c r="I92" i="7"/>
  <c r="D98" i="7"/>
  <c r="E93" i="7" s="1"/>
  <c r="E91" i="7"/>
  <c r="F98" i="7"/>
  <c r="E40" i="7"/>
  <c r="E38" i="7"/>
  <c r="E39" i="7"/>
  <c r="F99" i="7"/>
  <c r="G91" i="7"/>
  <c r="D99" i="7"/>
  <c r="G38" i="7"/>
  <c r="G93" i="7"/>
  <c r="D102" i="7"/>
  <c r="G92" i="7"/>
  <c r="F99" i="6"/>
  <c r="G93" i="6"/>
  <c r="G91" i="6"/>
  <c r="D49" i="6"/>
  <c r="E40" i="6"/>
  <c r="E92" i="6"/>
  <c r="F44" i="6"/>
  <c r="F45" i="6" s="1"/>
  <c r="F46" i="6" s="1"/>
  <c r="D102" i="6"/>
  <c r="G92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C129" i="4"/>
  <c r="B125" i="4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D109" i="4"/>
  <c r="B107" i="4"/>
  <c r="F106" i="4"/>
  <c r="F104" i="4"/>
  <c r="D104" i="4"/>
  <c r="G103" i="4"/>
  <c r="E103" i="4"/>
  <c r="G102" i="4"/>
  <c r="E102" i="4"/>
  <c r="G101" i="4"/>
  <c r="E101" i="4"/>
  <c r="G100" i="4"/>
  <c r="E100" i="4"/>
  <c r="B96" i="4"/>
  <c r="D106" i="4" s="1"/>
  <c r="B90" i="4"/>
  <c r="B91" i="4" s="1"/>
  <c r="C74" i="4"/>
  <c r="E68" i="4"/>
  <c r="G68" i="4" s="1"/>
  <c r="E67" i="4"/>
  <c r="B67" i="4"/>
  <c r="E66" i="4"/>
  <c r="E65" i="4"/>
  <c r="G65" i="4" s="1"/>
  <c r="G64" i="4"/>
  <c r="E64" i="4"/>
  <c r="E63" i="4"/>
  <c r="G63" i="4" s="1"/>
  <c r="E62" i="4"/>
  <c r="E61" i="4"/>
  <c r="G61" i="4" s="1"/>
  <c r="E60" i="4"/>
  <c r="G60" i="4" s="1"/>
  <c r="G59" i="4"/>
  <c r="E59" i="4"/>
  <c r="C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F44" i="4" s="1"/>
  <c r="B30" i="4"/>
  <c r="C129" i="3"/>
  <c r="B125" i="3"/>
  <c r="D109" i="3"/>
  <c r="B107" i="3"/>
  <c r="F104" i="3"/>
  <c r="D104" i="3"/>
  <c r="G103" i="3"/>
  <c r="E103" i="3"/>
  <c r="B96" i="3"/>
  <c r="D106" i="3" s="1"/>
  <c r="B90" i="3"/>
  <c r="B91" i="3"/>
  <c r="C74" i="3"/>
  <c r="B67" i="3"/>
  <c r="C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9" i="6" l="1"/>
  <c r="E38" i="6"/>
  <c r="E42" i="6" s="1"/>
  <c r="E39" i="6"/>
  <c r="G38" i="6"/>
  <c r="E91" i="6"/>
  <c r="E95" i="6" s="1"/>
  <c r="G40" i="7"/>
  <c r="G42" i="7" s="1"/>
  <c r="G39" i="7"/>
  <c r="E92" i="7"/>
  <c r="D103" i="7" s="1"/>
  <c r="E95" i="7"/>
  <c r="G95" i="7"/>
  <c r="E42" i="7"/>
  <c r="G39" i="6"/>
  <c r="G95" i="6"/>
  <c r="D103" i="6"/>
  <c r="G40" i="6"/>
  <c r="G67" i="4"/>
  <c r="G66" i="4"/>
  <c r="G62" i="4"/>
  <c r="E104" i="4"/>
  <c r="G104" i="4"/>
  <c r="D110" i="4"/>
  <c r="D111" i="4" s="1"/>
  <c r="F124" i="4"/>
  <c r="G129" i="4" s="1"/>
  <c r="F126" i="4"/>
  <c r="D112" i="4"/>
  <c r="D113" i="4" s="1"/>
  <c r="D114" i="4"/>
  <c r="G42" i="4"/>
  <c r="D52" i="4"/>
  <c r="E70" i="4"/>
  <c r="F45" i="4"/>
  <c r="F46" i="4" s="1"/>
  <c r="D50" i="4"/>
  <c r="D51" i="4" s="1"/>
  <c r="E72" i="4"/>
  <c r="D110" i="3"/>
  <c r="D111" i="3" s="1"/>
  <c r="D107" i="3"/>
  <c r="D45" i="3"/>
  <c r="F45" i="3"/>
  <c r="D107" i="4"/>
  <c r="D108" i="4" s="1"/>
  <c r="F107" i="4"/>
  <c r="F108" i="4" s="1"/>
  <c r="D25" i="2"/>
  <c r="D33" i="2"/>
  <c r="D37" i="2"/>
  <c r="D41" i="2"/>
  <c r="D27" i="2"/>
  <c r="D31" i="2"/>
  <c r="D35" i="2"/>
  <c r="D39" i="2"/>
  <c r="D43" i="2"/>
  <c r="C49" i="2"/>
  <c r="B57" i="3"/>
  <c r="F106" i="3"/>
  <c r="F107" i="3" s="1"/>
  <c r="D44" i="4"/>
  <c r="D45" i="4" s="1"/>
  <c r="D46" i="4" s="1"/>
  <c r="D24" i="2"/>
  <c r="D28" i="2"/>
  <c r="D32" i="2"/>
  <c r="D36" i="2"/>
  <c r="D40" i="2"/>
  <c r="D49" i="2"/>
  <c r="E42" i="4"/>
  <c r="C50" i="2"/>
  <c r="B57" i="4"/>
  <c r="D29" i="2"/>
  <c r="D26" i="2"/>
  <c r="D30" i="2"/>
  <c r="D34" i="2"/>
  <c r="D38" i="2"/>
  <c r="D42" i="2"/>
  <c r="B49" i="2"/>
  <c r="F46" i="3" l="1"/>
  <c r="G38" i="3"/>
  <c r="G39" i="3"/>
  <c r="G40" i="3"/>
  <c r="D46" i="3"/>
  <c r="E40" i="3"/>
  <c r="E38" i="3"/>
  <c r="E39" i="3"/>
  <c r="F108" i="3"/>
  <c r="G101" i="3"/>
  <c r="G102" i="3"/>
  <c r="G100" i="3"/>
  <c r="D108" i="3"/>
  <c r="E102" i="3"/>
  <c r="E100" i="3"/>
  <c r="E101" i="3"/>
  <c r="D52" i="7"/>
  <c r="D50" i="7"/>
  <c r="D50" i="6"/>
  <c r="G62" i="6" s="1"/>
  <c r="H62" i="6" s="1"/>
  <c r="D52" i="6"/>
  <c r="D105" i="6"/>
  <c r="D105" i="7"/>
  <c r="G68" i="7"/>
  <c r="H68" i="7" s="1"/>
  <c r="G69" i="7"/>
  <c r="H69" i="7" s="1"/>
  <c r="G66" i="7"/>
  <c r="H66" i="7" s="1"/>
  <c r="G64" i="7"/>
  <c r="H64" i="7" s="1"/>
  <c r="G60" i="7"/>
  <c r="G70" i="7"/>
  <c r="H70" i="7" s="1"/>
  <c r="D51" i="7"/>
  <c r="G65" i="7"/>
  <c r="H65" i="7" s="1"/>
  <c r="G61" i="7"/>
  <c r="H61" i="7" s="1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G68" i="6"/>
  <c r="H68" i="6" s="1"/>
  <c r="G42" i="6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F125" i="4"/>
  <c r="E71" i="4"/>
  <c r="F68" i="4"/>
  <c r="C81" i="4"/>
  <c r="F67" i="4"/>
  <c r="F64" i="4"/>
  <c r="F66" i="4"/>
  <c r="F65" i="4"/>
  <c r="F63" i="4"/>
  <c r="G72" i="4"/>
  <c r="G70" i="4"/>
  <c r="C79" i="4" s="1"/>
  <c r="F62" i="4"/>
  <c r="F59" i="4"/>
  <c r="F61" i="4"/>
  <c r="F60" i="4"/>
  <c r="G70" i="6" l="1"/>
  <c r="H70" i="6" s="1"/>
  <c r="G42" i="3"/>
  <c r="G60" i="6"/>
  <c r="G74" i="6" s="1"/>
  <c r="G61" i="6"/>
  <c r="H61" i="6" s="1"/>
  <c r="G64" i="6"/>
  <c r="H64" i="6" s="1"/>
  <c r="G65" i="6"/>
  <c r="H65" i="6" s="1"/>
  <c r="D51" i="6"/>
  <c r="G66" i="6"/>
  <c r="H66" i="6" s="1"/>
  <c r="G69" i="6"/>
  <c r="H69" i="6" s="1"/>
  <c r="E42" i="3"/>
  <c r="D52" i="3"/>
  <c r="D50" i="3"/>
  <c r="D114" i="3"/>
  <c r="E104" i="3"/>
  <c r="D112" i="3"/>
  <c r="G104" i="3"/>
  <c r="E120" i="7"/>
  <c r="E117" i="7"/>
  <c r="F108" i="7"/>
  <c r="E119" i="7"/>
  <c r="E115" i="7"/>
  <c r="E116" i="7" s="1"/>
  <c r="H60" i="7"/>
  <c r="G72" i="7"/>
  <c r="G73" i="7" s="1"/>
  <c r="G74" i="7"/>
  <c r="E120" i="6"/>
  <c r="E117" i="6"/>
  <c r="F108" i="6"/>
  <c r="E115" i="6"/>
  <c r="E116" i="6" s="1"/>
  <c r="E119" i="6"/>
  <c r="G74" i="4"/>
  <c r="G71" i="4"/>
  <c r="C82" i="4"/>
  <c r="C83" i="4" s="1"/>
  <c r="F72" i="4"/>
  <c r="F70" i="4"/>
  <c r="F71" i="4" s="1"/>
  <c r="H60" i="6" l="1"/>
  <c r="H72" i="6" s="1"/>
  <c r="G72" i="6"/>
  <c r="G73" i="6" s="1"/>
  <c r="D51" i="3"/>
  <c r="E68" i="3"/>
  <c r="E67" i="3"/>
  <c r="E63" i="3"/>
  <c r="E61" i="3"/>
  <c r="E66" i="3"/>
  <c r="E60" i="3"/>
  <c r="E65" i="3"/>
  <c r="E62" i="3"/>
  <c r="E59" i="3"/>
  <c r="E64" i="3"/>
  <c r="D113" i="3"/>
  <c r="E121" i="3"/>
  <c r="F121" i="3" s="1"/>
  <c r="E117" i="3"/>
  <c r="F117" i="3" s="1"/>
  <c r="E120" i="3"/>
  <c r="F120" i="3" s="1"/>
  <c r="E119" i="3"/>
  <c r="F119" i="3" s="1"/>
  <c r="E122" i="3"/>
  <c r="F122" i="3" s="1"/>
  <c r="E118" i="3"/>
  <c r="F118" i="3" s="1"/>
  <c r="F125" i="7"/>
  <c r="F120" i="7"/>
  <c r="F117" i="7"/>
  <c r="D125" i="7"/>
  <c r="F115" i="7"/>
  <c r="F119" i="7"/>
  <c r="H74" i="7"/>
  <c r="H72" i="7"/>
  <c r="F125" i="6"/>
  <c r="F120" i="6"/>
  <c r="F117" i="6"/>
  <c r="D125" i="6"/>
  <c r="F115" i="6"/>
  <c r="F119" i="6"/>
  <c r="H74" i="6"/>
  <c r="G59" i="3" l="1"/>
  <c r="E72" i="3"/>
  <c r="E70" i="3"/>
  <c r="E71" i="3" s="1"/>
  <c r="G66" i="3"/>
  <c r="G62" i="3"/>
  <c r="G61" i="3"/>
  <c r="G65" i="3"/>
  <c r="G63" i="3"/>
  <c r="G64" i="3"/>
  <c r="G60" i="3"/>
  <c r="G67" i="3"/>
  <c r="G68" i="3"/>
  <c r="F124" i="3"/>
  <c r="F126" i="3"/>
  <c r="G76" i="7"/>
  <c r="H73" i="7"/>
  <c r="G124" i="7"/>
  <c r="F116" i="7"/>
  <c r="G76" i="6"/>
  <c r="H73" i="6"/>
  <c r="G124" i="6"/>
  <c r="F116" i="6"/>
  <c r="F67" i="3" l="1"/>
  <c r="F64" i="3"/>
  <c r="F65" i="3"/>
  <c r="F62" i="3"/>
  <c r="F68" i="3"/>
  <c r="F60" i="3"/>
  <c r="F63" i="3"/>
  <c r="F61" i="3"/>
  <c r="F59" i="3"/>
  <c r="F70" i="3" s="1"/>
  <c r="F71" i="3" s="1"/>
  <c r="F66" i="3"/>
  <c r="F72" i="3"/>
  <c r="C81" i="3"/>
  <c r="G70" i="3"/>
  <c r="G72" i="3"/>
  <c r="F125" i="3"/>
  <c r="G129" i="3"/>
  <c r="G71" i="3" l="1"/>
  <c r="C79" i="3"/>
  <c r="C82" i="3"/>
  <c r="C83" i="3" s="1"/>
  <c r="G74" i="3"/>
</calcChain>
</file>

<file path=xl/sharedStrings.xml><?xml version="1.0" encoding="utf-8"?>
<sst xmlns="http://schemas.openxmlformats.org/spreadsheetml/2006/main" count="784" uniqueCount="174">
  <si>
    <t>HPLC System Suitability Report</t>
  </si>
  <si>
    <t>Analysis Data</t>
  </si>
  <si>
    <t>Assay</t>
  </si>
  <si>
    <t>Sample(s)</t>
  </si>
  <si>
    <t>Reference Substance:</t>
  </si>
  <si>
    <t>RH COM TABLETS</t>
  </si>
  <si>
    <t>% age Purity:</t>
  </si>
  <si>
    <t>NDQA201801320</t>
  </si>
  <si>
    <t>Weight (mg):</t>
  </si>
  <si>
    <t>Rifampicin 150mg &amp; Isoniazid 75mg</t>
  </si>
  <si>
    <t>Standard Conc (mg/mL):</t>
  </si>
  <si>
    <t>Each film coated tablet contains Rifampicin BP 150 mg and Isoniazid BP 75 mg.</t>
  </si>
  <si>
    <t>2018-02-01 09:21:21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</si>
  <si>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</si>
  <si>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</si>
  <si>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</si>
  <si>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</si>
  <si>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</si>
  <si>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</si>
  <si>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</si>
  <si>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</si>
  <si>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</si>
  <si>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</si>
  <si>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</si>
  <si>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</si>
  <si>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</si>
  <si>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</si>
  <si>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</si>
  <si>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</si>
  <si>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</si>
  <si>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</si>
  <si>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</si>
  <si>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</si>
  <si>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</si>
  <si>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</si>
  <si>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</si>
  <si>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</si>
  <si>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</si>
  <si>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</si>
  <si>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</si>
  <si>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</si>
  <si>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</si>
  <si>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</si>
  <si>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</si>
  <si>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</si>
  <si>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</si>
  <si>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</si>
  <si>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</si>
  <si>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</si>
  <si>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</si>
  <si>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</si>
  <si>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</si>
  <si>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</si>
  <si>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</si>
  <si>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</si>
  <si>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</si>
  <si>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</si>
  <si>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</si>
  <si>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</si>
  <si>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</si>
  <si>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</si>
  <si>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</si>
  <si>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</si>
  <si>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</si>
  <si>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</si>
  <si>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</si>
  <si>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</si>
  <si>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</si>
  <si>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</si>
  <si>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</si>
  <si>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</si>
  <si>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</si>
  <si>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</si>
  <si>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</si>
  <si>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</si>
  <si>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</si>
  <si>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</si>
  <si>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</si>
  <si>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</si>
  <si>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</si>
  <si>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</si>
  <si>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</si>
  <si>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</si>
  <si>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</si>
  <si>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</si>
  <si>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</si>
  <si>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</si>
  <si>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</si>
  <si>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</si>
  <si>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</si>
  <si>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</si>
  <si>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</si>
  <si>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</si>
  <si>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</si>
  <si>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</si>
  <si>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</si>
  <si>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</si>
  <si>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</si>
  <si>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</si>
  <si>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</si>
  <si>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</si>
  <si>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</si>
  <si>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</si>
  <si>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</si>
  <si>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</si>
  <si>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</si>
  <si>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</si>
  <si>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</si>
  <si>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</si>
  <si>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</si>
  <si>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</si>
  <si>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</si>
  <si>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</si>
  <si>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</si>
  <si>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</si>
  <si>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</si>
  <si>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</si>
  <si>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</si>
  <si>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</si>
  <si>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</si>
  <si>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</si>
  <si>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</si>
  <si>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</si>
  <si>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</si>
  <si>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RIFAMPICIN</t>
  </si>
  <si>
    <t>ISONIAZID</t>
  </si>
  <si>
    <t>I8-4</t>
  </si>
  <si>
    <t xml:space="preserve">PETER </t>
  </si>
  <si>
    <t>NGUMO</t>
  </si>
  <si>
    <t>PETER</t>
  </si>
  <si>
    <t>Initial Standard dilution volume (mL):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</si>
  <si>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</si>
  <si>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</si>
  <si>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</si>
  <si>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</si>
  <si>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</si>
  <si>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</si>
  <si>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</si>
  <si>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</si>
  <si>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</si>
  <si>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</si>
  <si>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</si>
  <si>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</si>
  <si>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</si>
  <si>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</si>
  <si>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</si>
  <si>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</si>
  <si>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</si>
  <si>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</si>
  <si>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</si>
  <si>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</si>
  <si>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</si>
  <si>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</si>
  <si>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</si>
  <si>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</si>
  <si>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</si>
  <si>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</si>
  <si>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</si>
  <si>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</si>
  <si>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</si>
  <si>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</si>
  <si>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</si>
  <si>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</si>
  <si>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</si>
  <si>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</si>
  <si>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</si>
  <si>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</si>
  <si>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</si>
  <si>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</si>
  <si>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</si>
  <si>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>Range:</t>
  </si>
  <si>
    <t>Minimum</t>
  </si>
  <si>
    <t>Maximum</t>
  </si>
  <si>
    <t>R4-3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</si>
</sst>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  <numFmt numFmtId="174" formatCode="0.0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vertAlign val="superscript"/>
      <sz val="14"/>
      <color indexed="8"/>
      <name val="Book Antiqua"/>
    </font>
    <font>
      <sz val="14"/>
      <color indexed="8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7" fillId="2" borderId="0"/>
  </cellStyleXfs>
  <cellXfs count="7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3" fillId="2" borderId="0" xfId="0" applyFont="1" applyFill="1"/>
    <xf numFmtId="0" fontId="23" fillId="2" borderId="0" xfId="0" applyFont="1" applyFill="1" applyAlignment="1">
      <alignment horizontal="center"/>
    </xf>
    <xf numFmtId="0" fontId="26" fillId="2" borderId="7" xfId="0" applyFont="1" applyFill="1" applyBorder="1"/>
    <xf numFmtId="0" fontId="2" fillId="2" borderId="0" xfId="1" applyFont="1" applyFill="1"/>
    <xf numFmtId="0" fontId="11" fillId="2" borderId="0" xfId="1" applyFont="1" applyFill="1"/>
    <xf numFmtId="0" fontId="27" fillId="2" borderId="0" xfId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72" fontId="13" fillId="3" borderId="0" xfId="1" applyNumberFormat="1" applyFont="1" applyFill="1" applyAlignment="1" applyProtection="1">
      <alignment horizontal="center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9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4" fillId="3" borderId="31" xfId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170" fontId="11" fillId="2" borderId="28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1" xfId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1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4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30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4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4" fontId="11" fillId="2" borderId="14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4" fontId="11" fillId="2" borderId="15" xfId="1" applyNumberFormat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2" fontId="14" fillId="7" borderId="33" xfId="1" applyNumberFormat="1" applyFont="1" applyFill="1" applyBorder="1" applyAlignment="1">
      <alignment horizontal="center"/>
    </xf>
    <xf numFmtId="174" fontId="14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4" fillId="6" borderId="6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62" xfId="1" applyFont="1" applyFill="1" applyBorder="1" applyAlignment="1">
      <alignment horizontal="center"/>
    </xf>
    <xf numFmtId="171" fontId="14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" fontId="12" fillId="6" borderId="63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15" xfId="1" applyNumberFormat="1" applyFont="1" applyFill="1" applyBorder="1" applyAlignment="1">
      <alignment horizontal="center"/>
    </xf>
    <xf numFmtId="0" fontId="11" fillId="2" borderId="64" xfId="1" applyFont="1" applyFill="1" applyBorder="1" applyAlignment="1">
      <alignment horizontal="right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26" xfId="1" applyFont="1" applyFill="1" applyBorder="1" applyAlignment="1">
      <alignment horizontal="right"/>
    </xf>
    <xf numFmtId="2" fontId="11" fillId="6" borderId="49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166" fontId="11" fillId="7" borderId="4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7" borderId="28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170" fontId="14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4" fontId="11" fillId="2" borderId="25" xfId="1" applyNumberFormat="1" applyFont="1" applyFill="1" applyBorder="1" applyAlignment="1">
      <alignment horizontal="center"/>
    </xf>
    <xf numFmtId="170" fontId="14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4" fontId="11" fillId="2" borderId="31" xfId="1" applyNumberFormat="1" applyFont="1" applyFill="1" applyBorder="1" applyAlignment="1">
      <alignment horizontal="center"/>
    </xf>
    <xf numFmtId="170" fontId="14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4" fontId="11" fillId="2" borderId="4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2" fontId="14" fillId="7" borderId="59" xfId="1" applyNumberFormat="1" applyFont="1" applyFill="1" applyBorder="1" applyAlignment="1">
      <alignment horizontal="center"/>
    </xf>
    <xf numFmtId="171" fontId="14" fillId="7" borderId="54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4" fillId="6" borderId="49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4" fillId="7" borderId="29" xfId="1" applyFont="1" applyFill="1" applyBorder="1" applyAlignment="1">
      <alignment horizontal="center"/>
    </xf>
    <xf numFmtId="0" fontId="14" fillId="7" borderId="65" xfId="1" applyFont="1" applyFill="1" applyBorder="1" applyAlignment="1">
      <alignment horizontal="center"/>
    </xf>
    <xf numFmtId="0" fontId="11" fillId="2" borderId="13" xfId="1" applyFont="1" applyFill="1" applyBorder="1"/>
    <xf numFmtId="0" fontId="17" fillId="2" borderId="0" xfId="1" applyFont="1" applyFill="1" applyAlignment="1">
      <alignment horizontal="right" vertical="center" wrapText="1"/>
    </xf>
    <xf numFmtId="2" fontId="14" fillId="6" borderId="61" xfId="1" applyNumberFormat="1" applyFont="1" applyFill="1" applyBorder="1" applyAlignment="1">
      <alignment horizontal="center"/>
    </xf>
    <xf numFmtId="171" fontId="14" fillId="6" borderId="61" xfId="1" applyNumberFormat="1" applyFont="1" applyFill="1" applyBorder="1" applyAlignment="1">
      <alignment horizontal="center"/>
    </xf>
    <xf numFmtId="2" fontId="14" fillId="7" borderId="62" xfId="1" applyNumberFormat="1" applyFont="1" applyFill="1" applyBorder="1" applyAlignment="1">
      <alignment horizontal="center"/>
    </xf>
    <xf numFmtId="171" fontId="14" fillId="7" borderId="62" xfId="1" applyNumberFormat="1" applyFont="1" applyFill="1" applyBorder="1" applyAlignment="1">
      <alignment horizontal="center"/>
    </xf>
    <xf numFmtId="175" fontId="32" fillId="2" borderId="0" xfId="1" applyNumberFormat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" fontId="14" fillId="3" borderId="32" xfId="0" applyNumberFormat="1" applyFont="1" applyFill="1" applyBorder="1" applyAlignment="1" applyProtection="1">
      <alignment horizontal="center"/>
      <protection locked="0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" fontId="14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25" fillId="3" borderId="0" xfId="0" applyFont="1" applyFill="1" applyAlignment="1" applyProtection="1">
      <alignment horizontal="left"/>
      <protection locked="0"/>
    </xf>
    <xf numFmtId="10" fontId="29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workbookViewId="0">
      <selection activeCell="B47" sqref="B47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30" t="s">
        <v>0</v>
      </c>
      <c r="B15" s="630"/>
      <c r="C15" s="630"/>
      <c r="D15" s="630"/>
      <c r="E15" s="630"/>
    </row>
    <row r="16" spans="1:6" ht="16.5" customHeight="1" x14ac:dyDescent="0.3">
      <c r="A16" s="348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49"/>
    </row>
    <row r="18" spans="1:5" ht="16.5" customHeight="1" x14ac:dyDescent="0.3">
      <c r="A18" s="75" t="s">
        <v>4</v>
      </c>
      <c r="B18" s="458" t="s">
        <v>124</v>
      </c>
      <c r="C18" s="349"/>
      <c r="D18" s="349"/>
      <c r="E18" s="349"/>
    </row>
    <row r="19" spans="1:5" ht="16.5" customHeight="1" x14ac:dyDescent="0.3">
      <c r="A19" s="75" t="s">
        <v>6</v>
      </c>
      <c r="B19" s="12">
        <v>99.11</v>
      </c>
      <c r="C19" s="349"/>
      <c r="D19" s="349"/>
      <c r="E19" s="349"/>
    </row>
    <row r="20" spans="1:5" ht="16.5" customHeight="1" x14ac:dyDescent="0.3">
      <c r="A20" s="8" t="s">
        <v>8</v>
      </c>
      <c r="B20" s="12">
        <v>20.96</v>
      </c>
      <c r="C20" s="349"/>
      <c r="D20" s="349"/>
      <c r="E20" s="349"/>
    </row>
    <row r="21" spans="1:5" ht="16.5" customHeight="1" x14ac:dyDescent="0.3">
      <c r="A21" s="8" t="s">
        <v>10</v>
      </c>
      <c r="B21" s="13">
        <v>0.16768</v>
      </c>
      <c r="C21" s="349"/>
      <c r="D21" s="349"/>
      <c r="E21" s="349"/>
    </row>
    <row r="22" spans="1:5" ht="15.75" customHeight="1" x14ac:dyDescent="0.25">
      <c r="A22" s="349"/>
      <c r="B22" s="349" t="s">
        <v>12</v>
      </c>
      <c r="C22" s="349"/>
      <c r="D22" s="349"/>
      <c r="E22" s="34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54375882</v>
      </c>
      <c r="C24" s="18">
        <v>39744.449999999997</v>
      </c>
      <c r="D24" s="19">
        <v>1.1000000000000001</v>
      </c>
      <c r="E24" s="20">
        <v>12.4</v>
      </c>
    </row>
    <row r="25" spans="1:5" ht="16.5" customHeight="1" x14ac:dyDescent="0.3">
      <c r="A25" s="17">
        <v>2</v>
      </c>
      <c r="B25" s="18">
        <v>54327692</v>
      </c>
      <c r="C25" s="18">
        <v>40671.69</v>
      </c>
      <c r="D25" s="19">
        <v>1.1000000000000001</v>
      </c>
      <c r="E25" s="19">
        <v>12.4</v>
      </c>
    </row>
    <row r="26" spans="1:5" ht="16.5" customHeight="1" x14ac:dyDescent="0.3">
      <c r="A26" s="17">
        <v>3</v>
      </c>
      <c r="B26" s="18">
        <v>54352864</v>
      </c>
      <c r="C26" s="18">
        <v>41983.18</v>
      </c>
      <c r="D26" s="19">
        <v>1.0900000000000001</v>
      </c>
      <c r="E26" s="19">
        <v>12.39</v>
      </c>
    </row>
    <row r="27" spans="1:5" ht="16.5" customHeight="1" x14ac:dyDescent="0.3">
      <c r="A27" s="17">
        <v>4</v>
      </c>
      <c r="B27" s="18">
        <v>54394775</v>
      </c>
      <c r="C27" s="18">
        <v>39480.46</v>
      </c>
      <c r="D27" s="19">
        <v>1.06</v>
      </c>
      <c r="E27" s="19">
        <v>12.4</v>
      </c>
    </row>
    <row r="28" spans="1:5" ht="16.5" customHeight="1" x14ac:dyDescent="0.3">
      <c r="A28" s="17">
        <v>5</v>
      </c>
      <c r="B28" s="18">
        <v>54591543</v>
      </c>
      <c r="C28" s="18">
        <v>42877.49</v>
      </c>
      <c r="D28" s="19">
        <v>1.0900000000000001</v>
      </c>
      <c r="E28" s="19">
        <v>12.39</v>
      </c>
    </row>
    <row r="29" spans="1:5" ht="16.5" customHeight="1" x14ac:dyDescent="0.3">
      <c r="A29" s="17">
        <v>6</v>
      </c>
      <c r="B29" s="21">
        <v>54345250</v>
      </c>
      <c r="C29" s="21">
        <v>39949.43</v>
      </c>
      <c r="D29" s="22">
        <v>1.07</v>
      </c>
      <c r="E29" s="22">
        <v>12.39</v>
      </c>
    </row>
    <row r="30" spans="1:5" ht="16.5" customHeight="1" x14ac:dyDescent="0.3">
      <c r="A30" s="23" t="s">
        <v>18</v>
      </c>
      <c r="B30" s="24">
        <f>AVERAGE(B24:B29)</f>
        <v>54398001</v>
      </c>
      <c r="C30" s="25">
        <f>AVERAGE(C24:C29)</f>
        <v>40784.449999999997</v>
      </c>
      <c r="D30" s="26">
        <f>AVERAGE(D24:D29)</f>
        <v>1.085</v>
      </c>
      <c r="E30" s="26">
        <f>AVERAGE(E24:E29)</f>
        <v>12.395000000000001</v>
      </c>
    </row>
    <row r="31" spans="1:5" ht="16.5" customHeight="1" x14ac:dyDescent="0.3">
      <c r="A31" s="27" t="s">
        <v>19</v>
      </c>
      <c r="B31" s="28">
        <f>(STDEV(B24:B29)/B30)</f>
        <v>1.7959294022987444E-3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349"/>
      <c r="B33" s="349"/>
      <c r="C33" s="349"/>
      <c r="D33" s="349"/>
      <c r="E33" s="349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349"/>
      <c r="B37" s="349"/>
      <c r="C37" s="349"/>
      <c r="D37" s="349"/>
      <c r="E37" s="349"/>
    </row>
    <row r="38" spans="1:5" ht="16.5" customHeight="1" x14ac:dyDescent="0.3">
      <c r="A38" s="348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124</v>
      </c>
      <c r="C39" s="349"/>
      <c r="D39" s="349"/>
      <c r="E39" s="349"/>
    </row>
    <row r="40" spans="1:5" ht="16.5" customHeight="1" x14ac:dyDescent="0.3">
      <c r="A40" s="75" t="s">
        <v>6</v>
      </c>
      <c r="B40" s="12">
        <v>99.11</v>
      </c>
      <c r="C40" s="349"/>
      <c r="D40" s="349"/>
      <c r="E40" s="349"/>
    </row>
    <row r="41" spans="1:5" ht="16.5" customHeight="1" x14ac:dyDescent="0.3">
      <c r="A41" s="8" t="s">
        <v>8</v>
      </c>
      <c r="B41" s="12">
        <v>20.96</v>
      </c>
      <c r="C41" s="349"/>
      <c r="D41" s="349"/>
      <c r="E41" s="349"/>
    </row>
    <row r="42" spans="1:5" ht="16.5" customHeight="1" x14ac:dyDescent="0.3">
      <c r="A42" s="8" t="s">
        <v>10</v>
      </c>
      <c r="B42" s="13">
        <v>0.16768</v>
      </c>
      <c r="C42" s="349"/>
      <c r="D42" s="349"/>
      <c r="E42" s="349"/>
    </row>
    <row r="43" spans="1:5" ht="15.75" customHeight="1" x14ac:dyDescent="0.25">
      <c r="A43" s="349"/>
      <c r="B43" s="349"/>
      <c r="C43" s="349"/>
      <c r="D43" s="349"/>
      <c r="E43" s="34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54375882</v>
      </c>
      <c r="C45" s="18">
        <v>39744.449999999997</v>
      </c>
      <c r="D45" s="19">
        <v>1.1000000000000001</v>
      </c>
      <c r="E45" s="20">
        <v>12.4</v>
      </c>
    </row>
    <row r="46" spans="1:5" ht="16.5" customHeight="1" x14ac:dyDescent="0.3">
      <c r="A46" s="17">
        <v>2</v>
      </c>
      <c r="B46" s="18">
        <v>54327692</v>
      </c>
      <c r="C46" s="18">
        <v>40671.69</v>
      </c>
      <c r="D46" s="19">
        <v>1.1000000000000001</v>
      </c>
      <c r="E46" s="19">
        <v>12.4</v>
      </c>
    </row>
    <row r="47" spans="1:5" ht="16.5" customHeight="1" x14ac:dyDescent="0.3">
      <c r="A47" s="17">
        <v>3</v>
      </c>
      <c r="B47" s="18">
        <v>54352864</v>
      </c>
      <c r="C47" s="18">
        <v>41983.18</v>
      </c>
      <c r="D47" s="19">
        <v>1.0900000000000001</v>
      </c>
      <c r="E47" s="19">
        <v>12.39</v>
      </c>
    </row>
    <row r="48" spans="1:5" ht="16.5" customHeight="1" x14ac:dyDescent="0.3">
      <c r="A48" s="17">
        <v>4</v>
      </c>
      <c r="B48" s="18">
        <v>54394775</v>
      </c>
      <c r="C48" s="18">
        <v>39480.46</v>
      </c>
      <c r="D48" s="19">
        <v>1.06</v>
      </c>
      <c r="E48" s="19">
        <v>12.4</v>
      </c>
    </row>
    <row r="49" spans="1:7" ht="16.5" customHeight="1" x14ac:dyDescent="0.3">
      <c r="A49" s="17">
        <v>5</v>
      </c>
      <c r="B49" s="18">
        <v>54591543</v>
      </c>
      <c r="C49" s="18">
        <v>42877.49</v>
      </c>
      <c r="D49" s="19">
        <v>1.0900000000000001</v>
      </c>
      <c r="E49" s="19">
        <v>12.39</v>
      </c>
    </row>
    <row r="50" spans="1:7" ht="16.5" customHeight="1" x14ac:dyDescent="0.3">
      <c r="A50" s="17">
        <v>6</v>
      </c>
      <c r="B50" s="21">
        <v>54345250</v>
      </c>
      <c r="C50" s="21">
        <v>39949.43</v>
      </c>
      <c r="D50" s="22">
        <v>1.07</v>
      </c>
      <c r="E50" s="22">
        <v>12.39</v>
      </c>
    </row>
    <row r="51" spans="1:7" ht="16.5" customHeight="1" x14ac:dyDescent="0.3">
      <c r="A51" s="23" t="s">
        <v>18</v>
      </c>
      <c r="B51" s="24">
        <f>AVERAGE(B45:B50)</f>
        <v>54398001</v>
      </c>
      <c r="C51" s="25">
        <f>AVERAGE(C45:C50)</f>
        <v>40784.449999999997</v>
      </c>
      <c r="D51" s="26">
        <f>AVERAGE(D45:D50)</f>
        <v>1.085</v>
      </c>
      <c r="E51" s="26">
        <f>AVERAGE(E45:E50)</f>
        <v>12.395000000000001</v>
      </c>
    </row>
    <row r="52" spans="1:7" ht="16.5" customHeight="1" x14ac:dyDescent="0.3">
      <c r="A52" s="27" t="s">
        <v>19</v>
      </c>
      <c r="B52" s="28">
        <f>(STDEV(B45:B50)/B51)</f>
        <v>1.7959294022987444E-3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349"/>
      <c r="B54" s="349"/>
      <c r="C54" s="349"/>
      <c r="D54" s="349"/>
      <c r="E54" s="349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631" t="s">
        <v>26</v>
      </c>
      <c r="C59" s="63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60" t="s">
        <v>129</v>
      </c>
      <c r="C60" s="460" t="s">
        <v>128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52" sqref="B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30" t="s">
        <v>0</v>
      </c>
      <c r="B15" s="630"/>
      <c r="C15" s="630"/>
      <c r="D15" s="630"/>
      <c r="E15" s="63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59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20.57</v>
      </c>
      <c r="C20" s="10"/>
      <c r="D20" s="10"/>
      <c r="E20" s="10"/>
    </row>
    <row r="21" spans="1:6" ht="16.5" customHeight="1" x14ac:dyDescent="0.3">
      <c r="A21" s="7" t="s">
        <v>10</v>
      </c>
      <c r="B21" s="13">
        <v>8.2280000000000006E-2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21573583</v>
      </c>
      <c r="C24" s="18">
        <v>2731.66</v>
      </c>
      <c r="D24" s="19">
        <v>1.07</v>
      </c>
      <c r="E24" s="20">
        <v>4.0599999999999996</v>
      </c>
    </row>
    <row r="25" spans="1:6" ht="16.5" customHeight="1" x14ac:dyDescent="0.3">
      <c r="A25" s="17">
        <v>2</v>
      </c>
      <c r="B25" s="18">
        <v>21572125</v>
      </c>
      <c r="C25" s="18">
        <v>2761.4</v>
      </c>
      <c r="D25" s="19">
        <v>1.0900000000000001</v>
      </c>
      <c r="E25" s="19">
        <v>4.0599999999999996</v>
      </c>
    </row>
    <row r="26" spans="1:6" ht="16.5" customHeight="1" x14ac:dyDescent="0.3">
      <c r="A26" s="17">
        <v>3</v>
      </c>
      <c r="B26" s="18">
        <v>21595729</v>
      </c>
      <c r="C26" s="18">
        <v>2729.82</v>
      </c>
      <c r="D26" s="19">
        <v>1.0900000000000001</v>
      </c>
      <c r="E26" s="19">
        <v>4.05</v>
      </c>
    </row>
    <row r="27" spans="1:6" ht="16.5" customHeight="1" x14ac:dyDescent="0.3">
      <c r="A27" s="17">
        <v>4</v>
      </c>
      <c r="B27" s="18">
        <v>21654224</v>
      </c>
      <c r="C27" s="18">
        <v>2745.5</v>
      </c>
      <c r="D27" s="19">
        <v>1.08</v>
      </c>
      <c r="E27" s="19">
        <v>4.05</v>
      </c>
    </row>
    <row r="28" spans="1:6" ht="16.5" customHeight="1" x14ac:dyDescent="0.3">
      <c r="A28" s="17">
        <v>5</v>
      </c>
      <c r="B28" s="18">
        <v>21679727</v>
      </c>
      <c r="C28" s="18">
        <v>2717.74</v>
      </c>
      <c r="D28" s="19">
        <v>1.07</v>
      </c>
      <c r="E28" s="19">
        <v>4.0599999999999996</v>
      </c>
    </row>
    <row r="29" spans="1:6" ht="16.5" customHeight="1" x14ac:dyDescent="0.3">
      <c r="A29" s="17">
        <v>6</v>
      </c>
      <c r="B29" s="21">
        <v>21590282</v>
      </c>
      <c r="C29" s="21">
        <v>2749.52</v>
      </c>
      <c r="D29" s="22">
        <v>1.08</v>
      </c>
      <c r="E29" s="22">
        <v>4.0599999999999996</v>
      </c>
    </row>
    <row r="30" spans="1:6" ht="16.5" customHeight="1" x14ac:dyDescent="0.3">
      <c r="A30" s="23" t="s">
        <v>18</v>
      </c>
      <c r="B30" s="24">
        <f>AVERAGE(B24:B29)</f>
        <v>21610945</v>
      </c>
      <c r="C30" s="25">
        <f>AVERAGE(C24:C29)</f>
        <v>2739.2733333333331</v>
      </c>
      <c r="D30" s="26">
        <f>AVERAGE(D24:D29)</f>
        <v>1.08</v>
      </c>
      <c r="E30" s="26">
        <f>AVERAGE(E24:E29)</f>
        <v>4.0566666666666658</v>
      </c>
    </row>
    <row r="31" spans="1:6" ht="16.5" customHeight="1" x14ac:dyDescent="0.3">
      <c r="A31" s="27" t="s">
        <v>19</v>
      </c>
      <c r="B31" s="28">
        <f>(STDEV(B24:B29)/B30)</f>
        <v>2.0864317438552583E-3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100.33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20.57</v>
      </c>
      <c r="C41" s="10"/>
      <c r="D41" s="10"/>
      <c r="E41" s="10"/>
    </row>
    <row r="42" spans="1:6" ht="16.5" customHeight="1" x14ac:dyDescent="0.3">
      <c r="A42" s="7" t="s">
        <v>10</v>
      </c>
      <c r="B42" s="13">
        <v>8.2280000000000006E-2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21573583</v>
      </c>
      <c r="C45" s="18">
        <v>2731.66</v>
      </c>
      <c r="D45" s="19">
        <v>1.07</v>
      </c>
      <c r="E45" s="20">
        <v>4.0599999999999996</v>
      </c>
    </row>
    <row r="46" spans="1:6" ht="16.5" customHeight="1" x14ac:dyDescent="0.3">
      <c r="A46" s="17">
        <v>2</v>
      </c>
      <c r="B46" s="18">
        <v>21572125</v>
      </c>
      <c r="C46" s="18">
        <v>2761.4</v>
      </c>
      <c r="D46" s="19">
        <v>1.0900000000000001</v>
      </c>
      <c r="E46" s="19">
        <v>4.0599999999999996</v>
      </c>
    </row>
    <row r="47" spans="1:6" ht="16.5" customHeight="1" x14ac:dyDescent="0.3">
      <c r="A47" s="17">
        <v>3</v>
      </c>
      <c r="B47" s="18">
        <v>21595729</v>
      </c>
      <c r="C47" s="18">
        <v>2729.82</v>
      </c>
      <c r="D47" s="19">
        <v>1.0900000000000001</v>
      </c>
      <c r="E47" s="19">
        <v>4.05</v>
      </c>
    </row>
    <row r="48" spans="1:6" ht="16.5" customHeight="1" x14ac:dyDescent="0.3">
      <c r="A48" s="17">
        <v>4</v>
      </c>
      <c r="B48" s="18">
        <v>21654224</v>
      </c>
      <c r="C48" s="18">
        <v>2745.5</v>
      </c>
      <c r="D48" s="19">
        <v>1.08</v>
      </c>
      <c r="E48" s="19">
        <v>4.05</v>
      </c>
    </row>
    <row r="49" spans="1:7" ht="16.5" customHeight="1" x14ac:dyDescent="0.3">
      <c r="A49" s="17">
        <v>5</v>
      </c>
      <c r="B49" s="18">
        <v>21679727</v>
      </c>
      <c r="C49" s="18">
        <v>2717.74</v>
      </c>
      <c r="D49" s="19">
        <v>1.07</v>
      </c>
      <c r="E49" s="19">
        <v>4.0599999999999996</v>
      </c>
    </row>
    <row r="50" spans="1:7" ht="16.5" customHeight="1" x14ac:dyDescent="0.3">
      <c r="A50" s="17">
        <v>6</v>
      </c>
      <c r="B50" s="21">
        <v>21590282</v>
      </c>
      <c r="C50" s="21">
        <v>2749.52</v>
      </c>
      <c r="D50" s="22">
        <v>1.08</v>
      </c>
      <c r="E50" s="22">
        <v>4.0599999999999996</v>
      </c>
    </row>
    <row r="51" spans="1:7" ht="16.5" customHeight="1" x14ac:dyDescent="0.3">
      <c r="A51" s="23" t="s">
        <v>18</v>
      </c>
      <c r="B51" s="24">
        <f>AVERAGE(B45:B50)</f>
        <v>21610945</v>
      </c>
      <c r="C51" s="25">
        <f>AVERAGE(C45:C50)</f>
        <v>2739.2733333333331</v>
      </c>
      <c r="D51" s="26">
        <f>AVERAGE(D45:D50)</f>
        <v>1.08</v>
      </c>
      <c r="E51" s="26">
        <f>AVERAGE(E45:E50)</f>
        <v>4.0566666666666658</v>
      </c>
    </row>
    <row r="52" spans="1:7" ht="16.5" customHeight="1" x14ac:dyDescent="0.3">
      <c r="A52" s="27" t="s">
        <v>19</v>
      </c>
      <c r="B52" s="28">
        <f>(STDEV(B45:B50)/B51)</f>
        <v>2.0864317438552583E-3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31" t="s">
        <v>26</v>
      </c>
      <c r="C59" s="63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60" t="s">
        <v>127</v>
      </c>
      <c r="C60" s="460" t="s">
        <v>128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1" workbookViewId="0">
      <selection activeCell="D51" sqref="D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35" t="s">
        <v>31</v>
      </c>
      <c r="B11" s="636"/>
      <c r="C11" s="636"/>
      <c r="D11" s="636"/>
      <c r="E11" s="636"/>
      <c r="F11" s="637"/>
      <c r="G11" s="91"/>
    </row>
    <row r="12" spans="1:7" ht="16.5" customHeight="1" x14ac:dyDescent="0.3">
      <c r="A12" s="634" t="s">
        <v>32</v>
      </c>
      <c r="B12" s="634"/>
      <c r="C12" s="634"/>
      <c r="D12" s="634"/>
      <c r="E12" s="634"/>
      <c r="F12" s="634"/>
      <c r="G12" s="90"/>
    </row>
    <row r="14" spans="1:7" ht="16.5" customHeight="1" x14ac:dyDescent="0.3">
      <c r="A14" s="639" t="s">
        <v>33</v>
      </c>
      <c r="B14" s="639"/>
      <c r="C14" s="60" t="s">
        <v>5</v>
      </c>
    </row>
    <row r="15" spans="1:7" ht="16.5" customHeight="1" x14ac:dyDescent="0.3">
      <c r="A15" s="639" t="s">
        <v>34</v>
      </c>
      <c r="B15" s="639"/>
      <c r="C15" s="60" t="s">
        <v>7</v>
      </c>
    </row>
    <row r="16" spans="1:7" ht="16.5" customHeight="1" x14ac:dyDescent="0.3">
      <c r="A16" s="639" t="s">
        <v>35</v>
      </c>
      <c r="B16" s="639"/>
      <c r="C16" s="60" t="s">
        <v>9</v>
      </c>
    </row>
    <row r="17" spans="1:5" ht="16.5" customHeight="1" x14ac:dyDescent="0.3">
      <c r="A17" s="639" t="s">
        <v>36</v>
      </c>
      <c r="B17" s="639"/>
      <c r="C17" s="60" t="s">
        <v>11</v>
      </c>
    </row>
    <row r="18" spans="1:5" ht="16.5" customHeight="1" x14ac:dyDescent="0.3">
      <c r="A18" s="639" t="s">
        <v>37</v>
      </c>
      <c r="B18" s="639"/>
      <c r="C18" s="97" t="s">
        <v>12</v>
      </c>
    </row>
    <row r="19" spans="1:5" ht="16.5" customHeight="1" x14ac:dyDescent="0.3">
      <c r="A19" s="639" t="s">
        <v>38</v>
      </c>
      <c r="B19" s="63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34" t="s">
        <v>1</v>
      </c>
      <c r="B21" s="634"/>
      <c r="C21" s="59" t="s">
        <v>39</v>
      </c>
      <c r="D21" s="66"/>
    </row>
    <row r="22" spans="1:5" ht="15.75" customHeight="1" x14ac:dyDescent="0.3">
      <c r="A22" s="638"/>
      <c r="B22" s="638"/>
      <c r="C22" s="57"/>
      <c r="D22" s="638"/>
      <c r="E22" s="63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299.39</v>
      </c>
      <c r="D24" s="87">
        <f t="shared" ref="D24:D43" si="0">(C24-$C$46)/$C$46</f>
        <v>-4.0020892036743633E-3</v>
      </c>
      <c r="E24" s="53"/>
    </row>
    <row r="25" spans="1:5" ht="15.75" customHeight="1" x14ac:dyDescent="0.3">
      <c r="C25" s="95">
        <v>301.89999999999998</v>
      </c>
      <c r="D25" s="88">
        <f t="shared" si="0"/>
        <v>4.3480719777237069E-3</v>
      </c>
      <c r="E25" s="53"/>
    </row>
    <row r="26" spans="1:5" ht="15.75" customHeight="1" x14ac:dyDescent="0.3">
      <c r="C26" s="95">
        <v>298.75</v>
      </c>
      <c r="D26" s="88">
        <f t="shared" si="0"/>
        <v>-6.1312139670586943E-3</v>
      </c>
      <c r="E26" s="53"/>
    </row>
    <row r="27" spans="1:5" ht="15.75" customHeight="1" x14ac:dyDescent="0.3">
      <c r="C27" s="95">
        <v>300.24</v>
      </c>
      <c r="D27" s="88">
        <f t="shared" si="0"/>
        <v>-1.174345377304413E-3</v>
      </c>
      <c r="E27" s="53"/>
    </row>
    <row r="28" spans="1:5" ht="15.75" customHeight="1" x14ac:dyDescent="0.3">
      <c r="C28" s="95">
        <v>300.76</v>
      </c>
      <c r="D28" s="88">
        <f t="shared" si="0"/>
        <v>5.5556849294533233E-4</v>
      </c>
      <c r="E28" s="53"/>
    </row>
    <row r="29" spans="1:5" ht="15.75" customHeight="1" x14ac:dyDescent="0.3">
      <c r="C29" s="95">
        <v>301.63</v>
      </c>
      <c r="D29" s="88">
        <f t="shared" si="0"/>
        <v>3.449847468170984E-3</v>
      </c>
      <c r="E29" s="53"/>
    </row>
    <row r="30" spans="1:5" ht="15.75" customHeight="1" x14ac:dyDescent="0.3">
      <c r="C30" s="95">
        <v>302.27</v>
      </c>
      <c r="D30" s="88">
        <f t="shared" si="0"/>
        <v>5.5789722315553155E-3</v>
      </c>
      <c r="E30" s="53"/>
    </row>
    <row r="31" spans="1:5" ht="15.75" customHeight="1" x14ac:dyDescent="0.3">
      <c r="C31" s="95">
        <v>298.16000000000003</v>
      </c>
      <c r="D31" s="88">
        <f t="shared" si="0"/>
        <v>-8.0940008583035832E-3</v>
      </c>
      <c r="E31" s="53"/>
    </row>
    <row r="32" spans="1:5" ht="15.75" customHeight="1" x14ac:dyDescent="0.3">
      <c r="C32" s="95">
        <v>302.20999999999998</v>
      </c>
      <c r="D32" s="88">
        <f t="shared" si="0"/>
        <v>5.3793667849880225E-3</v>
      </c>
      <c r="E32" s="53"/>
    </row>
    <row r="33" spans="1:7" ht="15.75" customHeight="1" x14ac:dyDescent="0.3">
      <c r="C33" s="95">
        <v>300.99</v>
      </c>
      <c r="D33" s="88">
        <f t="shared" si="0"/>
        <v>1.3207227047866532E-3</v>
      </c>
      <c r="E33" s="53"/>
    </row>
    <row r="34" spans="1:7" ht="15.75" customHeight="1" x14ac:dyDescent="0.3">
      <c r="C34" s="95">
        <v>299.05</v>
      </c>
      <c r="D34" s="88">
        <f t="shared" si="0"/>
        <v>-5.1331867342222304E-3</v>
      </c>
      <c r="E34" s="53"/>
    </row>
    <row r="35" spans="1:7" ht="15.75" customHeight="1" x14ac:dyDescent="0.3">
      <c r="C35" s="95">
        <v>304.52</v>
      </c>
      <c r="D35" s="88">
        <f t="shared" si="0"/>
        <v>1.3064176477828513E-2</v>
      </c>
      <c r="E35" s="53"/>
    </row>
    <row r="36" spans="1:7" ht="15.75" customHeight="1" x14ac:dyDescent="0.3">
      <c r="C36" s="95">
        <v>301.10000000000002</v>
      </c>
      <c r="D36" s="88">
        <f t="shared" si="0"/>
        <v>1.6866660234933881E-3</v>
      </c>
      <c r="E36" s="53"/>
    </row>
    <row r="37" spans="1:7" ht="15.75" customHeight="1" x14ac:dyDescent="0.3">
      <c r="C37" s="95">
        <v>301.43</v>
      </c>
      <c r="D37" s="88">
        <f t="shared" si="0"/>
        <v>2.7844959796134044E-3</v>
      </c>
      <c r="E37" s="53"/>
    </row>
    <row r="38" spans="1:7" ht="15.75" customHeight="1" x14ac:dyDescent="0.3">
      <c r="C38" s="95">
        <v>299.23</v>
      </c>
      <c r="D38" s="88">
        <f t="shared" si="0"/>
        <v>-4.5343703945203515E-3</v>
      </c>
      <c r="E38" s="53"/>
    </row>
    <row r="39" spans="1:7" ht="15.75" customHeight="1" x14ac:dyDescent="0.3">
      <c r="C39" s="95">
        <v>299.14</v>
      </c>
      <c r="D39" s="88">
        <f t="shared" si="0"/>
        <v>-4.8337785643713851E-3</v>
      </c>
      <c r="E39" s="53"/>
    </row>
    <row r="40" spans="1:7" ht="15.75" customHeight="1" x14ac:dyDescent="0.3">
      <c r="C40" s="95">
        <v>304.74</v>
      </c>
      <c r="D40" s="88">
        <f t="shared" si="0"/>
        <v>1.3796063115241983E-2</v>
      </c>
      <c r="E40" s="53"/>
    </row>
    <row r="41" spans="1:7" ht="15.75" customHeight="1" x14ac:dyDescent="0.3">
      <c r="C41" s="95">
        <v>300.49</v>
      </c>
      <c r="D41" s="88">
        <f t="shared" si="0"/>
        <v>-3.4265601660739091E-4</v>
      </c>
      <c r="E41" s="53"/>
    </row>
    <row r="42" spans="1:7" ht="15.75" customHeight="1" x14ac:dyDescent="0.3">
      <c r="C42" s="95">
        <v>299.93</v>
      </c>
      <c r="D42" s="88">
        <f t="shared" si="0"/>
        <v>-2.205640184568728E-3</v>
      </c>
      <c r="E42" s="53"/>
    </row>
    <row r="43" spans="1:7" ht="16.5" customHeight="1" x14ac:dyDescent="0.3">
      <c r="C43" s="96">
        <v>295.93</v>
      </c>
      <c r="D43" s="89">
        <f t="shared" si="0"/>
        <v>-1.551266995572108E-2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6011.8600000000015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300.59300000000007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32">
        <f>C46</f>
        <v>300.59300000000007</v>
      </c>
      <c r="C49" s="93">
        <f>-IF(C46&lt;=80,10%,IF(C46&lt;250,7.5%,5%))</f>
        <v>-0.05</v>
      </c>
      <c r="D49" s="81">
        <f>IF(C46&lt;=80,C46*0.9,IF(C46&lt;250,C46*0.925,C46*0.95))</f>
        <v>285.56335000000007</v>
      </c>
    </row>
    <row r="50" spans="1:6" ht="17.25" customHeight="1" x14ac:dyDescent="0.3">
      <c r="B50" s="633"/>
      <c r="C50" s="94">
        <f>IF(C46&lt;=80, 10%, IF(C46&lt;250, 7.5%, 5%))</f>
        <v>0.05</v>
      </c>
      <c r="D50" s="81">
        <f>IF(C46&lt;=80, C46*1.1, IF(C46&lt;250, C46*1.075, C46*1.05))</f>
        <v>315.62265000000008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19" zoomScale="51" zoomScaleNormal="70" zoomScaleSheetLayoutView="51" workbookViewId="0">
      <selection activeCell="P123" sqref="P12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55" t="s">
        <v>45</v>
      </c>
      <c r="B1" s="655"/>
      <c r="C1" s="655"/>
      <c r="D1" s="655"/>
      <c r="E1" s="655"/>
      <c r="F1" s="655"/>
      <c r="G1" s="655"/>
    </row>
    <row r="2" spans="1:7" x14ac:dyDescent="0.2">
      <c r="A2" s="655"/>
      <c r="B2" s="655"/>
      <c r="C2" s="655"/>
      <c r="D2" s="655"/>
      <c r="E2" s="655"/>
      <c r="F2" s="655"/>
      <c r="G2" s="655"/>
    </row>
    <row r="3" spans="1:7" x14ac:dyDescent="0.2">
      <c r="A3" s="655"/>
      <c r="B3" s="655"/>
      <c r="C3" s="655"/>
      <c r="D3" s="655"/>
      <c r="E3" s="655"/>
      <c r="F3" s="655"/>
      <c r="G3" s="655"/>
    </row>
    <row r="4" spans="1:7" x14ac:dyDescent="0.2">
      <c r="A4" s="655"/>
      <c r="B4" s="655"/>
      <c r="C4" s="655"/>
      <c r="D4" s="655"/>
      <c r="E4" s="655"/>
      <c r="F4" s="655"/>
      <c r="G4" s="655"/>
    </row>
    <row r="5" spans="1:7" x14ac:dyDescent="0.2">
      <c r="A5" s="655"/>
      <c r="B5" s="655"/>
      <c r="C5" s="655"/>
      <c r="D5" s="655"/>
      <c r="E5" s="655"/>
      <c r="F5" s="655"/>
      <c r="G5" s="655"/>
    </row>
    <row r="6" spans="1:7" x14ac:dyDescent="0.2">
      <c r="A6" s="655"/>
      <c r="B6" s="655"/>
      <c r="C6" s="655"/>
      <c r="D6" s="655"/>
      <c r="E6" s="655"/>
      <c r="F6" s="655"/>
      <c r="G6" s="655"/>
    </row>
    <row r="7" spans="1:7" x14ac:dyDescent="0.2">
      <c r="A7" s="655"/>
      <c r="B7" s="655"/>
      <c r="C7" s="655"/>
      <c r="D7" s="655"/>
      <c r="E7" s="655"/>
      <c r="F7" s="655"/>
      <c r="G7" s="655"/>
    </row>
    <row r="8" spans="1:7" x14ac:dyDescent="0.2">
      <c r="A8" s="656" t="s">
        <v>46</v>
      </c>
      <c r="B8" s="656"/>
      <c r="C8" s="656"/>
      <c r="D8" s="656"/>
      <c r="E8" s="656"/>
      <c r="F8" s="656"/>
      <c r="G8" s="656"/>
    </row>
    <row r="9" spans="1:7" x14ac:dyDescent="0.2">
      <c r="A9" s="656"/>
      <c r="B9" s="656"/>
      <c r="C9" s="656"/>
      <c r="D9" s="656"/>
      <c r="E9" s="656"/>
      <c r="F9" s="656"/>
      <c r="G9" s="656"/>
    </row>
    <row r="10" spans="1:7" x14ac:dyDescent="0.2">
      <c r="A10" s="656"/>
      <c r="B10" s="656"/>
      <c r="C10" s="656"/>
      <c r="D10" s="656"/>
      <c r="E10" s="656"/>
      <c r="F10" s="656"/>
      <c r="G10" s="656"/>
    </row>
    <row r="11" spans="1:7" x14ac:dyDescent="0.2">
      <c r="A11" s="656"/>
      <c r="B11" s="656"/>
      <c r="C11" s="656"/>
      <c r="D11" s="656"/>
      <c r="E11" s="656"/>
      <c r="F11" s="656"/>
      <c r="G11" s="656"/>
    </row>
    <row r="12" spans="1:7" x14ac:dyDescent="0.2">
      <c r="A12" s="656"/>
      <c r="B12" s="656"/>
      <c r="C12" s="656"/>
      <c r="D12" s="656"/>
      <c r="E12" s="656"/>
      <c r="F12" s="656"/>
      <c r="G12" s="656"/>
    </row>
    <row r="13" spans="1:7" x14ac:dyDescent="0.2">
      <c r="A13" s="656"/>
      <c r="B13" s="656"/>
      <c r="C13" s="656"/>
      <c r="D13" s="656"/>
      <c r="E13" s="656"/>
      <c r="F13" s="656"/>
      <c r="G13" s="656"/>
    </row>
    <row r="14" spans="1:7" x14ac:dyDescent="0.2">
      <c r="A14" s="656"/>
      <c r="B14" s="656"/>
      <c r="C14" s="656"/>
      <c r="D14" s="656"/>
      <c r="E14" s="656"/>
      <c r="F14" s="656"/>
      <c r="G14" s="656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640" t="s">
        <v>31</v>
      </c>
      <c r="B16" s="641"/>
      <c r="C16" s="641"/>
      <c r="D16" s="641"/>
      <c r="E16" s="641"/>
      <c r="F16" s="641"/>
      <c r="G16" s="641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642" t="s">
        <v>5</v>
      </c>
      <c r="C18" s="642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2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643" t="s">
        <v>9</v>
      </c>
      <c r="C20" s="643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 t="s">
        <v>12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4"/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644" t="s">
        <v>124</v>
      </c>
      <c r="C26" s="642"/>
      <c r="D26" s="98"/>
      <c r="E26" s="98"/>
      <c r="F26" s="98"/>
      <c r="G26" s="98"/>
    </row>
    <row r="27" spans="1:7" ht="26.25" customHeight="1" x14ac:dyDescent="0.4">
      <c r="A27" s="109" t="s">
        <v>48</v>
      </c>
      <c r="B27" s="643" t="s">
        <v>173</v>
      </c>
      <c r="C27" s="643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99.11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645" t="s">
        <v>50</v>
      </c>
      <c r="D29" s="646"/>
      <c r="E29" s="646"/>
      <c r="F29" s="646"/>
      <c r="G29" s="647"/>
    </row>
    <row r="30" spans="1:7" ht="19.5" customHeight="1" x14ac:dyDescent="0.3">
      <c r="A30" s="109" t="s">
        <v>51</v>
      </c>
      <c r="B30" s="113">
        <f>B28-B29</f>
        <v>99.11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1</v>
      </c>
      <c r="C31" s="645" t="s">
        <v>53</v>
      </c>
      <c r="D31" s="646"/>
      <c r="E31" s="646"/>
      <c r="F31" s="646"/>
      <c r="G31" s="647"/>
    </row>
    <row r="32" spans="1:7" ht="27" customHeight="1" x14ac:dyDescent="0.4">
      <c r="A32" s="109" t="s">
        <v>54</v>
      </c>
      <c r="B32" s="115">
        <v>1</v>
      </c>
      <c r="C32" s="645" t="s">
        <v>55</v>
      </c>
      <c r="D32" s="646"/>
      <c r="E32" s="646"/>
      <c r="F32" s="646"/>
      <c r="G32" s="647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25</v>
      </c>
      <c r="C36" s="98"/>
      <c r="D36" s="648" t="s">
        <v>59</v>
      </c>
      <c r="E36" s="649"/>
      <c r="F36" s="648" t="s">
        <v>60</v>
      </c>
      <c r="G36" s="650"/>
    </row>
    <row r="37" spans="1:7" ht="26.25" customHeight="1" x14ac:dyDescent="0.4">
      <c r="A37" s="121" t="s">
        <v>61</v>
      </c>
      <c r="B37" s="122">
        <v>10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50</v>
      </c>
      <c r="C38" s="127">
        <v>1</v>
      </c>
      <c r="D38" s="128">
        <v>54079041</v>
      </c>
      <c r="E38" s="129">
        <f>IF(ISBLANK(D38),"-",$D$48/$D$45*D38)</f>
        <v>52065521.500129782</v>
      </c>
      <c r="F38" s="128">
        <v>53742685</v>
      </c>
      <c r="G38" s="130">
        <f>IF(ISBLANK(F38),"-",$D$48/$F$45*F38)</f>
        <v>51059595.180534251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54420818</v>
      </c>
      <c r="E39" s="133">
        <f>IF(ISBLANK(D39),"-",$D$48/$D$45*D39)</f>
        <v>52394573.1514294</v>
      </c>
      <c r="F39" s="132">
        <v>53653429</v>
      </c>
      <c r="G39" s="134">
        <f>IF(ISBLANK(F39),"-",$D$48/$F$45*F39)</f>
        <v>50974795.263532825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54436223</v>
      </c>
      <c r="E40" s="133">
        <f>IF(ISBLANK(D40),"-",$D$48/$D$45*D40)</f>
        <v>52409404.578612246</v>
      </c>
      <c r="F40" s="132">
        <v>53745065</v>
      </c>
      <c r="G40" s="134">
        <f>IF(ISBLANK(F40),"-",$D$48/$F$45*F40)</f>
        <v>51061856.359642245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54312027.333333336</v>
      </c>
      <c r="E42" s="141">
        <f>AVERAGE(E38:E41)</f>
        <v>52289833.076723807</v>
      </c>
      <c r="F42" s="140">
        <f>AVERAGE(F38:F41)</f>
        <v>53713726.333333336</v>
      </c>
      <c r="G42" s="142">
        <f>AVERAGE(G38:G41)</f>
        <v>51032082.267903112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20.96</v>
      </c>
      <c r="E43" s="145"/>
      <c r="F43" s="144">
        <v>21.24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20.96</v>
      </c>
      <c r="E44" s="148"/>
      <c r="F44" s="147">
        <f>F43*$B$34</f>
        <v>21.24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125</v>
      </c>
      <c r="C45" s="146" t="s">
        <v>76</v>
      </c>
      <c r="D45" s="150">
        <f>D44*$B$30/100</f>
        <v>20.773455999999999</v>
      </c>
      <c r="E45" s="151"/>
      <c r="F45" s="150">
        <f>F44*$B$30/100</f>
        <v>21.050964</v>
      </c>
      <c r="G45" s="98"/>
    </row>
    <row r="46" spans="1:7" ht="19.5" customHeight="1" x14ac:dyDescent="0.3">
      <c r="A46" s="651" t="s">
        <v>77</v>
      </c>
      <c r="B46" s="652"/>
      <c r="C46" s="146" t="s">
        <v>78</v>
      </c>
      <c r="D46" s="147">
        <f>D45/$B$45</f>
        <v>0.16618764799999999</v>
      </c>
      <c r="E46" s="151"/>
      <c r="F46" s="152">
        <f>F45/$B$45</f>
        <v>0.16840771200000001</v>
      </c>
      <c r="G46" s="98"/>
    </row>
    <row r="47" spans="1:7" ht="27" customHeight="1" x14ac:dyDescent="0.4">
      <c r="A47" s="653"/>
      <c r="B47" s="654"/>
      <c r="C47" s="153" t="s">
        <v>79</v>
      </c>
      <c r="D47" s="154">
        <v>0.16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20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20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51660957.672313452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1.3559322846103785E-2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film coated tablet contains Rifampicin BP 150 mg and Isoniazid BP 75 mg.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150</v>
      </c>
      <c r="C56" s="98" t="str">
        <f>B20</f>
        <v>Rifampicin 150mg &amp; Isoniazid 75mg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300.59300000000007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100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10</v>
      </c>
      <c r="C59" s="175">
        <v>1</v>
      </c>
      <c r="D59" s="275">
        <v>49221652</v>
      </c>
      <c r="E59" s="176">
        <f t="shared" ref="E59:E68" si="0">IF(ISBLANK(D59),"-",D59/$D$50*$D$47*$B$67)</f>
        <v>152.44518636209256</v>
      </c>
      <c r="F59" s="177">
        <f t="shared" ref="F59:F68" si="1">IF(ISBLANK(D59),"-",E59/$E$70*100)</f>
        <v>104.27738930763626</v>
      </c>
      <c r="G59" s="178">
        <f t="shared" ref="G59:G68" si="2">IF(ISBLANK(D59),"-",E59/$B$56*100)</f>
        <v>101.63012424139504</v>
      </c>
    </row>
    <row r="60" spans="1:7" ht="26.25" customHeight="1" x14ac:dyDescent="0.4">
      <c r="A60" s="121" t="s">
        <v>65</v>
      </c>
      <c r="B60" s="122">
        <v>100</v>
      </c>
      <c r="C60" s="179">
        <v>2</v>
      </c>
      <c r="D60" s="276">
        <v>48046924</v>
      </c>
      <c r="E60" s="180">
        <f t="shared" si="0"/>
        <v>148.80691699062228</v>
      </c>
      <c r="F60" s="181">
        <f t="shared" si="1"/>
        <v>101.78869654725145</v>
      </c>
      <c r="G60" s="182">
        <f t="shared" si="2"/>
        <v>99.204611327081523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6">
        <v>47793673</v>
      </c>
      <c r="E61" s="180">
        <f t="shared" si="0"/>
        <v>148.02256916151273</v>
      </c>
      <c r="F61" s="181">
        <f t="shared" si="1"/>
        <v>101.25217751453901</v>
      </c>
      <c r="G61" s="182">
        <f t="shared" si="2"/>
        <v>98.681712774341818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6">
        <v>45490407</v>
      </c>
      <c r="E62" s="180">
        <f t="shared" si="0"/>
        <v>140.88908622576179</v>
      </c>
      <c r="F62" s="181">
        <f t="shared" si="1"/>
        <v>96.372646747041784</v>
      </c>
      <c r="G62" s="182">
        <f t="shared" si="2"/>
        <v>93.926057483841191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6">
        <v>48514558</v>
      </c>
      <c r="E63" s="180">
        <f t="shared" si="0"/>
        <v>150.25523392803942</v>
      </c>
      <c r="F63" s="181">
        <f t="shared" si="1"/>
        <v>102.77939171269384</v>
      </c>
      <c r="G63" s="182">
        <f t="shared" si="2"/>
        <v>100.17015595202628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6">
        <v>46310909</v>
      </c>
      <c r="E64" s="180">
        <f t="shared" si="0"/>
        <v>143.43027643815998</v>
      </c>
      <c r="F64" s="181">
        <f t="shared" si="1"/>
        <v>98.110902230252577</v>
      </c>
      <c r="G64" s="182">
        <f t="shared" si="2"/>
        <v>95.620184292106643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6">
        <v>46485401</v>
      </c>
      <c r="E65" s="180">
        <f t="shared" si="0"/>
        <v>143.97069847557339</v>
      </c>
      <c r="F65" s="181">
        <f t="shared" si="1"/>
        <v>98.480568210075191</v>
      </c>
      <c r="G65" s="182">
        <f t="shared" si="2"/>
        <v>95.980465650382257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6">
        <v>45375811</v>
      </c>
      <c r="E66" s="180">
        <f t="shared" si="0"/>
        <v>140.53416907311626</v>
      </c>
      <c r="F66" s="181">
        <f t="shared" si="1"/>
        <v>96.12987204892525</v>
      </c>
      <c r="G66" s="182">
        <f t="shared" si="2"/>
        <v>93.689446048744173</v>
      </c>
    </row>
    <row r="67" spans="1:7" ht="27" customHeight="1" x14ac:dyDescent="0.4">
      <c r="A67" s="121" t="s">
        <v>75</v>
      </c>
      <c r="B67" s="149">
        <f>(B66/B65)*(B64/B63)*(B62/B61)*(B60/B59)*B58</f>
        <v>1000</v>
      </c>
      <c r="C67" s="179">
        <v>9</v>
      </c>
      <c r="D67" s="276">
        <v>47414805</v>
      </c>
      <c r="E67" s="180">
        <f t="shared" si="0"/>
        <v>146.84917085975252</v>
      </c>
      <c r="F67" s="181">
        <f t="shared" si="1"/>
        <v>100.44953549975648</v>
      </c>
      <c r="G67" s="182">
        <f t="shared" si="2"/>
        <v>97.899447239835013</v>
      </c>
    </row>
    <row r="68" spans="1:7" ht="27" customHeight="1" x14ac:dyDescent="0.4">
      <c r="A68" s="651" t="s">
        <v>77</v>
      </c>
      <c r="B68" s="659"/>
      <c r="C68" s="183">
        <v>10</v>
      </c>
      <c r="D68" s="277">
        <v>47371985</v>
      </c>
      <c r="E68" s="184">
        <f t="shared" si="0"/>
        <v>146.71655233488008</v>
      </c>
      <c r="F68" s="185">
        <f t="shared" si="1"/>
        <v>100.35882018182785</v>
      </c>
      <c r="G68" s="186">
        <f t="shared" si="2"/>
        <v>97.811034889920052</v>
      </c>
    </row>
    <row r="69" spans="1:7" ht="19.5" customHeight="1" x14ac:dyDescent="0.3">
      <c r="A69" s="653"/>
      <c r="B69" s="660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146.19198598495115</v>
      </c>
      <c r="F70" s="191">
        <f>AVERAGE(F59:F68)</f>
        <v>99.999999999999972</v>
      </c>
      <c r="G70" s="192">
        <f>AVERAGE(G59:G68)</f>
        <v>97.461323989967397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2.6901516038134843E-2</v>
      </c>
      <c r="F71" s="193">
        <f>STDEV(F59:F68)/F70</f>
        <v>2.6901516038134805E-2</v>
      </c>
      <c r="G71" s="194">
        <f>STDEV(G59:G68)/G70</f>
        <v>2.690151603813486E-2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658" t="str">
        <f>B20</f>
        <v>Rifampicin 150mg &amp; Isoniazid 75mg</v>
      </c>
      <c r="D74" s="658"/>
      <c r="E74" s="202" t="s">
        <v>97</v>
      </c>
      <c r="F74" s="202"/>
      <c r="G74" s="203">
        <f>G70</f>
        <v>97.461323989967397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661" t="s">
        <v>99</v>
      </c>
      <c r="C78" s="662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97.461323989967397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2.6218573704139656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98.5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7.33113369902612</v>
      </c>
      <c r="D83" s="98"/>
      <c r="E83" s="169"/>
      <c r="F83" s="169"/>
      <c r="G83" s="169"/>
    </row>
    <row r="84" spans="1:7" ht="18.75" customHeight="1" x14ac:dyDescent="0.3">
      <c r="A84" s="166"/>
      <c r="B84" s="211"/>
      <c r="C84" s="98"/>
      <c r="D84" s="98"/>
      <c r="E84" s="98"/>
      <c r="F84" s="98"/>
      <c r="G84" s="98"/>
    </row>
    <row r="85" spans="1:7" ht="18.75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customHeight="1" x14ac:dyDescent="0.3">
      <c r="A86" s="107"/>
      <c r="B86" s="107"/>
      <c r="C86" s="98"/>
      <c r="D86" s="98"/>
      <c r="E86" s="98"/>
      <c r="F86" s="98"/>
      <c r="G86" s="98"/>
    </row>
    <row r="87" spans="1:7" ht="26.25" customHeight="1" x14ac:dyDescent="0.4">
      <c r="A87" s="108" t="s">
        <v>4</v>
      </c>
      <c r="B87" s="644" t="s">
        <v>124</v>
      </c>
      <c r="C87" s="642"/>
      <c r="D87" s="98"/>
      <c r="E87" s="98"/>
      <c r="F87" s="98"/>
      <c r="G87" s="98"/>
    </row>
    <row r="88" spans="1:7" ht="26.25" customHeight="1" x14ac:dyDescent="0.4">
      <c r="A88" s="109" t="s">
        <v>48</v>
      </c>
      <c r="B88" s="643" t="s">
        <v>173</v>
      </c>
      <c r="C88" s="643"/>
      <c r="D88" s="98"/>
      <c r="E88" s="98"/>
      <c r="F88" s="98"/>
      <c r="G88" s="98"/>
    </row>
    <row r="89" spans="1:7" ht="27" customHeight="1" x14ac:dyDescent="0.4">
      <c r="A89" s="109" t="s">
        <v>6</v>
      </c>
      <c r="B89" s="110">
        <v>99.11</v>
      </c>
      <c r="C89" s="98"/>
      <c r="D89" s="98"/>
      <c r="E89" s="98"/>
      <c r="F89" s="98"/>
      <c r="G89" s="98"/>
    </row>
    <row r="90" spans="1:7" ht="27" customHeight="1" x14ac:dyDescent="0.4">
      <c r="A90" s="109" t="s">
        <v>49</v>
      </c>
      <c r="B90" s="110">
        <f>B33</f>
        <v>0</v>
      </c>
      <c r="C90" s="663" t="s">
        <v>106</v>
      </c>
      <c r="D90" s="664"/>
      <c r="E90" s="664"/>
      <c r="F90" s="664"/>
      <c r="G90" s="665"/>
    </row>
    <row r="91" spans="1:7" ht="18.75" customHeight="1" x14ac:dyDescent="0.3">
      <c r="A91" s="109" t="s">
        <v>51</v>
      </c>
      <c r="B91" s="113">
        <f>B89-B90</f>
        <v>99.11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52</v>
      </c>
      <c r="B93" s="115">
        <v>1</v>
      </c>
      <c r="C93" s="645" t="s">
        <v>107</v>
      </c>
      <c r="D93" s="646"/>
      <c r="E93" s="646"/>
      <c r="F93" s="646"/>
      <c r="G93" s="646"/>
    </row>
    <row r="94" spans="1:7" ht="27" customHeight="1" x14ac:dyDescent="0.4">
      <c r="A94" s="109" t="s">
        <v>54</v>
      </c>
      <c r="B94" s="115">
        <v>1</v>
      </c>
      <c r="C94" s="645" t="s">
        <v>108</v>
      </c>
      <c r="D94" s="646"/>
      <c r="E94" s="646"/>
      <c r="F94" s="646"/>
      <c r="G94" s="646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56</v>
      </c>
      <c r="B96" s="118">
        <f>B93/B94</f>
        <v>1</v>
      </c>
      <c r="C96" s="98" t="s">
        <v>57</v>
      </c>
      <c r="D96" s="98"/>
      <c r="E96" s="98"/>
      <c r="F96" s="98"/>
      <c r="G96" s="98"/>
    </row>
    <row r="97" spans="1:7" ht="19.5" customHeight="1" x14ac:dyDescent="0.3">
      <c r="A97" s="107"/>
      <c r="B97" s="107"/>
      <c r="C97" s="98"/>
      <c r="D97" s="98"/>
      <c r="E97" s="98"/>
      <c r="F97" s="98"/>
      <c r="G97" s="98"/>
    </row>
    <row r="98" spans="1:7" ht="27" customHeight="1" x14ac:dyDescent="0.4">
      <c r="A98" s="119" t="s">
        <v>58</v>
      </c>
      <c r="B98" s="214">
        <v>25</v>
      </c>
      <c r="C98" s="98"/>
      <c r="D98" s="215" t="s">
        <v>59</v>
      </c>
      <c r="E98" s="216"/>
      <c r="F98" s="648" t="s">
        <v>60</v>
      </c>
      <c r="G98" s="650"/>
    </row>
    <row r="99" spans="1:7" ht="26.25" customHeight="1" x14ac:dyDescent="0.4">
      <c r="A99" s="121" t="s">
        <v>61</v>
      </c>
      <c r="B99" s="217">
        <v>10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customHeight="1" x14ac:dyDescent="0.4">
      <c r="A100" s="121" t="s">
        <v>65</v>
      </c>
      <c r="B100" s="217">
        <v>50</v>
      </c>
      <c r="C100" s="127">
        <v>1</v>
      </c>
      <c r="D100" s="128">
        <v>54079041</v>
      </c>
      <c r="E100" s="218">
        <f>IF(ISBLANK(D100),"-",$D$110/$D$107*D100)</f>
        <v>54234918.229301855</v>
      </c>
      <c r="F100" s="219">
        <v>53742685</v>
      </c>
      <c r="G100" s="130">
        <f>IF(ISBLANK(F100),"-",$D$110/$F$107*F100)</f>
        <v>53187078.313056506</v>
      </c>
    </row>
    <row r="101" spans="1:7" ht="26.25" customHeight="1" x14ac:dyDescent="0.4">
      <c r="A101" s="121" t="s">
        <v>66</v>
      </c>
      <c r="B101" s="217">
        <v>1</v>
      </c>
      <c r="C101" s="131">
        <v>2</v>
      </c>
      <c r="D101" s="132">
        <v>54420818</v>
      </c>
      <c r="E101" s="220">
        <f>IF(ISBLANK(D101),"-",$D$110/$D$107*D101)</f>
        <v>54577680.366072297</v>
      </c>
      <c r="F101" s="110">
        <v>53653429</v>
      </c>
      <c r="G101" s="134">
        <f>IF(ISBLANK(F101),"-",$D$110/$F$107*F101)</f>
        <v>53098745.066180021</v>
      </c>
    </row>
    <row r="102" spans="1:7" ht="26.25" customHeight="1" x14ac:dyDescent="0.4">
      <c r="A102" s="121" t="s">
        <v>67</v>
      </c>
      <c r="B102" s="217">
        <v>1</v>
      </c>
      <c r="C102" s="131">
        <v>3</v>
      </c>
      <c r="D102" s="132">
        <v>54436223</v>
      </c>
      <c r="E102" s="220">
        <f>IF(ISBLANK(D102),"-",$D$110/$D$107*D102)</f>
        <v>54593129.769387759</v>
      </c>
      <c r="F102" s="629">
        <v>53745065</v>
      </c>
      <c r="G102" s="134">
        <f>IF(ISBLANK(F102),"-",$D$110/$F$107*F102)</f>
        <v>53189433.707960673</v>
      </c>
    </row>
    <row r="103" spans="1:7" ht="26.25" customHeight="1" x14ac:dyDescent="0.4">
      <c r="A103" s="121" t="s">
        <v>68</v>
      </c>
      <c r="B103" s="217">
        <v>1</v>
      </c>
      <c r="C103" s="135">
        <v>4</v>
      </c>
      <c r="D103" s="136"/>
      <c r="E103" s="221" t="str">
        <f>IF(ISBLANK(D103),"-",$D$110/$D$107*D103)</f>
        <v>-</v>
      </c>
      <c r="F103" s="222"/>
      <c r="G103" s="138" t="str">
        <f>IF(ISBLANK(F103),"-",$D$110/$F$107*F103)</f>
        <v>-</v>
      </c>
    </row>
    <row r="104" spans="1:7" ht="27" customHeight="1" x14ac:dyDescent="0.4">
      <c r="A104" s="121" t="s">
        <v>69</v>
      </c>
      <c r="B104" s="217">
        <v>1</v>
      </c>
      <c r="C104" s="139" t="s">
        <v>70</v>
      </c>
      <c r="D104" s="223">
        <f>AVERAGE(D100:D103)</f>
        <v>54312027.333333336</v>
      </c>
      <c r="E104" s="141">
        <f>AVERAGE(E100:E103)</f>
        <v>54468576.121587306</v>
      </c>
      <c r="F104" s="223">
        <f>AVERAGE(F100:F103)</f>
        <v>53713726.333333336</v>
      </c>
      <c r="G104" s="224">
        <f>AVERAGE(G100:G103)</f>
        <v>53158419.029065728</v>
      </c>
    </row>
    <row r="105" spans="1:7" ht="26.25" customHeight="1" x14ac:dyDescent="0.4">
      <c r="A105" s="121" t="s">
        <v>71</v>
      </c>
      <c r="B105" s="217">
        <v>1</v>
      </c>
      <c r="C105" s="143" t="s">
        <v>72</v>
      </c>
      <c r="D105" s="225">
        <v>20.96</v>
      </c>
      <c r="E105" s="145"/>
      <c r="F105" s="144">
        <v>21.24</v>
      </c>
      <c r="G105" s="98"/>
    </row>
    <row r="106" spans="1:7" ht="26.25" customHeight="1" x14ac:dyDescent="0.4">
      <c r="A106" s="121" t="s">
        <v>73</v>
      </c>
      <c r="B106" s="217">
        <v>1</v>
      </c>
      <c r="C106" s="146" t="s">
        <v>74</v>
      </c>
      <c r="D106" s="226">
        <f>D105*$B$96</f>
        <v>20.96</v>
      </c>
      <c r="E106" s="148"/>
      <c r="F106" s="147">
        <f>F105*$B$96</f>
        <v>21.24</v>
      </c>
      <c r="G106" s="98"/>
    </row>
    <row r="107" spans="1:7" ht="19.5" customHeight="1" x14ac:dyDescent="0.3">
      <c r="A107" s="121" t="s">
        <v>75</v>
      </c>
      <c r="B107" s="256">
        <f>(B106/B105)*(B104/B103)*(B102/B101)*(B100/B99)*B98</f>
        <v>125</v>
      </c>
      <c r="C107" s="146" t="s">
        <v>76</v>
      </c>
      <c r="D107" s="227">
        <f>D106*$B$91/100</f>
        <v>20.773455999999999</v>
      </c>
      <c r="E107" s="151"/>
      <c r="F107" s="150">
        <f>F106*$B$91/100</f>
        <v>21.050964</v>
      </c>
      <c r="G107" s="98"/>
    </row>
    <row r="108" spans="1:7" ht="19.5" customHeight="1" x14ac:dyDescent="0.3">
      <c r="A108" s="651" t="s">
        <v>77</v>
      </c>
      <c r="B108" s="652"/>
      <c r="C108" s="146" t="s">
        <v>78</v>
      </c>
      <c r="D108" s="226">
        <f>D107/$B$107</f>
        <v>0.16618764799999999</v>
      </c>
      <c r="E108" s="151"/>
      <c r="F108" s="152">
        <f>F107/$B$107</f>
        <v>0.16840771200000001</v>
      </c>
      <c r="G108" s="228"/>
    </row>
    <row r="109" spans="1:7" ht="19.5" customHeight="1" x14ac:dyDescent="0.3">
      <c r="A109" s="653"/>
      <c r="B109" s="654"/>
      <c r="C109" s="274" t="s">
        <v>79</v>
      </c>
      <c r="D109" s="230">
        <f>$B$56/$B$125</f>
        <v>0.16666666666666666</v>
      </c>
      <c r="E109" s="98"/>
      <c r="F109" s="155"/>
      <c r="G109" s="231"/>
    </row>
    <row r="110" spans="1:7" ht="18.75" customHeight="1" x14ac:dyDescent="0.3">
      <c r="A110" s="98"/>
      <c r="B110" s="98"/>
      <c r="C110" s="229" t="s">
        <v>80</v>
      </c>
      <c r="D110" s="226">
        <f>D109*$B$107</f>
        <v>20.833333333333332</v>
      </c>
      <c r="E110" s="98"/>
      <c r="F110" s="155"/>
      <c r="G110" s="228"/>
    </row>
    <row r="111" spans="1:7" ht="19.5" customHeight="1" x14ac:dyDescent="0.3">
      <c r="A111" s="98"/>
      <c r="B111" s="98"/>
      <c r="C111" s="232" t="s">
        <v>81</v>
      </c>
      <c r="D111" s="233">
        <f>D110/B96</f>
        <v>20.833333333333332</v>
      </c>
      <c r="E111" s="98"/>
      <c r="F111" s="160"/>
      <c r="G111" s="228"/>
    </row>
    <row r="112" spans="1:7" ht="18.75" customHeight="1" x14ac:dyDescent="0.3">
      <c r="A112" s="98"/>
      <c r="B112" s="98"/>
      <c r="C112" s="234" t="s">
        <v>82</v>
      </c>
      <c r="D112" s="235">
        <f>AVERAGE(E100:E103,G100:G103)</f>
        <v>53813497.57532651</v>
      </c>
      <c r="E112" s="98"/>
      <c r="F112" s="160"/>
      <c r="G112" s="236"/>
    </row>
    <row r="113" spans="1:7" ht="18.75" customHeight="1" x14ac:dyDescent="0.3">
      <c r="A113" s="98"/>
      <c r="B113" s="98"/>
      <c r="C113" s="237" t="s">
        <v>83</v>
      </c>
      <c r="D113" s="238">
        <f>STDEV(E100:E103,G100:G103)/D112</f>
        <v>1.3559322846103851E-2</v>
      </c>
      <c r="E113" s="98"/>
      <c r="F113" s="160"/>
      <c r="G113" s="228"/>
    </row>
    <row r="114" spans="1:7" ht="19.5" customHeight="1" x14ac:dyDescent="0.3">
      <c r="A114" s="98"/>
      <c r="B114" s="98"/>
      <c r="C114" s="239" t="s">
        <v>20</v>
      </c>
      <c r="D114" s="240">
        <f>COUNT(E100:E103,G100:G103)</f>
        <v>6</v>
      </c>
      <c r="E114" s="98"/>
      <c r="F114" s="160"/>
      <c r="G114" s="228"/>
    </row>
    <row r="115" spans="1:7" ht="19.5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customHeight="1" x14ac:dyDescent="0.4">
      <c r="A116" s="119" t="s">
        <v>109</v>
      </c>
      <c r="B116" s="214">
        <v>900</v>
      </c>
      <c r="C116" s="241" t="s">
        <v>110</v>
      </c>
      <c r="D116" s="242" t="s">
        <v>63</v>
      </c>
      <c r="E116" s="243" t="s">
        <v>111</v>
      </c>
      <c r="F116" s="244" t="s">
        <v>112</v>
      </c>
      <c r="G116" s="98"/>
    </row>
    <row r="117" spans="1:7" ht="26.25" customHeight="1" x14ac:dyDescent="0.4">
      <c r="A117" s="121" t="s">
        <v>113</v>
      </c>
      <c r="B117" s="217">
        <v>1</v>
      </c>
      <c r="C117" s="179">
        <v>1</v>
      </c>
      <c r="D117" s="627">
        <v>46992256</v>
      </c>
      <c r="E117" s="245">
        <f t="shared" ref="E117:E122" si="3">IF(ISBLANK(D117),"-",D117/$D$112*$D$109*$B$125)</f>
        <v>130.9864386742982</v>
      </c>
      <c r="F117" s="246">
        <f t="shared" ref="F117:F122" si="4">IF(ISBLANK(D117), "-", E117/$B$56)</f>
        <v>0.87324292449532137</v>
      </c>
      <c r="G117" s="98"/>
    </row>
    <row r="118" spans="1:7" ht="26.25" customHeight="1" x14ac:dyDescent="0.4">
      <c r="A118" s="121" t="s">
        <v>114</v>
      </c>
      <c r="B118" s="217">
        <v>1</v>
      </c>
      <c r="C118" s="179">
        <v>2</v>
      </c>
      <c r="D118" s="627">
        <v>60869845</v>
      </c>
      <c r="E118" s="247">
        <f t="shared" si="3"/>
        <v>169.66889649236111</v>
      </c>
      <c r="F118" s="248">
        <f t="shared" si="4"/>
        <v>1.1311259766157407</v>
      </c>
      <c r="G118" s="98"/>
    </row>
    <row r="119" spans="1:7" ht="26.25" customHeight="1" x14ac:dyDescent="0.4">
      <c r="A119" s="121" t="s">
        <v>115</v>
      </c>
      <c r="B119" s="217">
        <v>1</v>
      </c>
      <c r="C119" s="179">
        <v>3</v>
      </c>
      <c r="D119" s="627">
        <v>59906513</v>
      </c>
      <c r="E119" s="247">
        <f t="shared" si="3"/>
        <v>166.98370027745736</v>
      </c>
      <c r="F119" s="248">
        <f t="shared" si="4"/>
        <v>1.1132246685163825</v>
      </c>
      <c r="G119" s="98"/>
    </row>
    <row r="120" spans="1:7" ht="26.25" customHeight="1" x14ac:dyDescent="0.4">
      <c r="A120" s="121" t="s">
        <v>116</v>
      </c>
      <c r="B120" s="217">
        <v>1</v>
      </c>
      <c r="C120" s="179">
        <v>4</v>
      </c>
      <c r="D120" s="627">
        <v>50012382</v>
      </c>
      <c r="E120" s="247">
        <f t="shared" si="3"/>
        <v>139.40475230213622</v>
      </c>
      <c r="F120" s="248">
        <f t="shared" si="4"/>
        <v>0.92936501534757476</v>
      </c>
      <c r="G120" s="98"/>
    </row>
    <row r="121" spans="1:7" ht="26.25" customHeight="1" x14ac:dyDescent="0.4">
      <c r="A121" s="121" t="s">
        <v>117</v>
      </c>
      <c r="B121" s="217">
        <v>1</v>
      </c>
      <c r="C121" s="179">
        <v>5</v>
      </c>
      <c r="D121" s="627">
        <v>49611397</v>
      </c>
      <c r="E121" s="247">
        <f t="shared" si="3"/>
        <v>138.28704479918477</v>
      </c>
      <c r="F121" s="248">
        <f t="shared" si="4"/>
        <v>0.92191363199456511</v>
      </c>
      <c r="G121" s="98"/>
    </row>
    <row r="122" spans="1:7" ht="26.25" customHeight="1" x14ac:dyDescent="0.4">
      <c r="A122" s="121" t="s">
        <v>118</v>
      </c>
      <c r="B122" s="217">
        <v>1</v>
      </c>
      <c r="C122" s="249">
        <v>6</v>
      </c>
      <c r="D122" s="628">
        <v>59221873</v>
      </c>
      <c r="E122" s="250">
        <f t="shared" si="3"/>
        <v>165.07533147358524</v>
      </c>
      <c r="F122" s="251">
        <f t="shared" si="4"/>
        <v>1.1005022098239017</v>
      </c>
      <c r="G122" s="98"/>
    </row>
    <row r="123" spans="1:7" ht="26.25" customHeight="1" x14ac:dyDescent="0.4">
      <c r="A123" s="121" t="s">
        <v>119</v>
      </c>
      <c r="B123" s="217">
        <v>1</v>
      </c>
      <c r="C123" s="179"/>
      <c r="D123" s="252"/>
      <c r="E123" s="199"/>
      <c r="F123" s="182"/>
      <c r="G123" s="98"/>
    </row>
    <row r="124" spans="1:7" ht="26.25" customHeight="1" x14ac:dyDescent="0.4">
      <c r="A124" s="121" t="s">
        <v>120</v>
      </c>
      <c r="B124" s="217">
        <v>1</v>
      </c>
      <c r="C124" s="179"/>
      <c r="D124" s="253"/>
      <c r="E124" s="254" t="s">
        <v>70</v>
      </c>
      <c r="F124" s="255">
        <f>AVERAGE(F117:F122)</f>
        <v>1.0115624044655811</v>
      </c>
      <c r="G124" s="98"/>
    </row>
    <row r="125" spans="1:7" ht="27" customHeight="1" x14ac:dyDescent="0.4">
      <c r="A125" s="121" t="s">
        <v>121</v>
      </c>
      <c r="B125" s="256">
        <f>(B124/B123)*(B122/B121)*(B120/B119)*(B118/B117)*B116</f>
        <v>900</v>
      </c>
      <c r="C125" s="257"/>
      <c r="D125" s="258"/>
      <c r="E125" s="157" t="s">
        <v>83</v>
      </c>
      <c r="F125" s="194">
        <f>STDEV(F117:F122)/F124</f>
        <v>0.11397874428572563</v>
      </c>
      <c r="G125" s="98"/>
    </row>
    <row r="126" spans="1:7" ht="27" customHeight="1" x14ac:dyDescent="0.4">
      <c r="A126" s="651" t="s">
        <v>77</v>
      </c>
      <c r="B126" s="652"/>
      <c r="C126" s="259"/>
      <c r="D126" s="260"/>
      <c r="E126" s="261" t="s">
        <v>20</v>
      </c>
      <c r="F126" s="262">
        <f>COUNT(F117:F122)</f>
        <v>6</v>
      </c>
      <c r="G126" s="98"/>
    </row>
    <row r="127" spans="1:7" ht="19.5" customHeight="1" x14ac:dyDescent="0.3">
      <c r="A127" s="653"/>
      <c r="B127" s="654"/>
      <c r="C127" s="199"/>
      <c r="D127" s="199"/>
      <c r="E127" s="199"/>
      <c r="F127" s="252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2"/>
      <c r="G128" s="199"/>
    </row>
    <row r="129" spans="1:7" ht="18.75" customHeight="1" x14ac:dyDescent="0.3">
      <c r="A129" s="108" t="s">
        <v>95</v>
      </c>
      <c r="B129" s="201" t="s">
        <v>122</v>
      </c>
      <c r="C129" s="658" t="str">
        <f>B20</f>
        <v>Rifampicin 150mg &amp; Isoniazid 75mg</v>
      </c>
      <c r="D129" s="658"/>
      <c r="E129" s="202" t="s">
        <v>123</v>
      </c>
      <c r="F129" s="202"/>
      <c r="G129" s="205">
        <f>F124</f>
        <v>1.0115624044655811</v>
      </c>
    </row>
    <row r="130" spans="1:7" ht="19.5" customHeight="1" x14ac:dyDescent="0.3">
      <c r="A130" s="263"/>
      <c r="B130" s="263"/>
      <c r="C130" s="264"/>
      <c r="D130" s="264"/>
      <c r="E130" s="264"/>
      <c r="F130" s="264"/>
      <c r="G130" s="264"/>
    </row>
    <row r="131" spans="1:7" ht="18.75" customHeight="1" x14ac:dyDescent="0.3">
      <c r="A131" s="98"/>
      <c r="B131" s="657" t="s">
        <v>26</v>
      </c>
      <c r="C131" s="657"/>
      <c r="D131" s="98"/>
      <c r="E131" s="265" t="s">
        <v>27</v>
      </c>
      <c r="F131" s="266"/>
      <c r="G131" s="273" t="s">
        <v>28</v>
      </c>
    </row>
    <row r="132" spans="1:7" ht="60" customHeight="1" x14ac:dyDescent="0.3">
      <c r="A132" s="267" t="s">
        <v>29</v>
      </c>
      <c r="B132" s="268"/>
      <c r="C132" s="268"/>
      <c r="D132" s="98"/>
      <c r="E132" s="268"/>
      <c r="F132" s="199"/>
      <c r="G132" s="269"/>
    </row>
    <row r="133" spans="1:7" ht="60" customHeight="1" x14ac:dyDescent="0.3">
      <c r="A133" s="267" t="s">
        <v>30</v>
      </c>
      <c r="B133" s="270"/>
      <c r="C133" s="270"/>
      <c r="D133" s="98"/>
      <c r="E133" s="270"/>
      <c r="F133" s="199"/>
      <c r="G133" s="271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3" priority="1" operator="greaterThan">
      <formula>0.02</formula>
    </cfRule>
  </conditionalFormatting>
  <conditionalFormatting sqref="C83">
    <cfRule type="cellIs" dxfId="22" priority="2" operator="greaterThan">
      <formula>15</formula>
    </cfRule>
  </conditionalFormatting>
  <conditionalFormatting sqref="D113">
    <cfRule type="cellIs" dxfId="21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31" zoomScale="51" zoomScaleNormal="70" zoomScaleSheetLayoutView="51" workbookViewId="0">
      <selection activeCell="C133" sqref="C13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55" t="s">
        <v>45</v>
      </c>
      <c r="B1" s="655"/>
      <c r="C1" s="655"/>
      <c r="D1" s="655"/>
      <c r="E1" s="655"/>
      <c r="F1" s="655"/>
      <c r="G1" s="655"/>
    </row>
    <row r="2" spans="1:7" x14ac:dyDescent="0.2">
      <c r="A2" s="655"/>
      <c r="B2" s="655"/>
      <c r="C2" s="655"/>
      <c r="D2" s="655"/>
      <c r="E2" s="655"/>
      <c r="F2" s="655"/>
      <c r="G2" s="655"/>
    </row>
    <row r="3" spans="1:7" x14ac:dyDescent="0.2">
      <c r="A3" s="655"/>
      <c r="B3" s="655"/>
      <c r="C3" s="655"/>
      <c r="D3" s="655"/>
      <c r="E3" s="655"/>
      <c r="F3" s="655"/>
      <c r="G3" s="655"/>
    </row>
    <row r="4" spans="1:7" x14ac:dyDescent="0.2">
      <c r="A4" s="655"/>
      <c r="B4" s="655"/>
      <c r="C4" s="655"/>
      <c r="D4" s="655"/>
      <c r="E4" s="655"/>
      <c r="F4" s="655"/>
      <c r="G4" s="655"/>
    </row>
    <row r="5" spans="1:7" x14ac:dyDescent="0.2">
      <c r="A5" s="655"/>
      <c r="B5" s="655"/>
      <c r="C5" s="655"/>
      <c r="D5" s="655"/>
      <c r="E5" s="655"/>
      <c r="F5" s="655"/>
      <c r="G5" s="655"/>
    </row>
    <row r="6" spans="1:7" x14ac:dyDescent="0.2">
      <c r="A6" s="655"/>
      <c r="B6" s="655"/>
      <c r="C6" s="655"/>
      <c r="D6" s="655"/>
      <c r="E6" s="655"/>
      <c r="F6" s="655"/>
      <c r="G6" s="655"/>
    </row>
    <row r="7" spans="1:7" x14ac:dyDescent="0.2">
      <c r="A7" s="655"/>
      <c r="B7" s="655"/>
      <c r="C7" s="655"/>
      <c r="D7" s="655"/>
      <c r="E7" s="655"/>
      <c r="F7" s="655"/>
      <c r="G7" s="655"/>
    </row>
    <row r="8" spans="1:7" x14ac:dyDescent="0.2">
      <c r="A8" s="656" t="s">
        <v>46</v>
      </c>
      <c r="B8" s="656"/>
      <c r="C8" s="656"/>
      <c r="D8" s="656"/>
      <c r="E8" s="656"/>
      <c r="F8" s="656"/>
      <c r="G8" s="656"/>
    </row>
    <row r="9" spans="1:7" x14ac:dyDescent="0.2">
      <c r="A9" s="656"/>
      <c r="B9" s="656"/>
      <c r="C9" s="656"/>
      <c r="D9" s="656"/>
      <c r="E9" s="656"/>
      <c r="F9" s="656"/>
      <c r="G9" s="656"/>
    </row>
    <row r="10" spans="1:7" x14ac:dyDescent="0.2">
      <c r="A10" s="656"/>
      <c r="B10" s="656"/>
      <c r="C10" s="656"/>
      <c r="D10" s="656"/>
      <c r="E10" s="656"/>
      <c r="F10" s="656"/>
      <c r="G10" s="656"/>
    </row>
    <row r="11" spans="1:7" x14ac:dyDescent="0.2">
      <c r="A11" s="656"/>
      <c r="B11" s="656"/>
      <c r="C11" s="656"/>
      <c r="D11" s="656"/>
      <c r="E11" s="656"/>
      <c r="F11" s="656"/>
      <c r="G11" s="656"/>
    </row>
    <row r="12" spans="1:7" x14ac:dyDescent="0.2">
      <c r="A12" s="656"/>
      <c r="B12" s="656"/>
      <c r="C12" s="656"/>
      <c r="D12" s="656"/>
      <c r="E12" s="656"/>
      <c r="F12" s="656"/>
      <c r="G12" s="656"/>
    </row>
    <row r="13" spans="1:7" x14ac:dyDescent="0.2">
      <c r="A13" s="656"/>
      <c r="B13" s="656"/>
      <c r="C13" s="656"/>
      <c r="D13" s="656"/>
      <c r="E13" s="656"/>
      <c r="F13" s="656"/>
      <c r="G13" s="656"/>
    </row>
    <row r="14" spans="1:7" x14ac:dyDescent="0.2">
      <c r="A14" s="656"/>
      <c r="B14" s="656"/>
      <c r="C14" s="656"/>
      <c r="D14" s="656"/>
      <c r="E14" s="656"/>
      <c r="F14" s="656"/>
      <c r="G14" s="656"/>
    </row>
    <row r="15" spans="1:7" ht="19.5" customHeight="1" x14ac:dyDescent="0.3">
      <c r="A15" s="278"/>
      <c r="B15" s="278"/>
      <c r="C15" s="278"/>
      <c r="D15" s="278"/>
      <c r="E15" s="278"/>
      <c r="F15" s="278"/>
      <c r="G15" s="278"/>
    </row>
    <row r="16" spans="1:7" ht="19.5" customHeight="1" x14ac:dyDescent="0.3">
      <c r="A16" s="640" t="s">
        <v>31</v>
      </c>
      <c r="B16" s="641"/>
      <c r="C16" s="641"/>
      <c r="D16" s="641"/>
      <c r="E16" s="641"/>
      <c r="F16" s="641"/>
      <c r="G16" s="641"/>
    </row>
    <row r="17" spans="1:7" ht="18.75" customHeight="1" x14ac:dyDescent="0.3">
      <c r="A17" s="279" t="s">
        <v>47</v>
      </c>
      <c r="B17" s="279"/>
      <c r="C17" s="278"/>
      <c r="D17" s="278"/>
      <c r="E17" s="278"/>
      <c r="F17" s="278"/>
      <c r="G17" s="278"/>
    </row>
    <row r="18" spans="1:7" ht="26.25" customHeight="1" x14ac:dyDescent="0.4">
      <c r="A18" s="280" t="s">
        <v>33</v>
      </c>
      <c r="B18" s="642" t="s">
        <v>5</v>
      </c>
      <c r="C18" s="642"/>
      <c r="D18" s="281"/>
      <c r="E18" s="281"/>
      <c r="F18" s="278"/>
      <c r="G18" s="278"/>
    </row>
    <row r="19" spans="1:7" ht="26.25" customHeight="1" x14ac:dyDescent="0.4">
      <c r="A19" s="280" t="s">
        <v>34</v>
      </c>
      <c r="B19" s="452" t="s">
        <v>7</v>
      </c>
      <c r="C19" s="278">
        <v>36</v>
      </c>
      <c r="E19" s="278"/>
      <c r="F19" s="278"/>
      <c r="G19" s="278"/>
    </row>
    <row r="20" spans="1:7" ht="26.25" customHeight="1" x14ac:dyDescent="0.4">
      <c r="A20" s="280" t="s">
        <v>35</v>
      </c>
      <c r="B20" s="643" t="s">
        <v>9</v>
      </c>
      <c r="C20" s="643"/>
      <c r="D20" s="278"/>
      <c r="E20" s="278"/>
      <c r="F20" s="278"/>
      <c r="G20" s="278"/>
    </row>
    <row r="21" spans="1:7" ht="26.25" customHeight="1" x14ac:dyDescent="0.4">
      <c r="A21" s="280" t="s">
        <v>36</v>
      </c>
      <c r="B21" s="282" t="s">
        <v>11</v>
      </c>
      <c r="C21" s="282"/>
      <c r="D21" s="283"/>
      <c r="E21" s="283"/>
      <c r="F21" s="283"/>
      <c r="G21" s="283"/>
    </row>
    <row r="22" spans="1:7" ht="26.25" customHeight="1" x14ac:dyDescent="0.4">
      <c r="A22" s="280" t="s">
        <v>37</v>
      </c>
      <c r="B22" s="284" t="s">
        <v>12</v>
      </c>
      <c r="C22" s="285"/>
      <c r="D22" s="278"/>
      <c r="E22" s="278"/>
      <c r="F22" s="278"/>
      <c r="G22" s="278"/>
    </row>
    <row r="23" spans="1:7" ht="26.25" customHeight="1" x14ac:dyDescent="0.4">
      <c r="A23" s="280" t="s">
        <v>38</v>
      </c>
      <c r="B23" s="284"/>
      <c r="C23" s="285"/>
      <c r="D23" s="278"/>
      <c r="E23" s="278"/>
      <c r="F23" s="278"/>
      <c r="G23" s="278"/>
    </row>
    <row r="24" spans="1:7" ht="18.75" customHeight="1" x14ac:dyDescent="0.3">
      <c r="A24" s="280"/>
      <c r="B24" s="286"/>
      <c r="C24" s="278"/>
      <c r="D24" s="278"/>
      <c r="E24" s="278"/>
      <c r="F24" s="278"/>
      <c r="G24" s="278"/>
    </row>
    <row r="25" spans="1:7" ht="18.75" customHeight="1" x14ac:dyDescent="0.3">
      <c r="A25" s="287" t="s">
        <v>1</v>
      </c>
      <c r="B25" s="286"/>
      <c r="C25" s="278"/>
      <c r="D25" s="278"/>
      <c r="E25" s="278"/>
      <c r="F25" s="278"/>
      <c r="G25" s="278"/>
    </row>
    <row r="26" spans="1:7" ht="26.25" customHeight="1" x14ac:dyDescent="0.4">
      <c r="A26" s="288" t="s">
        <v>4</v>
      </c>
      <c r="B26" s="644" t="s">
        <v>125</v>
      </c>
      <c r="C26" s="642"/>
      <c r="D26" s="278"/>
      <c r="E26" s="278"/>
      <c r="F26" s="278"/>
      <c r="G26" s="278"/>
    </row>
    <row r="27" spans="1:7" ht="26.25" customHeight="1" x14ac:dyDescent="0.4">
      <c r="A27" s="289" t="s">
        <v>48</v>
      </c>
      <c r="B27" s="666" t="s">
        <v>126</v>
      </c>
      <c r="C27" s="643"/>
      <c r="D27" s="278"/>
      <c r="E27" s="278"/>
      <c r="F27" s="278"/>
      <c r="G27" s="278"/>
    </row>
    <row r="28" spans="1:7" ht="27" customHeight="1" x14ac:dyDescent="0.4">
      <c r="A28" s="289" t="s">
        <v>6</v>
      </c>
      <c r="B28" s="290">
        <v>100.33</v>
      </c>
      <c r="C28" s="278"/>
      <c r="D28" s="278"/>
      <c r="E28" s="278"/>
      <c r="F28" s="278"/>
      <c r="G28" s="278"/>
    </row>
    <row r="29" spans="1:7" ht="27" customHeight="1" x14ac:dyDescent="0.4">
      <c r="A29" s="289" t="s">
        <v>49</v>
      </c>
      <c r="B29" s="291">
        <v>0</v>
      </c>
      <c r="C29" s="645" t="s">
        <v>50</v>
      </c>
      <c r="D29" s="646"/>
      <c r="E29" s="646"/>
      <c r="F29" s="646"/>
      <c r="G29" s="647"/>
    </row>
    <row r="30" spans="1:7" ht="19.5" customHeight="1" x14ac:dyDescent="0.3">
      <c r="A30" s="289" t="s">
        <v>51</v>
      </c>
      <c r="B30" s="293">
        <f>B28-B29</f>
        <v>100.33</v>
      </c>
      <c r="C30" s="294"/>
      <c r="D30" s="294"/>
      <c r="E30" s="294"/>
      <c r="F30" s="294"/>
      <c r="G30" s="294"/>
    </row>
    <row r="31" spans="1:7" ht="27" customHeight="1" x14ac:dyDescent="0.4">
      <c r="A31" s="289" t="s">
        <v>52</v>
      </c>
      <c r="B31" s="295">
        <v>1</v>
      </c>
      <c r="C31" s="645" t="s">
        <v>53</v>
      </c>
      <c r="D31" s="646"/>
      <c r="E31" s="646"/>
      <c r="F31" s="646"/>
      <c r="G31" s="647"/>
    </row>
    <row r="32" spans="1:7" ht="27" customHeight="1" x14ac:dyDescent="0.4">
      <c r="A32" s="289" t="s">
        <v>54</v>
      </c>
      <c r="B32" s="295">
        <v>1</v>
      </c>
      <c r="C32" s="645" t="s">
        <v>55</v>
      </c>
      <c r="D32" s="646"/>
      <c r="E32" s="646"/>
      <c r="F32" s="646"/>
      <c r="G32" s="647"/>
    </row>
    <row r="33" spans="1:7" ht="18.75" customHeight="1" x14ac:dyDescent="0.3">
      <c r="A33" s="289"/>
      <c r="B33" s="296"/>
      <c r="C33" s="297"/>
      <c r="D33" s="297"/>
      <c r="E33" s="297"/>
      <c r="F33" s="297"/>
      <c r="G33" s="297"/>
    </row>
    <row r="34" spans="1:7" ht="18.75" customHeight="1" x14ac:dyDescent="0.3">
      <c r="A34" s="289" t="s">
        <v>56</v>
      </c>
      <c r="B34" s="298">
        <f>B31/B32</f>
        <v>1</v>
      </c>
      <c r="C34" s="278" t="s">
        <v>57</v>
      </c>
      <c r="D34" s="278"/>
      <c r="E34" s="278"/>
      <c r="F34" s="278"/>
      <c r="G34" s="278"/>
    </row>
    <row r="35" spans="1:7" ht="19.5" customHeight="1" x14ac:dyDescent="0.3">
      <c r="A35" s="289"/>
      <c r="B35" s="293"/>
      <c r="C35" s="292"/>
      <c r="D35" s="292"/>
      <c r="E35" s="292"/>
      <c r="F35" s="292"/>
      <c r="G35" s="278"/>
    </row>
    <row r="36" spans="1:7" ht="27" customHeight="1" x14ac:dyDescent="0.4">
      <c r="A36" s="299" t="s">
        <v>58</v>
      </c>
      <c r="B36" s="300">
        <v>25</v>
      </c>
      <c r="C36" s="278"/>
      <c r="D36" s="648" t="s">
        <v>59</v>
      </c>
      <c r="E36" s="649"/>
      <c r="F36" s="648" t="s">
        <v>60</v>
      </c>
      <c r="G36" s="650"/>
    </row>
    <row r="37" spans="1:7" ht="26.25" customHeight="1" x14ac:dyDescent="0.4">
      <c r="A37" s="301" t="s">
        <v>61</v>
      </c>
      <c r="B37" s="302">
        <v>5</v>
      </c>
      <c r="C37" s="303" t="s">
        <v>62</v>
      </c>
      <c r="D37" s="304" t="s">
        <v>63</v>
      </c>
      <c r="E37" s="305" t="s">
        <v>64</v>
      </c>
      <c r="F37" s="304" t="s">
        <v>63</v>
      </c>
      <c r="G37" s="306" t="s">
        <v>64</v>
      </c>
    </row>
    <row r="38" spans="1:7" ht="26.25" customHeight="1" x14ac:dyDescent="0.4">
      <c r="A38" s="301" t="s">
        <v>65</v>
      </c>
      <c r="B38" s="302">
        <v>50</v>
      </c>
      <c r="C38" s="307">
        <v>1</v>
      </c>
      <c r="D38" s="308">
        <v>21490568</v>
      </c>
      <c r="E38" s="309">
        <f>IF(ISBLANK(D38),"-",$D$48/$D$45*D38)</f>
        <v>20826331.92816646</v>
      </c>
      <c r="F38" s="308">
        <v>20631214</v>
      </c>
      <c r="G38" s="310">
        <f>IF(ISBLANK(F38),"-",$D$48/$F$45*F38)</f>
        <v>20908342.58132707</v>
      </c>
    </row>
    <row r="39" spans="1:7" ht="26.25" customHeight="1" x14ac:dyDescent="0.4">
      <c r="A39" s="301" t="s">
        <v>66</v>
      </c>
      <c r="B39" s="302">
        <v>1</v>
      </c>
      <c r="C39" s="311">
        <v>2</v>
      </c>
      <c r="D39" s="312">
        <v>21630325</v>
      </c>
      <c r="E39" s="313">
        <f>IF(ISBLANK(D39),"-",$D$48/$D$45*D39)</f>
        <v>20961769.282418091</v>
      </c>
      <c r="F39" s="312">
        <v>20599325</v>
      </c>
      <c r="G39" s="314">
        <f>IF(ISBLANK(F39),"-",$D$48/$F$45*F39)</f>
        <v>20876025.232644826</v>
      </c>
    </row>
    <row r="40" spans="1:7" ht="26.25" customHeight="1" x14ac:dyDescent="0.4">
      <c r="A40" s="301" t="s">
        <v>67</v>
      </c>
      <c r="B40" s="302">
        <v>1</v>
      </c>
      <c r="C40" s="311">
        <v>3</v>
      </c>
      <c r="D40" s="312">
        <v>21624982</v>
      </c>
      <c r="E40" s="313">
        <f>IF(ISBLANK(D40),"-",$D$48/$D$45*D40)</f>
        <v>20956591.425253395</v>
      </c>
      <c r="F40" s="312">
        <v>20671000</v>
      </c>
      <c r="G40" s="314">
        <f>IF(ISBLANK(F40),"-",$D$48/$F$45*F40)</f>
        <v>20948663.006384976</v>
      </c>
    </row>
    <row r="41" spans="1:7" ht="26.25" customHeight="1" x14ac:dyDescent="0.4">
      <c r="A41" s="301" t="s">
        <v>68</v>
      </c>
      <c r="B41" s="302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</row>
    <row r="42" spans="1:7" ht="27" customHeight="1" x14ac:dyDescent="0.4">
      <c r="A42" s="301" t="s">
        <v>69</v>
      </c>
      <c r="B42" s="302">
        <v>1</v>
      </c>
      <c r="C42" s="319" t="s">
        <v>70</v>
      </c>
      <c r="D42" s="320">
        <f>AVERAGE(D38:D41)</f>
        <v>21581958.333333332</v>
      </c>
      <c r="E42" s="321">
        <f>AVERAGE(E38:E41)</f>
        <v>20914897.545279313</v>
      </c>
      <c r="F42" s="320">
        <f>AVERAGE(F38:F41)</f>
        <v>20633846.333333332</v>
      </c>
      <c r="G42" s="322">
        <f>AVERAGE(G38:G41)</f>
        <v>20911010.273452289</v>
      </c>
    </row>
    <row r="43" spans="1:7" ht="26.25" customHeight="1" x14ac:dyDescent="0.4">
      <c r="A43" s="301" t="s">
        <v>71</v>
      </c>
      <c r="B43" s="302">
        <v>1</v>
      </c>
      <c r="C43" s="323" t="s">
        <v>72</v>
      </c>
      <c r="D43" s="324">
        <v>20.57</v>
      </c>
      <c r="E43" s="325"/>
      <c r="F43" s="324">
        <v>19.670000000000002</v>
      </c>
      <c r="G43" s="278"/>
    </row>
    <row r="44" spans="1:7" ht="26.25" customHeight="1" x14ac:dyDescent="0.4">
      <c r="A44" s="301" t="s">
        <v>73</v>
      </c>
      <c r="B44" s="302">
        <v>1</v>
      </c>
      <c r="C44" s="326" t="s">
        <v>74</v>
      </c>
      <c r="D44" s="327">
        <f>D43*$B$34</f>
        <v>20.57</v>
      </c>
      <c r="E44" s="328"/>
      <c r="F44" s="327">
        <f>F43*$B$34</f>
        <v>19.670000000000002</v>
      </c>
      <c r="G44" s="278"/>
    </row>
    <row r="45" spans="1:7" ht="19.5" customHeight="1" x14ac:dyDescent="0.3">
      <c r="A45" s="301" t="s">
        <v>75</v>
      </c>
      <c r="B45" s="329">
        <f>(B44/B43)*(B42/B41)*(B40/B39)*(B38/B37)*B36</f>
        <v>250</v>
      </c>
      <c r="C45" s="326" t="s">
        <v>76</v>
      </c>
      <c r="D45" s="330">
        <f>D44*$B$30/100</f>
        <v>20.637881000000004</v>
      </c>
      <c r="E45" s="331"/>
      <c r="F45" s="330">
        <f>F44*$B$30/100</f>
        <v>19.734911</v>
      </c>
      <c r="G45" s="278"/>
    </row>
    <row r="46" spans="1:7" ht="19.5" customHeight="1" x14ac:dyDescent="0.3">
      <c r="A46" s="651" t="s">
        <v>77</v>
      </c>
      <c r="B46" s="652"/>
      <c r="C46" s="326" t="s">
        <v>78</v>
      </c>
      <c r="D46" s="327">
        <f>D45/$B$45</f>
        <v>8.2551524000000015E-2</v>
      </c>
      <c r="E46" s="331"/>
      <c r="F46" s="332">
        <f>F45/$B$45</f>
        <v>7.8939644000000003E-2</v>
      </c>
      <c r="G46" s="278"/>
    </row>
    <row r="47" spans="1:7" ht="27" customHeight="1" x14ac:dyDescent="0.4">
      <c r="A47" s="653"/>
      <c r="B47" s="654"/>
      <c r="C47" s="333" t="s">
        <v>79</v>
      </c>
      <c r="D47" s="334">
        <v>0.08</v>
      </c>
      <c r="E47" s="278"/>
      <c r="F47" s="335"/>
      <c r="G47" s="278"/>
    </row>
    <row r="48" spans="1:7" ht="18.75" customHeight="1" x14ac:dyDescent="0.3">
      <c r="A48" s="278"/>
      <c r="B48" s="278"/>
      <c r="C48" s="336" t="s">
        <v>80</v>
      </c>
      <c r="D48" s="330">
        <f>D47*$B$45</f>
        <v>20</v>
      </c>
      <c r="E48" s="278"/>
      <c r="F48" s="335"/>
      <c r="G48" s="278"/>
    </row>
    <row r="49" spans="1:7" ht="19.5" customHeight="1" x14ac:dyDescent="0.3">
      <c r="A49" s="278"/>
      <c r="B49" s="278"/>
      <c r="C49" s="337" t="s">
        <v>81</v>
      </c>
      <c r="D49" s="338">
        <f>D48/B34</f>
        <v>20</v>
      </c>
      <c r="E49" s="278"/>
      <c r="F49" s="335"/>
      <c r="G49" s="278"/>
    </row>
    <row r="50" spans="1:7" ht="18.75" customHeight="1" x14ac:dyDescent="0.3">
      <c r="A50" s="278"/>
      <c r="B50" s="278"/>
      <c r="C50" s="299" t="s">
        <v>82</v>
      </c>
      <c r="D50" s="339">
        <f>AVERAGE(E38:E41,G38:G41)</f>
        <v>20912953.909365803</v>
      </c>
      <c r="E50" s="278"/>
      <c r="F50" s="340"/>
      <c r="G50" s="278"/>
    </row>
    <row r="51" spans="1:7" ht="18.75" customHeight="1" x14ac:dyDescent="0.3">
      <c r="A51" s="278"/>
      <c r="B51" s="278"/>
      <c r="C51" s="301" t="s">
        <v>83</v>
      </c>
      <c r="D51" s="341">
        <f>STDEV(E38:E41,G38:G41)/D50</f>
        <v>2.5706540940158449E-3</v>
      </c>
      <c r="E51" s="278"/>
      <c r="F51" s="340"/>
      <c r="G51" s="278"/>
    </row>
    <row r="52" spans="1:7" ht="19.5" customHeight="1" x14ac:dyDescent="0.3">
      <c r="A52" s="278"/>
      <c r="B52" s="278"/>
      <c r="C52" s="342" t="s">
        <v>20</v>
      </c>
      <c r="D52" s="343">
        <f>COUNT(E38:E41,G38:G41)</f>
        <v>6</v>
      </c>
      <c r="E52" s="278"/>
      <c r="F52" s="340"/>
      <c r="G52" s="278"/>
    </row>
    <row r="53" spans="1:7" ht="18.75" customHeight="1" x14ac:dyDescent="0.3">
      <c r="A53" s="278"/>
      <c r="B53" s="278"/>
      <c r="C53" s="278"/>
      <c r="D53" s="278"/>
      <c r="E53" s="278"/>
      <c r="F53" s="278"/>
      <c r="G53" s="278"/>
    </row>
    <row r="54" spans="1:7" ht="18.75" customHeight="1" x14ac:dyDescent="0.3">
      <c r="A54" s="279" t="s">
        <v>1</v>
      </c>
      <c r="B54" s="344" t="s">
        <v>84</v>
      </c>
      <c r="C54" s="278"/>
      <c r="D54" s="278"/>
      <c r="E54" s="278"/>
      <c r="F54" s="278"/>
      <c r="G54" s="278"/>
    </row>
    <row r="55" spans="1:7" ht="18.75" customHeight="1" x14ac:dyDescent="0.3">
      <c r="A55" s="278" t="s">
        <v>85</v>
      </c>
      <c r="B55" s="345" t="str">
        <f>B21</f>
        <v>Each film coated tablet contains Rifampicin BP 150 mg and Isoniazid BP 75 mg.</v>
      </c>
      <c r="C55" s="278"/>
      <c r="D55" s="278"/>
      <c r="E55" s="278"/>
      <c r="F55" s="278"/>
      <c r="G55" s="278"/>
    </row>
    <row r="56" spans="1:7" ht="26.25" customHeight="1" x14ac:dyDescent="0.4">
      <c r="A56" s="346" t="s">
        <v>86</v>
      </c>
      <c r="B56" s="347">
        <v>75</v>
      </c>
      <c r="C56" s="278" t="str">
        <f>B20</f>
        <v>Rifampicin 150mg &amp; Isoniazid 75mg</v>
      </c>
      <c r="D56" s="278"/>
      <c r="E56" s="278"/>
      <c r="F56" s="278"/>
      <c r="G56" s="278"/>
    </row>
    <row r="57" spans="1:7" ht="17.25" customHeight="1" x14ac:dyDescent="0.3">
      <c r="A57" s="348" t="s">
        <v>87</v>
      </c>
      <c r="B57" s="348">
        <f>Uniformity!C46</f>
        <v>300.59300000000007</v>
      </c>
      <c r="C57" s="348"/>
      <c r="D57" s="349"/>
      <c r="E57" s="349"/>
      <c r="F57" s="349"/>
      <c r="G57" s="349"/>
    </row>
    <row r="58" spans="1:7" ht="57.75" customHeight="1" x14ac:dyDescent="0.4">
      <c r="A58" s="299" t="s">
        <v>88</v>
      </c>
      <c r="B58" s="300">
        <v>100</v>
      </c>
      <c r="C58" s="350" t="s">
        <v>89</v>
      </c>
      <c r="D58" s="351" t="s">
        <v>90</v>
      </c>
      <c r="E58" s="352" t="s">
        <v>91</v>
      </c>
      <c r="F58" s="353" t="s">
        <v>92</v>
      </c>
      <c r="G58" s="354" t="s">
        <v>93</v>
      </c>
    </row>
    <row r="59" spans="1:7" ht="26.25" customHeight="1" x14ac:dyDescent="0.4">
      <c r="A59" s="301" t="s">
        <v>61</v>
      </c>
      <c r="B59" s="302">
        <v>10</v>
      </c>
      <c r="C59" s="355">
        <v>1</v>
      </c>
      <c r="D59" s="455">
        <v>17988439</v>
      </c>
      <c r="E59" s="356">
        <f t="shared" ref="E59:E68" si="0">IF(ISBLANK(D59),"-",D59/$D$50*$D$47*$B$67)</f>
        <v>68.812618544313565</v>
      </c>
      <c r="F59" s="357">
        <f t="shared" ref="F59:F68" si="1">IF(ISBLANK(D59),"-",E59/$E$70*100)</f>
        <v>94.164182667983951</v>
      </c>
      <c r="G59" s="358">
        <f t="shared" ref="G59:G68" si="2">IF(ISBLANK(D59),"-",E59/$B$56*100)</f>
        <v>91.750158059084754</v>
      </c>
    </row>
    <row r="60" spans="1:7" ht="26.25" customHeight="1" x14ac:dyDescent="0.4">
      <c r="A60" s="301" t="s">
        <v>65</v>
      </c>
      <c r="B60" s="302">
        <v>100</v>
      </c>
      <c r="C60" s="359">
        <v>2</v>
      </c>
      <c r="D60" s="456">
        <v>18256999</v>
      </c>
      <c r="E60" s="360">
        <f t="shared" si="0"/>
        <v>69.839962653286037</v>
      </c>
      <c r="F60" s="361">
        <f t="shared" si="1"/>
        <v>95.570015208390231</v>
      </c>
      <c r="G60" s="362">
        <f t="shared" si="2"/>
        <v>93.119950204381382</v>
      </c>
    </row>
    <row r="61" spans="1:7" ht="26.25" customHeight="1" x14ac:dyDescent="0.4">
      <c r="A61" s="301" t="s">
        <v>66</v>
      </c>
      <c r="B61" s="302">
        <v>1</v>
      </c>
      <c r="C61" s="359">
        <v>3</v>
      </c>
      <c r="D61" s="456">
        <v>18185219</v>
      </c>
      <c r="E61" s="360">
        <f t="shared" si="0"/>
        <v>69.565376861872423</v>
      </c>
      <c r="F61" s="361">
        <f t="shared" si="1"/>
        <v>95.194268039227453</v>
      </c>
      <c r="G61" s="362">
        <f t="shared" si="2"/>
        <v>92.753835815829902</v>
      </c>
    </row>
    <row r="62" spans="1:7" ht="26.25" customHeight="1" x14ac:dyDescent="0.4">
      <c r="A62" s="301" t="s">
        <v>67</v>
      </c>
      <c r="B62" s="302">
        <v>1</v>
      </c>
      <c r="C62" s="359">
        <v>4</v>
      </c>
      <c r="D62" s="456">
        <v>19907792</v>
      </c>
      <c r="E62" s="360">
        <f t="shared" si="0"/>
        <v>76.154873524908808</v>
      </c>
      <c r="F62" s="361">
        <f t="shared" si="1"/>
        <v>104.21143059740923</v>
      </c>
      <c r="G62" s="362">
        <f t="shared" si="2"/>
        <v>101.53983136654507</v>
      </c>
    </row>
    <row r="63" spans="1:7" ht="26.25" customHeight="1" x14ac:dyDescent="0.4">
      <c r="A63" s="301" t="s">
        <v>68</v>
      </c>
      <c r="B63" s="302">
        <v>1</v>
      </c>
      <c r="C63" s="359">
        <v>5</v>
      </c>
      <c r="D63" s="456">
        <v>18032101</v>
      </c>
      <c r="E63" s="360">
        <f t="shared" si="0"/>
        <v>68.979642295005988</v>
      </c>
      <c r="F63" s="361">
        <f t="shared" si="1"/>
        <v>94.392740384617923</v>
      </c>
      <c r="G63" s="362">
        <f t="shared" si="2"/>
        <v>91.972856393341317</v>
      </c>
    </row>
    <row r="64" spans="1:7" ht="26.25" customHeight="1" x14ac:dyDescent="0.4">
      <c r="A64" s="301" t="s">
        <v>69</v>
      </c>
      <c r="B64" s="302">
        <v>1</v>
      </c>
      <c r="C64" s="359">
        <v>6</v>
      </c>
      <c r="D64" s="456">
        <v>20071249</v>
      </c>
      <c r="E64" s="360">
        <f t="shared" si="0"/>
        <v>76.78015869775777</v>
      </c>
      <c r="F64" s="361">
        <f t="shared" si="1"/>
        <v>105.06707987338923</v>
      </c>
      <c r="G64" s="362">
        <f t="shared" si="2"/>
        <v>102.3735449303437</v>
      </c>
    </row>
    <row r="65" spans="1:7" ht="26.25" customHeight="1" x14ac:dyDescent="0.4">
      <c r="A65" s="301" t="s">
        <v>71</v>
      </c>
      <c r="B65" s="302">
        <v>1</v>
      </c>
      <c r="C65" s="359">
        <v>7</v>
      </c>
      <c r="D65" s="456">
        <v>20154097</v>
      </c>
      <c r="E65" s="360">
        <f t="shared" si="0"/>
        <v>77.097083797326391</v>
      </c>
      <c r="F65" s="361">
        <f t="shared" si="1"/>
        <v>105.50076476431707</v>
      </c>
      <c r="G65" s="362">
        <f t="shared" si="2"/>
        <v>102.79611172976853</v>
      </c>
    </row>
    <row r="66" spans="1:7" ht="26.25" customHeight="1" x14ac:dyDescent="0.4">
      <c r="A66" s="301" t="s">
        <v>73</v>
      </c>
      <c r="B66" s="302">
        <v>1</v>
      </c>
      <c r="C66" s="359">
        <v>8</v>
      </c>
      <c r="D66" s="456">
        <v>19898791</v>
      </c>
      <c r="E66" s="360">
        <f t="shared" si="0"/>
        <v>76.120441277646151</v>
      </c>
      <c r="F66" s="361">
        <f t="shared" si="1"/>
        <v>104.16431301215381</v>
      </c>
      <c r="G66" s="362">
        <f t="shared" si="2"/>
        <v>101.4939217035282</v>
      </c>
    </row>
    <row r="67" spans="1:7" ht="27" customHeight="1" x14ac:dyDescent="0.4">
      <c r="A67" s="301" t="s">
        <v>75</v>
      </c>
      <c r="B67" s="329">
        <f>(B66/B65)*(B64/B63)*(B62/B61)*(B60/B59)*B58</f>
        <v>1000</v>
      </c>
      <c r="C67" s="359">
        <v>9</v>
      </c>
      <c r="D67" s="456">
        <v>19292293</v>
      </c>
      <c r="E67" s="360">
        <f t="shared" si="0"/>
        <v>73.800355831549965</v>
      </c>
      <c r="F67" s="361">
        <f t="shared" si="1"/>
        <v>100.9894745250696</v>
      </c>
      <c r="G67" s="362">
        <f t="shared" si="2"/>
        <v>98.400474442066624</v>
      </c>
    </row>
    <row r="68" spans="1:7" ht="27" customHeight="1" x14ac:dyDescent="0.4">
      <c r="A68" s="651" t="s">
        <v>77</v>
      </c>
      <c r="B68" s="659"/>
      <c r="C68" s="363">
        <v>10</v>
      </c>
      <c r="D68" s="457">
        <v>19245730</v>
      </c>
      <c r="E68" s="364">
        <f t="shared" si="0"/>
        <v>73.622234652870759</v>
      </c>
      <c r="F68" s="365">
        <f t="shared" si="1"/>
        <v>100.7457309274417</v>
      </c>
      <c r="G68" s="366">
        <f t="shared" si="2"/>
        <v>98.162979537161007</v>
      </c>
    </row>
    <row r="69" spans="1:7" ht="19.5" customHeight="1" x14ac:dyDescent="0.3">
      <c r="A69" s="653"/>
      <c r="B69" s="660"/>
      <c r="C69" s="359"/>
      <c r="D69" s="331"/>
      <c r="E69" s="367"/>
      <c r="F69" s="349"/>
      <c r="G69" s="368"/>
    </row>
    <row r="70" spans="1:7" ht="26.25" customHeight="1" x14ac:dyDescent="0.4">
      <c r="A70" s="349"/>
      <c r="B70" s="349"/>
      <c r="C70" s="369" t="s">
        <v>94</v>
      </c>
      <c r="D70" s="370"/>
      <c r="E70" s="371">
        <f>AVERAGE(E59:E68)</f>
        <v>73.077274813653773</v>
      </c>
      <c r="F70" s="371">
        <f>AVERAGE(F59:F68)</f>
        <v>100.00000000000003</v>
      </c>
      <c r="G70" s="372">
        <f>AVERAGE(G59:G68)</f>
        <v>97.436366418205054</v>
      </c>
    </row>
    <row r="71" spans="1:7" ht="26.25" customHeight="1" x14ac:dyDescent="0.4">
      <c r="A71" s="349"/>
      <c r="B71" s="349"/>
      <c r="C71" s="369"/>
      <c r="D71" s="370"/>
      <c r="E71" s="373">
        <f>STDEV(E59:E68)/E70</f>
        <v>4.7230461649611685E-2</v>
      </c>
      <c r="F71" s="373">
        <f>STDEV(F59:F68)/F70</f>
        <v>4.7230461649611685E-2</v>
      </c>
      <c r="G71" s="374">
        <f>STDEV(G59:G68)/G70</f>
        <v>4.7230461649611685E-2</v>
      </c>
    </row>
    <row r="72" spans="1:7" ht="27" customHeight="1" x14ac:dyDescent="0.4">
      <c r="A72" s="349"/>
      <c r="B72" s="349"/>
      <c r="C72" s="375"/>
      <c r="D72" s="376"/>
      <c r="E72" s="377">
        <f>COUNT(E59:E68)</f>
        <v>10</v>
      </c>
      <c r="F72" s="377">
        <f>COUNT(F59:F68)</f>
        <v>10</v>
      </c>
      <c r="G72" s="378">
        <f>COUNT(G59:G68)</f>
        <v>10</v>
      </c>
    </row>
    <row r="73" spans="1:7" ht="18.75" customHeight="1" x14ac:dyDescent="0.3">
      <c r="A73" s="349"/>
      <c r="B73" s="379"/>
      <c r="C73" s="379"/>
      <c r="D73" s="328"/>
      <c r="E73" s="370"/>
      <c r="F73" s="325"/>
      <c r="G73" s="380"/>
    </row>
    <row r="74" spans="1:7" ht="18.75" customHeight="1" x14ac:dyDescent="0.3">
      <c r="A74" s="288" t="s">
        <v>95</v>
      </c>
      <c r="B74" s="381" t="s">
        <v>96</v>
      </c>
      <c r="C74" s="658" t="str">
        <f>B20</f>
        <v>Rifampicin 150mg &amp; Isoniazid 75mg</v>
      </c>
      <c r="D74" s="658"/>
      <c r="E74" s="382" t="s">
        <v>97</v>
      </c>
      <c r="F74" s="382"/>
      <c r="G74" s="383">
        <f>G70</f>
        <v>97.436366418205054</v>
      </c>
    </row>
    <row r="75" spans="1:7" ht="18.75" customHeight="1" x14ac:dyDescent="0.3">
      <c r="A75" s="288"/>
      <c r="B75" s="381"/>
      <c r="C75" s="384"/>
      <c r="D75" s="384"/>
      <c r="E75" s="382"/>
      <c r="F75" s="382"/>
      <c r="G75" s="385"/>
    </row>
    <row r="76" spans="1:7" ht="18.75" customHeight="1" x14ac:dyDescent="0.3">
      <c r="A76" s="279" t="s">
        <v>1</v>
      </c>
      <c r="B76" s="386" t="s">
        <v>98</v>
      </c>
      <c r="C76" s="278"/>
      <c r="D76" s="278"/>
      <c r="E76" s="278"/>
      <c r="F76" s="278"/>
      <c r="G76" s="349"/>
    </row>
    <row r="77" spans="1:7" ht="18.75" customHeight="1" x14ac:dyDescent="0.3">
      <c r="A77" s="279"/>
      <c r="B77" s="344"/>
      <c r="C77" s="278"/>
      <c r="D77" s="278"/>
      <c r="E77" s="278"/>
      <c r="F77" s="278"/>
      <c r="G77" s="349"/>
    </row>
    <row r="78" spans="1:7" ht="18.75" customHeight="1" x14ac:dyDescent="0.3">
      <c r="A78" s="349"/>
      <c r="B78" s="661" t="s">
        <v>99</v>
      </c>
      <c r="C78" s="662"/>
      <c r="D78" s="278"/>
      <c r="E78" s="349"/>
      <c r="F78" s="349"/>
      <c r="G78" s="349"/>
    </row>
    <row r="79" spans="1:7" ht="18.75" customHeight="1" x14ac:dyDescent="0.3">
      <c r="A79" s="349"/>
      <c r="B79" s="387" t="s">
        <v>43</v>
      </c>
      <c r="C79" s="388">
        <f>G70</f>
        <v>97.436366418205054</v>
      </c>
      <c r="D79" s="278"/>
      <c r="E79" s="349"/>
      <c r="F79" s="349"/>
      <c r="G79" s="349"/>
    </row>
    <row r="80" spans="1:7" ht="26.25" customHeight="1" x14ac:dyDescent="0.4">
      <c r="A80" s="349"/>
      <c r="B80" s="387" t="s">
        <v>100</v>
      </c>
      <c r="C80" s="389">
        <v>2.4</v>
      </c>
      <c r="D80" s="278"/>
      <c r="E80" s="349"/>
      <c r="F80" s="349"/>
      <c r="G80" s="349"/>
    </row>
    <row r="81" spans="1:7" ht="18.75" customHeight="1" x14ac:dyDescent="0.3">
      <c r="A81" s="349"/>
      <c r="B81" s="387" t="s">
        <v>101</v>
      </c>
      <c r="C81" s="388">
        <f>STDEV(G59:G68)</f>
        <v>4.601964567392546</v>
      </c>
      <c r="D81" s="278"/>
      <c r="E81" s="349"/>
      <c r="F81" s="349"/>
      <c r="G81" s="349"/>
    </row>
    <row r="82" spans="1:7" ht="18.75" customHeight="1" x14ac:dyDescent="0.3">
      <c r="A82" s="349"/>
      <c r="B82" s="387" t="s">
        <v>102</v>
      </c>
      <c r="C82" s="388">
        <f>IF(OR(G70&lt;98.5,G70&gt;101.5),(IF(98.5&gt;G70,98.5,101.5)),C79)</f>
        <v>98.5</v>
      </c>
      <c r="D82" s="278"/>
      <c r="E82" s="349"/>
      <c r="F82" s="349"/>
      <c r="G82" s="349"/>
    </row>
    <row r="83" spans="1:7" ht="18.75" customHeight="1" x14ac:dyDescent="0.3">
      <c r="A83" s="349"/>
      <c r="B83" s="387" t="s">
        <v>103</v>
      </c>
      <c r="C83" s="390">
        <f>ABS(C82-C79)+(C80*C81)</f>
        <v>12.108348543537057</v>
      </c>
      <c r="D83" s="278"/>
      <c r="E83" s="349"/>
      <c r="F83" s="349"/>
      <c r="G83" s="349"/>
    </row>
    <row r="84" spans="1:7" ht="18.75" customHeight="1" x14ac:dyDescent="0.3">
      <c r="A84" s="346"/>
      <c r="B84" s="391"/>
      <c r="C84" s="278"/>
      <c r="D84" s="278"/>
      <c r="E84" s="278"/>
      <c r="F84" s="278"/>
      <c r="G84" s="278"/>
    </row>
    <row r="85" spans="1:7" ht="18.75" customHeight="1" x14ac:dyDescent="0.3">
      <c r="A85" s="287" t="s">
        <v>104</v>
      </c>
      <c r="B85" s="287" t="s">
        <v>105</v>
      </c>
      <c r="C85" s="278"/>
      <c r="D85" s="278"/>
      <c r="E85" s="278"/>
      <c r="F85" s="278"/>
      <c r="G85" s="278"/>
    </row>
    <row r="86" spans="1:7" ht="18.75" customHeight="1" x14ac:dyDescent="0.3">
      <c r="A86" s="287"/>
      <c r="B86" s="287"/>
      <c r="C86" s="278"/>
      <c r="D86" s="278"/>
      <c r="E86" s="278"/>
      <c r="F86" s="278"/>
      <c r="G86" s="278"/>
    </row>
    <row r="87" spans="1:7" ht="26.25" customHeight="1" x14ac:dyDescent="0.4">
      <c r="A87" s="288" t="s">
        <v>4</v>
      </c>
      <c r="B87" s="644" t="s">
        <v>125</v>
      </c>
      <c r="C87" s="642"/>
      <c r="D87" s="278"/>
      <c r="E87" s="278"/>
      <c r="F87" s="278"/>
      <c r="G87" s="278"/>
    </row>
    <row r="88" spans="1:7" ht="26.25" customHeight="1" x14ac:dyDescent="0.4">
      <c r="A88" s="289" t="s">
        <v>48</v>
      </c>
      <c r="B88" s="666" t="s">
        <v>126</v>
      </c>
      <c r="C88" s="643"/>
      <c r="D88" s="278"/>
      <c r="E88" s="278"/>
      <c r="F88" s="278"/>
      <c r="G88" s="278"/>
    </row>
    <row r="89" spans="1:7" ht="27" customHeight="1" x14ac:dyDescent="0.4">
      <c r="A89" s="289" t="s">
        <v>6</v>
      </c>
      <c r="B89" s="290">
        <v>100.33</v>
      </c>
      <c r="C89" s="278"/>
      <c r="D89" s="278"/>
      <c r="E89" s="278"/>
      <c r="F89" s="278"/>
      <c r="G89" s="278"/>
    </row>
    <row r="90" spans="1:7" ht="27" customHeight="1" x14ac:dyDescent="0.4">
      <c r="A90" s="289" t="s">
        <v>49</v>
      </c>
      <c r="B90" s="290">
        <f>B33</f>
        <v>0</v>
      </c>
      <c r="C90" s="663" t="s">
        <v>106</v>
      </c>
      <c r="D90" s="664"/>
      <c r="E90" s="664"/>
      <c r="F90" s="664"/>
      <c r="G90" s="665"/>
    </row>
    <row r="91" spans="1:7" ht="18.75" customHeight="1" x14ac:dyDescent="0.3">
      <c r="A91" s="289" t="s">
        <v>51</v>
      </c>
      <c r="B91" s="293">
        <f>B89-B90</f>
        <v>100.33</v>
      </c>
      <c r="C91" s="392"/>
      <c r="D91" s="392"/>
      <c r="E91" s="392"/>
      <c r="F91" s="392"/>
      <c r="G91" s="393"/>
    </row>
    <row r="92" spans="1:7" ht="19.5" customHeight="1" x14ac:dyDescent="0.3">
      <c r="A92" s="289"/>
      <c r="B92" s="293"/>
      <c r="C92" s="392"/>
      <c r="D92" s="392"/>
      <c r="E92" s="392"/>
      <c r="F92" s="392"/>
      <c r="G92" s="393"/>
    </row>
    <row r="93" spans="1:7" ht="27" customHeight="1" x14ac:dyDescent="0.4">
      <c r="A93" s="289" t="s">
        <v>52</v>
      </c>
      <c r="B93" s="295">
        <v>1</v>
      </c>
      <c r="C93" s="645" t="s">
        <v>107</v>
      </c>
      <c r="D93" s="646"/>
      <c r="E93" s="646"/>
      <c r="F93" s="646"/>
      <c r="G93" s="646"/>
    </row>
    <row r="94" spans="1:7" ht="27" customHeight="1" x14ac:dyDescent="0.4">
      <c r="A94" s="289" t="s">
        <v>54</v>
      </c>
      <c r="B94" s="295">
        <v>1</v>
      </c>
      <c r="C94" s="645" t="s">
        <v>108</v>
      </c>
      <c r="D94" s="646"/>
      <c r="E94" s="646"/>
      <c r="F94" s="646"/>
      <c r="G94" s="646"/>
    </row>
    <row r="95" spans="1:7" ht="18.75" customHeight="1" x14ac:dyDescent="0.3">
      <c r="A95" s="289"/>
      <c r="B95" s="296"/>
      <c r="C95" s="297"/>
      <c r="D95" s="297"/>
      <c r="E95" s="297"/>
      <c r="F95" s="297"/>
      <c r="G95" s="297"/>
    </row>
    <row r="96" spans="1:7" ht="18.75" customHeight="1" x14ac:dyDescent="0.3">
      <c r="A96" s="289" t="s">
        <v>56</v>
      </c>
      <c r="B96" s="298">
        <f>B93/B94</f>
        <v>1</v>
      </c>
      <c r="C96" s="278" t="s">
        <v>57</v>
      </c>
      <c r="D96" s="278"/>
      <c r="E96" s="278"/>
      <c r="F96" s="278"/>
      <c r="G96" s="278"/>
    </row>
    <row r="97" spans="1:7" ht="19.5" customHeight="1" x14ac:dyDescent="0.3">
      <c r="A97" s="287"/>
      <c r="B97" s="287"/>
      <c r="C97" s="278"/>
      <c r="D97" s="278"/>
      <c r="E97" s="278"/>
      <c r="F97" s="278"/>
      <c r="G97" s="278"/>
    </row>
    <row r="98" spans="1:7" ht="27" customHeight="1" x14ac:dyDescent="0.4">
      <c r="A98" s="299" t="s">
        <v>58</v>
      </c>
      <c r="B98" s="394">
        <v>25</v>
      </c>
      <c r="C98" s="278"/>
      <c r="D98" s="395" t="s">
        <v>59</v>
      </c>
      <c r="E98" s="396"/>
      <c r="F98" s="648" t="s">
        <v>60</v>
      </c>
      <c r="G98" s="650"/>
    </row>
    <row r="99" spans="1:7" ht="26.25" customHeight="1" x14ac:dyDescent="0.4">
      <c r="A99" s="301" t="s">
        <v>61</v>
      </c>
      <c r="B99" s="397">
        <v>5</v>
      </c>
      <c r="C99" s="303" t="s">
        <v>62</v>
      </c>
      <c r="D99" s="304" t="s">
        <v>63</v>
      </c>
      <c r="E99" s="305" t="s">
        <v>64</v>
      </c>
      <c r="F99" s="304" t="s">
        <v>63</v>
      </c>
      <c r="G99" s="306" t="s">
        <v>64</v>
      </c>
    </row>
    <row r="100" spans="1:7" ht="26.25" customHeight="1" x14ac:dyDescent="0.4">
      <c r="A100" s="301" t="s">
        <v>65</v>
      </c>
      <c r="B100" s="397">
        <v>50</v>
      </c>
      <c r="C100" s="307">
        <v>1</v>
      </c>
      <c r="D100" s="308">
        <v>21490568</v>
      </c>
      <c r="E100" s="398">
        <f>IF(ISBLANK(D100),"-",$D$110/$D$107*D100)</f>
        <v>21694095.75850673</v>
      </c>
      <c r="F100" s="399">
        <v>20631214</v>
      </c>
      <c r="G100" s="310">
        <f>IF(ISBLANK(F100),"-",$D$110/$F$107*F100)</f>
        <v>21779523.522215698</v>
      </c>
    </row>
    <row r="101" spans="1:7" ht="26.25" customHeight="1" x14ac:dyDescent="0.4">
      <c r="A101" s="301" t="s">
        <v>66</v>
      </c>
      <c r="B101" s="397">
        <v>1</v>
      </c>
      <c r="C101" s="311">
        <v>2</v>
      </c>
      <c r="D101" s="312">
        <v>21630325</v>
      </c>
      <c r="E101" s="400">
        <f>IF(ISBLANK(D101),"-",$D$110/$D$107*D101)</f>
        <v>21835176.335852176</v>
      </c>
      <c r="F101" s="290">
        <v>20599325</v>
      </c>
      <c r="G101" s="314">
        <f>IF(ISBLANK(F101),"-",$D$110/$F$107*F101)</f>
        <v>21745859.617338363</v>
      </c>
    </row>
    <row r="102" spans="1:7" ht="26.25" customHeight="1" x14ac:dyDescent="0.4">
      <c r="A102" s="301" t="s">
        <v>67</v>
      </c>
      <c r="B102" s="397">
        <v>1</v>
      </c>
      <c r="C102" s="311">
        <v>3</v>
      </c>
      <c r="D102" s="312">
        <v>21624982</v>
      </c>
      <c r="E102" s="400">
        <f>IF(ISBLANK(D102),"-",$D$110/$D$107*D102)</f>
        <v>21829782.734638952</v>
      </c>
      <c r="F102" s="629">
        <v>20671000</v>
      </c>
      <c r="G102" s="314">
        <f>IF(ISBLANK(F102),"-",$D$110/$F$107*F102)</f>
        <v>21821523.964984354</v>
      </c>
    </row>
    <row r="103" spans="1:7" ht="26.25" customHeight="1" x14ac:dyDescent="0.4">
      <c r="A103" s="301" t="s">
        <v>68</v>
      </c>
      <c r="B103" s="397">
        <v>1</v>
      </c>
      <c r="C103" s="315">
        <v>4</v>
      </c>
      <c r="D103" s="316"/>
      <c r="E103" s="401" t="str">
        <f>IF(ISBLANK(D103),"-",$D$110/$D$107*D103)</f>
        <v>-</v>
      </c>
      <c r="F103" s="402"/>
      <c r="G103" s="318" t="str">
        <f>IF(ISBLANK(F103),"-",$D$110/$F$107*F103)</f>
        <v>-</v>
      </c>
    </row>
    <row r="104" spans="1:7" ht="27" customHeight="1" x14ac:dyDescent="0.4">
      <c r="A104" s="301" t="s">
        <v>69</v>
      </c>
      <c r="B104" s="397">
        <v>1</v>
      </c>
      <c r="C104" s="319" t="s">
        <v>70</v>
      </c>
      <c r="D104" s="403">
        <f>AVERAGE(D100:D103)</f>
        <v>21581958.333333332</v>
      </c>
      <c r="E104" s="321">
        <f>AVERAGE(E100:E103)</f>
        <v>21786351.609665953</v>
      </c>
      <c r="F104" s="403">
        <f>AVERAGE(F100:F103)</f>
        <v>20633846.333333332</v>
      </c>
      <c r="G104" s="404">
        <f>AVERAGE(G100:G103)</f>
        <v>21782302.36817947</v>
      </c>
    </row>
    <row r="105" spans="1:7" ht="26.25" customHeight="1" x14ac:dyDescent="0.4">
      <c r="A105" s="301" t="s">
        <v>71</v>
      </c>
      <c r="B105" s="397">
        <v>1</v>
      </c>
      <c r="C105" s="323" t="s">
        <v>72</v>
      </c>
      <c r="D105" s="405">
        <v>20.57</v>
      </c>
      <c r="E105" s="325"/>
      <c r="F105" s="324">
        <v>19.670000000000002</v>
      </c>
      <c r="G105" s="278"/>
    </row>
    <row r="106" spans="1:7" ht="26.25" customHeight="1" x14ac:dyDescent="0.4">
      <c r="A106" s="301" t="s">
        <v>73</v>
      </c>
      <c r="B106" s="397">
        <v>1</v>
      </c>
      <c r="C106" s="326" t="s">
        <v>74</v>
      </c>
      <c r="D106" s="406">
        <f>D105*$B$96</f>
        <v>20.57</v>
      </c>
      <c r="E106" s="328"/>
      <c r="F106" s="327">
        <f>F105*$B$96</f>
        <v>19.670000000000002</v>
      </c>
      <c r="G106" s="278"/>
    </row>
    <row r="107" spans="1:7" ht="19.5" customHeight="1" x14ac:dyDescent="0.3">
      <c r="A107" s="301" t="s">
        <v>75</v>
      </c>
      <c r="B107" s="436">
        <f>(B106/B105)*(B104/B103)*(B102/B101)*(B100/B99)*B98</f>
        <v>250</v>
      </c>
      <c r="C107" s="326" t="s">
        <v>76</v>
      </c>
      <c r="D107" s="407">
        <f>D106*$B$91/100</f>
        <v>20.637881000000004</v>
      </c>
      <c r="E107" s="331"/>
      <c r="F107" s="330">
        <f>F106*$B$91/100</f>
        <v>19.734911</v>
      </c>
      <c r="G107" s="278"/>
    </row>
    <row r="108" spans="1:7" ht="19.5" customHeight="1" x14ac:dyDescent="0.3">
      <c r="A108" s="651" t="s">
        <v>77</v>
      </c>
      <c r="B108" s="652"/>
      <c r="C108" s="326" t="s">
        <v>78</v>
      </c>
      <c r="D108" s="406">
        <f>D107/$B$107</f>
        <v>8.2551524000000015E-2</v>
      </c>
      <c r="E108" s="331"/>
      <c r="F108" s="332">
        <f>F107/$B$107</f>
        <v>7.8939644000000003E-2</v>
      </c>
      <c r="G108" s="408"/>
    </row>
    <row r="109" spans="1:7" ht="19.5" customHeight="1" x14ac:dyDescent="0.3">
      <c r="A109" s="653"/>
      <c r="B109" s="654"/>
      <c r="C109" s="454" t="s">
        <v>79</v>
      </c>
      <c r="D109" s="410">
        <f>$B$56/$B$125</f>
        <v>8.3333333333333329E-2</v>
      </c>
      <c r="E109" s="278"/>
      <c r="F109" s="335"/>
      <c r="G109" s="411"/>
    </row>
    <row r="110" spans="1:7" ht="18.75" customHeight="1" x14ac:dyDescent="0.3">
      <c r="A110" s="278"/>
      <c r="B110" s="278"/>
      <c r="C110" s="409" t="s">
        <v>80</v>
      </c>
      <c r="D110" s="406">
        <f>D109*$B$107</f>
        <v>20.833333333333332</v>
      </c>
      <c r="E110" s="278"/>
      <c r="F110" s="335"/>
      <c r="G110" s="408"/>
    </row>
    <row r="111" spans="1:7" ht="19.5" customHeight="1" x14ac:dyDescent="0.3">
      <c r="A111" s="278"/>
      <c r="B111" s="278"/>
      <c r="C111" s="412" t="s">
        <v>81</v>
      </c>
      <c r="D111" s="413">
        <f>D110/B96</f>
        <v>20.833333333333332</v>
      </c>
      <c r="E111" s="278"/>
      <c r="F111" s="340"/>
      <c r="G111" s="408"/>
    </row>
    <row r="112" spans="1:7" ht="18.75" customHeight="1" x14ac:dyDescent="0.3">
      <c r="A112" s="278"/>
      <c r="B112" s="278"/>
      <c r="C112" s="414" t="s">
        <v>82</v>
      </c>
      <c r="D112" s="415">
        <f>AVERAGE(E100:E103,G100:G103)</f>
        <v>21784326.988922711</v>
      </c>
      <c r="E112" s="278"/>
      <c r="F112" s="340"/>
      <c r="G112" s="416"/>
    </row>
    <row r="113" spans="1:7" ht="18.75" customHeight="1" x14ac:dyDescent="0.3">
      <c r="A113" s="278"/>
      <c r="B113" s="278"/>
      <c r="C113" s="417" t="s">
        <v>83</v>
      </c>
      <c r="D113" s="418">
        <f>STDEV(E100:E103,G100:G103)/D112</f>
        <v>2.5706540940158111E-3</v>
      </c>
      <c r="E113" s="278"/>
      <c r="F113" s="340"/>
      <c r="G113" s="408"/>
    </row>
    <row r="114" spans="1:7" ht="19.5" customHeight="1" x14ac:dyDescent="0.3">
      <c r="A114" s="278"/>
      <c r="B114" s="278"/>
      <c r="C114" s="419" t="s">
        <v>20</v>
      </c>
      <c r="D114" s="420">
        <f>COUNT(E100:E103,G100:G103)</f>
        <v>6</v>
      </c>
      <c r="E114" s="278"/>
      <c r="F114" s="340"/>
      <c r="G114" s="408"/>
    </row>
    <row r="115" spans="1:7" ht="19.5" customHeight="1" x14ac:dyDescent="0.3">
      <c r="A115" s="279"/>
      <c r="B115" s="279"/>
      <c r="C115" s="279"/>
      <c r="D115" s="279"/>
      <c r="E115" s="279"/>
      <c r="F115" s="278"/>
      <c r="G115" s="278"/>
    </row>
    <row r="116" spans="1:7" ht="26.25" customHeight="1" x14ac:dyDescent="0.4">
      <c r="A116" s="299" t="s">
        <v>109</v>
      </c>
      <c r="B116" s="394">
        <v>900</v>
      </c>
      <c r="C116" s="421" t="s">
        <v>110</v>
      </c>
      <c r="D116" s="422" t="s">
        <v>63</v>
      </c>
      <c r="E116" s="423" t="s">
        <v>111</v>
      </c>
      <c r="F116" s="424" t="s">
        <v>112</v>
      </c>
      <c r="G116" s="278"/>
    </row>
    <row r="117" spans="1:7" ht="26.25" customHeight="1" x14ac:dyDescent="0.4">
      <c r="A117" s="301" t="s">
        <v>113</v>
      </c>
      <c r="B117" s="397">
        <v>1</v>
      </c>
      <c r="C117" s="359">
        <v>1</v>
      </c>
      <c r="D117" s="627">
        <v>21268014</v>
      </c>
      <c r="E117" s="425">
        <f t="shared" ref="E117:E122" si="3">IF(ISBLANK(D117),"-",D117/$D$112*$D$109*$B$125)</f>
        <v>73.222415859397699</v>
      </c>
      <c r="F117" s="426">
        <f t="shared" ref="F117:F122" si="4">IF(ISBLANK(D117), "-", E117/$B$56)</f>
        <v>0.97629887812530269</v>
      </c>
      <c r="G117" s="278"/>
    </row>
    <row r="118" spans="1:7" ht="26.25" customHeight="1" x14ac:dyDescent="0.4">
      <c r="A118" s="301" t="s">
        <v>114</v>
      </c>
      <c r="B118" s="397">
        <v>1</v>
      </c>
      <c r="C118" s="359">
        <v>2</v>
      </c>
      <c r="D118" s="627">
        <v>21096232</v>
      </c>
      <c r="E118" s="427">
        <f t="shared" si="3"/>
        <v>72.630997542616498</v>
      </c>
      <c r="F118" s="428">
        <f t="shared" si="4"/>
        <v>0.96841330056821995</v>
      </c>
      <c r="G118" s="278"/>
    </row>
    <row r="119" spans="1:7" ht="26.25" customHeight="1" x14ac:dyDescent="0.4">
      <c r="A119" s="301" t="s">
        <v>115</v>
      </c>
      <c r="B119" s="397">
        <v>1</v>
      </c>
      <c r="C119" s="359">
        <v>3</v>
      </c>
      <c r="D119" s="627">
        <v>21182146</v>
      </c>
      <c r="E119" s="427">
        <f t="shared" si="3"/>
        <v>72.926785886377431</v>
      </c>
      <c r="F119" s="428">
        <f t="shared" si="4"/>
        <v>0.97235714515169913</v>
      </c>
      <c r="G119" s="278"/>
    </row>
    <row r="120" spans="1:7" ht="26.25" customHeight="1" x14ac:dyDescent="0.4">
      <c r="A120" s="301" t="s">
        <v>116</v>
      </c>
      <c r="B120" s="397">
        <v>1</v>
      </c>
      <c r="C120" s="359">
        <v>4</v>
      </c>
      <c r="D120" s="627">
        <v>21174130</v>
      </c>
      <c r="E120" s="427">
        <f t="shared" si="3"/>
        <v>72.899188063396466</v>
      </c>
      <c r="F120" s="428">
        <f t="shared" si="4"/>
        <v>0.97198917417861952</v>
      </c>
      <c r="G120" s="278"/>
    </row>
    <row r="121" spans="1:7" ht="26.25" customHeight="1" x14ac:dyDescent="0.4">
      <c r="A121" s="301" t="s">
        <v>117</v>
      </c>
      <c r="B121" s="397">
        <v>1</v>
      </c>
      <c r="C121" s="359">
        <v>5</v>
      </c>
      <c r="D121" s="627">
        <v>21203369</v>
      </c>
      <c r="E121" s="427">
        <f t="shared" si="3"/>
        <v>72.999853326138577</v>
      </c>
      <c r="F121" s="428">
        <f t="shared" si="4"/>
        <v>0.97333137768184774</v>
      </c>
      <c r="G121" s="278"/>
    </row>
    <row r="122" spans="1:7" ht="26.25" customHeight="1" x14ac:dyDescent="0.4">
      <c r="A122" s="301" t="s">
        <v>118</v>
      </c>
      <c r="B122" s="397">
        <v>1</v>
      </c>
      <c r="C122" s="429">
        <v>6</v>
      </c>
      <c r="D122" s="628">
        <v>21027128</v>
      </c>
      <c r="E122" s="430">
        <f t="shared" si="3"/>
        <v>72.393083376039982</v>
      </c>
      <c r="F122" s="431">
        <f t="shared" si="4"/>
        <v>0.96524111168053306</v>
      </c>
      <c r="G122" s="278"/>
    </row>
    <row r="123" spans="1:7" ht="26.25" customHeight="1" x14ac:dyDescent="0.4">
      <c r="A123" s="301" t="s">
        <v>119</v>
      </c>
      <c r="B123" s="397">
        <v>1</v>
      </c>
      <c r="C123" s="359"/>
      <c r="D123" s="432"/>
      <c r="E123" s="379"/>
      <c r="F123" s="362"/>
      <c r="G123" s="278"/>
    </row>
    <row r="124" spans="1:7" ht="26.25" customHeight="1" x14ac:dyDescent="0.4">
      <c r="A124" s="301" t="s">
        <v>120</v>
      </c>
      <c r="B124" s="397">
        <v>1</v>
      </c>
      <c r="C124" s="359"/>
      <c r="D124" s="433"/>
      <c r="E124" s="434" t="s">
        <v>70</v>
      </c>
      <c r="F124" s="435">
        <f>AVERAGE(F117:F122)</f>
        <v>0.971271831231037</v>
      </c>
      <c r="G124" s="278"/>
    </row>
    <row r="125" spans="1:7" ht="27" customHeight="1" x14ac:dyDescent="0.4">
      <c r="A125" s="301" t="s">
        <v>121</v>
      </c>
      <c r="B125" s="436">
        <f>(B124/B123)*(B122/B121)*(B120/B119)*(B118/B117)*B116</f>
        <v>900</v>
      </c>
      <c r="C125" s="437"/>
      <c r="D125" s="438"/>
      <c r="E125" s="337" t="s">
        <v>83</v>
      </c>
      <c r="F125" s="374">
        <f>STDEV(F117:F122)/F124</f>
        <v>4.0073254579737526E-3</v>
      </c>
      <c r="G125" s="278"/>
    </row>
    <row r="126" spans="1:7" ht="27" customHeight="1" x14ac:dyDescent="0.4">
      <c r="A126" s="651" t="s">
        <v>77</v>
      </c>
      <c r="B126" s="652"/>
      <c r="C126" s="439"/>
      <c r="D126" s="440"/>
      <c r="E126" s="441" t="s">
        <v>20</v>
      </c>
      <c r="F126" s="442">
        <f>COUNT(F117:F122)</f>
        <v>6</v>
      </c>
      <c r="G126" s="278"/>
    </row>
    <row r="127" spans="1:7" ht="19.5" customHeight="1" x14ac:dyDescent="0.3">
      <c r="A127" s="653"/>
      <c r="B127" s="654"/>
      <c r="C127" s="379"/>
      <c r="D127" s="379"/>
      <c r="E127" s="379"/>
      <c r="F127" s="432"/>
      <c r="G127" s="379"/>
    </row>
    <row r="128" spans="1:7" ht="18.75" customHeight="1" x14ac:dyDescent="0.3">
      <c r="A128" s="297"/>
      <c r="B128" s="297"/>
      <c r="C128" s="379"/>
      <c r="D128" s="379"/>
      <c r="E128" s="379"/>
      <c r="F128" s="432"/>
      <c r="G128" s="379"/>
    </row>
    <row r="129" spans="1:7" ht="18.75" customHeight="1" x14ac:dyDescent="0.3">
      <c r="A129" s="288" t="s">
        <v>95</v>
      </c>
      <c r="B129" s="381" t="s">
        <v>122</v>
      </c>
      <c r="C129" s="658" t="str">
        <f>B20</f>
        <v>Rifampicin 150mg &amp; Isoniazid 75mg</v>
      </c>
      <c r="D129" s="658"/>
      <c r="E129" s="382" t="s">
        <v>123</v>
      </c>
      <c r="F129" s="382"/>
      <c r="G129" s="385">
        <f>F124</f>
        <v>0.971271831231037</v>
      </c>
    </row>
    <row r="130" spans="1:7" ht="19.5" customHeight="1" x14ac:dyDescent="0.3">
      <c r="A130" s="443"/>
      <c r="B130" s="443"/>
      <c r="C130" s="444"/>
      <c r="D130" s="444"/>
      <c r="E130" s="444"/>
      <c r="F130" s="444"/>
      <c r="G130" s="444"/>
    </row>
    <row r="131" spans="1:7" ht="18.75" customHeight="1" x14ac:dyDescent="0.3">
      <c r="A131" s="278"/>
      <c r="B131" s="657" t="s">
        <v>26</v>
      </c>
      <c r="C131" s="657"/>
      <c r="D131" s="278"/>
      <c r="E131" s="445" t="s">
        <v>27</v>
      </c>
      <c r="F131" s="446"/>
      <c r="G131" s="453" t="s">
        <v>28</v>
      </c>
    </row>
    <row r="132" spans="1:7" ht="60" customHeight="1" x14ac:dyDescent="0.3">
      <c r="A132" s="447" t="s">
        <v>29</v>
      </c>
      <c r="B132" s="448"/>
      <c r="C132" s="448"/>
      <c r="D132" s="278"/>
      <c r="E132" s="448"/>
      <c r="F132" s="379"/>
      <c r="G132" s="449"/>
    </row>
    <row r="133" spans="1:7" ht="60" customHeight="1" x14ac:dyDescent="0.3">
      <c r="A133" s="447" t="s">
        <v>30</v>
      </c>
      <c r="B133" s="450"/>
      <c r="C133" s="450"/>
      <c r="D133" s="278"/>
      <c r="E133" s="450"/>
      <c r="F133" s="379"/>
      <c r="G133" s="451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6" zoomScale="48" zoomScaleNormal="40" zoomScalePageLayoutView="48" workbookViewId="0">
      <selection activeCell="B129" sqref="B129"/>
    </sheetView>
  </sheetViews>
  <sheetFormatPr defaultRowHeight="13.5" x14ac:dyDescent="0.25"/>
  <cols>
    <col min="1" max="1" width="55.42578125" style="461" customWidth="1"/>
    <col min="2" max="2" width="33.7109375" style="461" customWidth="1"/>
    <col min="3" max="3" width="42.28515625" style="461" customWidth="1"/>
    <col min="4" max="4" width="30.5703125" style="461" customWidth="1"/>
    <col min="5" max="5" width="39.85546875" style="461" customWidth="1"/>
    <col min="6" max="6" width="30.7109375" style="461" customWidth="1"/>
    <col min="7" max="7" width="39.85546875" style="461" customWidth="1"/>
    <col min="8" max="8" width="30" style="461" customWidth="1"/>
    <col min="9" max="9" width="30.28515625" style="461" hidden="1" customWidth="1"/>
    <col min="10" max="10" width="30.42578125" style="461" customWidth="1"/>
    <col min="11" max="11" width="21.28515625" style="461" customWidth="1"/>
    <col min="12" max="12" width="9.140625" style="461"/>
    <col min="13" max="256" width="9.140625" style="463"/>
    <col min="257" max="257" width="55.42578125" style="463" customWidth="1"/>
    <col min="258" max="258" width="33.7109375" style="463" customWidth="1"/>
    <col min="259" max="259" width="42.28515625" style="463" customWidth="1"/>
    <col min="260" max="260" width="30.5703125" style="463" customWidth="1"/>
    <col min="261" max="261" width="39.85546875" style="463" customWidth="1"/>
    <col min="262" max="262" width="30.7109375" style="463" customWidth="1"/>
    <col min="263" max="263" width="39.85546875" style="463" customWidth="1"/>
    <col min="264" max="264" width="30" style="463" customWidth="1"/>
    <col min="265" max="265" width="0" style="463" hidden="1" customWidth="1"/>
    <col min="266" max="266" width="30.42578125" style="463" customWidth="1"/>
    <col min="267" max="267" width="21.28515625" style="463" customWidth="1"/>
    <col min="268" max="512" width="9.140625" style="463"/>
    <col min="513" max="513" width="55.42578125" style="463" customWidth="1"/>
    <col min="514" max="514" width="33.7109375" style="463" customWidth="1"/>
    <col min="515" max="515" width="42.28515625" style="463" customWidth="1"/>
    <col min="516" max="516" width="30.5703125" style="463" customWidth="1"/>
    <col min="517" max="517" width="39.85546875" style="463" customWidth="1"/>
    <col min="518" max="518" width="30.7109375" style="463" customWidth="1"/>
    <col min="519" max="519" width="39.85546875" style="463" customWidth="1"/>
    <col min="520" max="520" width="30" style="463" customWidth="1"/>
    <col min="521" max="521" width="0" style="463" hidden="1" customWidth="1"/>
    <col min="522" max="522" width="30.42578125" style="463" customWidth="1"/>
    <col min="523" max="523" width="21.28515625" style="463" customWidth="1"/>
    <col min="524" max="768" width="9.140625" style="463"/>
    <col min="769" max="769" width="55.42578125" style="463" customWidth="1"/>
    <col min="770" max="770" width="33.7109375" style="463" customWidth="1"/>
    <col min="771" max="771" width="42.28515625" style="463" customWidth="1"/>
    <col min="772" max="772" width="30.5703125" style="463" customWidth="1"/>
    <col min="773" max="773" width="39.85546875" style="463" customWidth="1"/>
    <col min="774" max="774" width="30.7109375" style="463" customWidth="1"/>
    <col min="775" max="775" width="39.85546875" style="463" customWidth="1"/>
    <col min="776" max="776" width="30" style="463" customWidth="1"/>
    <col min="777" max="777" width="0" style="463" hidden="1" customWidth="1"/>
    <col min="778" max="778" width="30.42578125" style="463" customWidth="1"/>
    <col min="779" max="779" width="21.28515625" style="463" customWidth="1"/>
    <col min="780" max="1024" width="9.140625" style="463"/>
    <col min="1025" max="1025" width="55.42578125" style="463" customWidth="1"/>
    <col min="1026" max="1026" width="33.7109375" style="463" customWidth="1"/>
    <col min="1027" max="1027" width="42.28515625" style="463" customWidth="1"/>
    <col min="1028" max="1028" width="30.5703125" style="463" customWidth="1"/>
    <col min="1029" max="1029" width="39.85546875" style="463" customWidth="1"/>
    <col min="1030" max="1030" width="30.7109375" style="463" customWidth="1"/>
    <col min="1031" max="1031" width="39.85546875" style="463" customWidth="1"/>
    <col min="1032" max="1032" width="30" style="463" customWidth="1"/>
    <col min="1033" max="1033" width="0" style="463" hidden="1" customWidth="1"/>
    <col min="1034" max="1034" width="30.42578125" style="463" customWidth="1"/>
    <col min="1035" max="1035" width="21.28515625" style="463" customWidth="1"/>
    <col min="1036" max="1280" width="9.140625" style="463"/>
    <col min="1281" max="1281" width="55.42578125" style="463" customWidth="1"/>
    <col min="1282" max="1282" width="33.7109375" style="463" customWidth="1"/>
    <col min="1283" max="1283" width="42.28515625" style="463" customWidth="1"/>
    <col min="1284" max="1284" width="30.5703125" style="463" customWidth="1"/>
    <col min="1285" max="1285" width="39.85546875" style="463" customWidth="1"/>
    <col min="1286" max="1286" width="30.7109375" style="463" customWidth="1"/>
    <col min="1287" max="1287" width="39.85546875" style="463" customWidth="1"/>
    <col min="1288" max="1288" width="30" style="463" customWidth="1"/>
    <col min="1289" max="1289" width="0" style="463" hidden="1" customWidth="1"/>
    <col min="1290" max="1290" width="30.42578125" style="463" customWidth="1"/>
    <col min="1291" max="1291" width="21.28515625" style="463" customWidth="1"/>
    <col min="1292" max="1536" width="9.140625" style="463"/>
    <col min="1537" max="1537" width="55.42578125" style="463" customWidth="1"/>
    <col min="1538" max="1538" width="33.7109375" style="463" customWidth="1"/>
    <col min="1539" max="1539" width="42.28515625" style="463" customWidth="1"/>
    <col min="1540" max="1540" width="30.5703125" style="463" customWidth="1"/>
    <col min="1541" max="1541" width="39.85546875" style="463" customWidth="1"/>
    <col min="1542" max="1542" width="30.7109375" style="463" customWidth="1"/>
    <col min="1543" max="1543" width="39.85546875" style="463" customWidth="1"/>
    <col min="1544" max="1544" width="30" style="463" customWidth="1"/>
    <col min="1545" max="1545" width="0" style="463" hidden="1" customWidth="1"/>
    <col min="1546" max="1546" width="30.42578125" style="463" customWidth="1"/>
    <col min="1547" max="1547" width="21.28515625" style="463" customWidth="1"/>
    <col min="1548" max="1792" width="9.140625" style="463"/>
    <col min="1793" max="1793" width="55.42578125" style="463" customWidth="1"/>
    <col min="1794" max="1794" width="33.7109375" style="463" customWidth="1"/>
    <col min="1795" max="1795" width="42.28515625" style="463" customWidth="1"/>
    <col min="1796" max="1796" width="30.5703125" style="463" customWidth="1"/>
    <col min="1797" max="1797" width="39.85546875" style="463" customWidth="1"/>
    <col min="1798" max="1798" width="30.7109375" style="463" customWidth="1"/>
    <col min="1799" max="1799" width="39.85546875" style="463" customWidth="1"/>
    <col min="1800" max="1800" width="30" style="463" customWidth="1"/>
    <col min="1801" max="1801" width="0" style="463" hidden="1" customWidth="1"/>
    <col min="1802" max="1802" width="30.42578125" style="463" customWidth="1"/>
    <col min="1803" max="1803" width="21.28515625" style="463" customWidth="1"/>
    <col min="1804" max="2048" width="9.140625" style="463"/>
    <col min="2049" max="2049" width="55.42578125" style="463" customWidth="1"/>
    <col min="2050" max="2050" width="33.7109375" style="463" customWidth="1"/>
    <col min="2051" max="2051" width="42.28515625" style="463" customWidth="1"/>
    <col min="2052" max="2052" width="30.5703125" style="463" customWidth="1"/>
    <col min="2053" max="2053" width="39.85546875" style="463" customWidth="1"/>
    <col min="2054" max="2054" width="30.7109375" style="463" customWidth="1"/>
    <col min="2055" max="2055" width="39.85546875" style="463" customWidth="1"/>
    <col min="2056" max="2056" width="30" style="463" customWidth="1"/>
    <col min="2057" max="2057" width="0" style="463" hidden="1" customWidth="1"/>
    <col min="2058" max="2058" width="30.42578125" style="463" customWidth="1"/>
    <col min="2059" max="2059" width="21.28515625" style="463" customWidth="1"/>
    <col min="2060" max="2304" width="9.140625" style="463"/>
    <col min="2305" max="2305" width="55.42578125" style="463" customWidth="1"/>
    <col min="2306" max="2306" width="33.7109375" style="463" customWidth="1"/>
    <col min="2307" max="2307" width="42.28515625" style="463" customWidth="1"/>
    <col min="2308" max="2308" width="30.5703125" style="463" customWidth="1"/>
    <col min="2309" max="2309" width="39.85546875" style="463" customWidth="1"/>
    <col min="2310" max="2310" width="30.7109375" style="463" customWidth="1"/>
    <col min="2311" max="2311" width="39.85546875" style="463" customWidth="1"/>
    <col min="2312" max="2312" width="30" style="463" customWidth="1"/>
    <col min="2313" max="2313" width="0" style="463" hidden="1" customWidth="1"/>
    <col min="2314" max="2314" width="30.42578125" style="463" customWidth="1"/>
    <col min="2315" max="2315" width="21.28515625" style="463" customWidth="1"/>
    <col min="2316" max="2560" width="9.140625" style="463"/>
    <col min="2561" max="2561" width="55.42578125" style="463" customWidth="1"/>
    <col min="2562" max="2562" width="33.7109375" style="463" customWidth="1"/>
    <col min="2563" max="2563" width="42.28515625" style="463" customWidth="1"/>
    <col min="2564" max="2564" width="30.5703125" style="463" customWidth="1"/>
    <col min="2565" max="2565" width="39.85546875" style="463" customWidth="1"/>
    <col min="2566" max="2566" width="30.7109375" style="463" customWidth="1"/>
    <col min="2567" max="2567" width="39.85546875" style="463" customWidth="1"/>
    <col min="2568" max="2568" width="30" style="463" customWidth="1"/>
    <col min="2569" max="2569" width="0" style="463" hidden="1" customWidth="1"/>
    <col min="2570" max="2570" width="30.42578125" style="463" customWidth="1"/>
    <col min="2571" max="2571" width="21.28515625" style="463" customWidth="1"/>
    <col min="2572" max="2816" width="9.140625" style="463"/>
    <col min="2817" max="2817" width="55.42578125" style="463" customWidth="1"/>
    <col min="2818" max="2818" width="33.7109375" style="463" customWidth="1"/>
    <col min="2819" max="2819" width="42.28515625" style="463" customWidth="1"/>
    <col min="2820" max="2820" width="30.5703125" style="463" customWidth="1"/>
    <col min="2821" max="2821" width="39.85546875" style="463" customWidth="1"/>
    <col min="2822" max="2822" width="30.7109375" style="463" customWidth="1"/>
    <col min="2823" max="2823" width="39.85546875" style="463" customWidth="1"/>
    <col min="2824" max="2824" width="30" style="463" customWidth="1"/>
    <col min="2825" max="2825" width="0" style="463" hidden="1" customWidth="1"/>
    <col min="2826" max="2826" width="30.42578125" style="463" customWidth="1"/>
    <col min="2827" max="2827" width="21.28515625" style="463" customWidth="1"/>
    <col min="2828" max="3072" width="9.140625" style="463"/>
    <col min="3073" max="3073" width="55.42578125" style="463" customWidth="1"/>
    <col min="3074" max="3074" width="33.7109375" style="463" customWidth="1"/>
    <col min="3075" max="3075" width="42.28515625" style="463" customWidth="1"/>
    <col min="3076" max="3076" width="30.5703125" style="463" customWidth="1"/>
    <col min="3077" max="3077" width="39.85546875" style="463" customWidth="1"/>
    <col min="3078" max="3078" width="30.7109375" style="463" customWidth="1"/>
    <col min="3079" max="3079" width="39.85546875" style="463" customWidth="1"/>
    <col min="3080" max="3080" width="30" style="463" customWidth="1"/>
    <col min="3081" max="3081" width="0" style="463" hidden="1" customWidth="1"/>
    <col min="3082" max="3082" width="30.42578125" style="463" customWidth="1"/>
    <col min="3083" max="3083" width="21.28515625" style="463" customWidth="1"/>
    <col min="3084" max="3328" width="9.140625" style="463"/>
    <col min="3329" max="3329" width="55.42578125" style="463" customWidth="1"/>
    <col min="3330" max="3330" width="33.7109375" style="463" customWidth="1"/>
    <col min="3331" max="3331" width="42.28515625" style="463" customWidth="1"/>
    <col min="3332" max="3332" width="30.5703125" style="463" customWidth="1"/>
    <col min="3333" max="3333" width="39.85546875" style="463" customWidth="1"/>
    <col min="3334" max="3334" width="30.7109375" style="463" customWidth="1"/>
    <col min="3335" max="3335" width="39.85546875" style="463" customWidth="1"/>
    <col min="3336" max="3336" width="30" style="463" customWidth="1"/>
    <col min="3337" max="3337" width="0" style="463" hidden="1" customWidth="1"/>
    <col min="3338" max="3338" width="30.42578125" style="463" customWidth="1"/>
    <col min="3339" max="3339" width="21.28515625" style="463" customWidth="1"/>
    <col min="3340" max="3584" width="9.140625" style="463"/>
    <col min="3585" max="3585" width="55.42578125" style="463" customWidth="1"/>
    <col min="3586" max="3586" width="33.7109375" style="463" customWidth="1"/>
    <col min="3587" max="3587" width="42.28515625" style="463" customWidth="1"/>
    <col min="3588" max="3588" width="30.5703125" style="463" customWidth="1"/>
    <col min="3589" max="3589" width="39.85546875" style="463" customWidth="1"/>
    <col min="3590" max="3590" width="30.7109375" style="463" customWidth="1"/>
    <col min="3591" max="3591" width="39.85546875" style="463" customWidth="1"/>
    <col min="3592" max="3592" width="30" style="463" customWidth="1"/>
    <col min="3593" max="3593" width="0" style="463" hidden="1" customWidth="1"/>
    <col min="3594" max="3594" width="30.42578125" style="463" customWidth="1"/>
    <col min="3595" max="3595" width="21.28515625" style="463" customWidth="1"/>
    <col min="3596" max="3840" width="9.140625" style="463"/>
    <col min="3841" max="3841" width="55.42578125" style="463" customWidth="1"/>
    <col min="3842" max="3842" width="33.7109375" style="463" customWidth="1"/>
    <col min="3843" max="3843" width="42.28515625" style="463" customWidth="1"/>
    <col min="3844" max="3844" width="30.5703125" style="463" customWidth="1"/>
    <col min="3845" max="3845" width="39.85546875" style="463" customWidth="1"/>
    <col min="3846" max="3846" width="30.7109375" style="463" customWidth="1"/>
    <col min="3847" max="3847" width="39.85546875" style="463" customWidth="1"/>
    <col min="3848" max="3848" width="30" style="463" customWidth="1"/>
    <col min="3849" max="3849" width="0" style="463" hidden="1" customWidth="1"/>
    <col min="3850" max="3850" width="30.42578125" style="463" customWidth="1"/>
    <col min="3851" max="3851" width="21.28515625" style="463" customWidth="1"/>
    <col min="3852" max="4096" width="9.140625" style="463"/>
    <col min="4097" max="4097" width="55.42578125" style="463" customWidth="1"/>
    <col min="4098" max="4098" width="33.7109375" style="463" customWidth="1"/>
    <col min="4099" max="4099" width="42.28515625" style="463" customWidth="1"/>
    <col min="4100" max="4100" width="30.5703125" style="463" customWidth="1"/>
    <col min="4101" max="4101" width="39.85546875" style="463" customWidth="1"/>
    <col min="4102" max="4102" width="30.7109375" style="463" customWidth="1"/>
    <col min="4103" max="4103" width="39.85546875" style="463" customWidth="1"/>
    <col min="4104" max="4104" width="30" style="463" customWidth="1"/>
    <col min="4105" max="4105" width="0" style="463" hidden="1" customWidth="1"/>
    <col min="4106" max="4106" width="30.42578125" style="463" customWidth="1"/>
    <col min="4107" max="4107" width="21.28515625" style="463" customWidth="1"/>
    <col min="4108" max="4352" width="9.140625" style="463"/>
    <col min="4353" max="4353" width="55.42578125" style="463" customWidth="1"/>
    <col min="4354" max="4354" width="33.7109375" style="463" customWidth="1"/>
    <col min="4355" max="4355" width="42.28515625" style="463" customWidth="1"/>
    <col min="4356" max="4356" width="30.5703125" style="463" customWidth="1"/>
    <col min="4357" max="4357" width="39.85546875" style="463" customWidth="1"/>
    <col min="4358" max="4358" width="30.7109375" style="463" customWidth="1"/>
    <col min="4359" max="4359" width="39.85546875" style="463" customWidth="1"/>
    <col min="4360" max="4360" width="30" style="463" customWidth="1"/>
    <col min="4361" max="4361" width="0" style="463" hidden="1" customWidth="1"/>
    <col min="4362" max="4362" width="30.42578125" style="463" customWidth="1"/>
    <col min="4363" max="4363" width="21.28515625" style="463" customWidth="1"/>
    <col min="4364" max="4608" width="9.140625" style="463"/>
    <col min="4609" max="4609" width="55.42578125" style="463" customWidth="1"/>
    <col min="4610" max="4610" width="33.7109375" style="463" customWidth="1"/>
    <col min="4611" max="4611" width="42.28515625" style="463" customWidth="1"/>
    <col min="4612" max="4612" width="30.5703125" style="463" customWidth="1"/>
    <col min="4613" max="4613" width="39.85546875" style="463" customWidth="1"/>
    <col min="4614" max="4614" width="30.7109375" style="463" customWidth="1"/>
    <col min="4615" max="4615" width="39.85546875" style="463" customWidth="1"/>
    <col min="4616" max="4616" width="30" style="463" customWidth="1"/>
    <col min="4617" max="4617" width="0" style="463" hidden="1" customWidth="1"/>
    <col min="4618" max="4618" width="30.42578125" style="463" customWidth="1"/>
    <col min="4619" max="4619" width="21.28515625" style="463" customWidth="1"/>
    <col min="4620" max="4864" width="9.140625" style="463"/>
    <col min="4865" max="4865" width="55.42578125" style="463" customWidth="1"/>
    <col min="4866" max="4866" width="33.7109375" style="463" customWidth="1"/>
    <col min="4867" max="4867" width="42.28515625" style="463" customWidth="1"/>
    <col min="4868" max="4868" width="30.5703125" style="463" customWidth="1"/>
    <col min="4869" max="4869" width="39.85546875" style="463" customWidth="1"/>
    <col min="4870" max="4870" width="30.7109375" style="463" customWidth="1"/>
    <col min="4871" max="4871" width="39.85546875" style="463" customWidth="1"/>
    <col min="4872" max="4872" width="30" style="463" customWidth="1"/>
    <col min="4873" max="4873" width="0" style="463" hidden="1" customWidth="1"/>
    <col min="4874" max="4874" width="30.42578125" style="463" customWidth="1"/>
    <col min="4875" max="4875" width="21.28515625" style="463" customWidth="1"/>
    <col min="4876" max="5120" width="9.140625" style="463"/>
    <col min="5121" max="5121" width="55.42578125" style="463" customWidth="1"/>
    <col min="5122" max="5122" width="33.7109375" style="463" customWidth="1"/>
    <col min="5123" max="5123" width="42.28515625" style="463" customWidth="1"/>
    <col min="5124" max="5124" width="30.5703125" style="463" customWidth="1"/>
    <col min="5125" max="5125" width="39.85546875" style="463" customWidth="1"/>
    <col min="5126" max="5126" width="30.7109375" style="463" customWidth="1"/>
    <col min="5127" max="5127" width="39.85546875" style="463" customWidth="1"/>
    <col min="5128" max="5128" width="30" style="463" customWidth="1"/>
    <col min="5129" max="5129" width="0" style="463" hidden="1" customWidth="1"/>
    <col min="5130" max="5130" width="30.42578125" style="463" customWidth="1"/>
    <col min="5131" max="5131" width="21.28515625" style="463" customWidth="1"/>
    <col min="5132" max="5376" width="9.140625" style="463"/>
    <col min="5377" max="5377" width="55.42578125" style="463" customWidth="1"/>
    <col min="5378" max="5378" width="33.7109375" style="463" customWidth="1"/>
    <col min="5379" max="5379" width="42.28515625" style="463" customWidth="1"/>
    <col min="5380" max="5380" width="30.5703125" style="463" customWidth="1"/>
    <col min="5381" max="5381" width="39.85546875" style="463" customWidth="1"/>
    <col min="5382" max="5382" width="30.7109375" style="463" customWidth="1"/>
    <col min="5383" max="5383" width="39.85546875" style="463" customWidth="1"/>
    <col min="5384" max="5384" width="30" style="463" customWidth="1"/>
    <col min="5385" max="5385" width="0" style="463" hidden="1" customWidth="1"/>
    <col min="5386" max="5386" width="30.42578125" style="463" customWidth="1"/>
    <col min="5387" max="5387" width="21.28515625" style="463" customWidth="1"/>
    <col min="5388" max="5632" width="9.140625" style="463"/>
    <col min="5633" max="5633" width="55.42578125" style="463" customWidth="1"/>
    <col min="5634" max="5634" width="33.7109375" style="463" customWidth="1"/>
    <col min="5635" max="5635" width="42.28515625" style="463" customWidth="1"/>
    <col min="5636" max="5636" width="30.5703125" style="463" customWidth="1"/>
    <col min="5637" max="5637" width="39.85546875" style="463" customWidth="1"/>
    <col min="5638" max="5638" width="30.7109375" style="463" customWidth="1"/>
    <col min="5639" max="5639" width="39.85546875" style="463" customWidth="1"/>
    <col min="5640" max="5640" width="30" style="463" customWidth="1"/>
    <col min="5641" max="5641" width="0" style="463" hidden="1" customWidth="1"/>
    <col min="5642" max="5642" width="30.42578125" style="463" customWidth="1"/>
    <col min="5643" max="5643" width="21.28515625" style="463" customWidth="1"/>
    <col min="5644" max="5888" width="9.140625" style="463"/>
    <col min="5889" max="5889" width="55.42578125" style="463" customWidth="1"/>
    <col min="5890" max="5890" width="33.7109375" style="463" customWidth="1"/>
    <col min="5891" max="5891" width="42.28515625" style="463" customWidth="1"/>
    <col min="5892" max="5892" width="30.5703125" style="463" customWidth="1"/>
    <col min="5893" max="5893" width="39.85546875" style="463" customWidth="1"/>
    <col min="5894" max="5894" width="30.7109375" style="463" customWidth="1"/>
    <col min="5895" max="5895" width="39.85546875" style="463" customWidth="1"/>
    <col min="5896" max="5896" width="30" style="463" customWidth="1"/>
    <col min="5897" max="5897" width="0" style="463" hidden="1" customWidth="1"/>
    <col min="5898" max="5898" width="30.42578125" style="463" customWidth="1"/>
    <col min="5899" max="5899" width="21.28515625" style="463" customWidth="1"/>
    <col min="5900" max="6144" width="9.140625" style="463"/>
    <col min="6145" max="6145" width="55.42578125" style="463" customWidth="1"/>
    <col min="6146" max="6146" width="33.7109375" style="463" customWidth="1"/>
    <col min="6147" max="6147" width="42.28515625" style="463" customWidth="1"/>
    <col min="6148" max="6148" width="30.5703125" style="463" customWidth="1"/>
    <col min="6149" max="6149" width="39.85546875" style="463" customWidth="1"/>
    <col min="6150" max="6150" width="30.7109375" style="463" customWidth="1"/>
    <col min="6151" max="6151" width="39.85546875" style="463" customWidth="1"/>
    <col min="6152" max="6152" width="30" style="463" customWidth="1"/>
    <col min="6153" max="6153" width="0" style="463" hidden="1" customWidth="1"/>
    <col min="6154" max="6154" width="30.42578125" style="463" customWidth="1"/>
    <col min="6155" max="6155" width="21.28515625" style="463" customWidth="1"/>
    <col min="6156" max="6400" width="9.140625" style="463"/>
    <col min="6401" max="6401" width="55.42578125" style="463" customWidth="1"/>
    <col min="6402" max="6402" width="33.7109375" style="463" customWidth="1"/>
    <col min="6403" max="6403" width="42.28515625" style="463" customWidth="1"/>
    <col min="6404" max="6404" width="30.5703125" style="463" customWidth="1"/>
    <col min="6405" max="6405" width="39.85546875" style="463" customWidth="1"/>
    <col min="6406" max="6406" width="30.7109375" style="463" customWidth="1"/>
    <col min="6407" max="6407" width="39.85546875" style="463" customWidth="1"/>
    <col min="6408" max="6408" width="30" style="463" customWidth="1"/>
    <col min="6409" max="6409" width="0" style="463" hidden="1" customWidth="1"/>
    <col min="6410" max="6410" width="30.42578125" style="463" customWidth="1"/>
    <col min="6411" max="6411" width="21.28515625" style="463" customWidth="1"/>
    <col min="6412" max="6656" width="9.140625" style="463"/>
    <col min="6657" max="6657" width="55.42578125" style="463" customWidth="1"/>
    <col min="6658" max="6658" width="33.7109375" style="463" customWidth="1"/>
    <col min="6659" max="6659" width="42.28515625" style="463" customWidth="1"/>
    <col min="6660" max="6660" width="30.5703125" style="463" customWidth="1"/>
    <col min="6661" max="6661" width="39.85546875" style="463" customWidth="1"/>
    <col min="6662" max="6662" width="30.7109375" style="463" customWidth="1"/>
    <col min="6663" max="6663" width="39.85546875" style="463" customWidth="1"/>
    <col min="6664" max="6664" width="30" style="463" customWidth="1"/>
    <col min="6665" max="6665" width="0" style="463" hidden="1" customWidth="1"/>
    <col min="6666" max="6666" width="30.42578125" style="463" customWidth="1"/>
    <col min="6667" max="6667" width="21.28515625" style="463" customWidth="1"/>
    <col min="6668" max="6912" width="9.140625" style="463"/>
    <col min="6913" max="6913" width="55.42578125" style="463" customWidth="1"/>
    <col min="6914" max="6914" width="33.7109375" style="463" customWidth="1"/>
    <col min="6915" max="6915" width="42.28515625" style="463" customWidth="1"/>
    <col min="6916" max="6916" width="30.5703125" style="463" customWidth="1"/>
    <col min="6917" max="6917" width="39.85546875" style="463" customWidth="1"/>
    <col min="6918" max="6918" width="30.7109375" style="463" customWidth="1"/>
    <col min="6919" max="6919" width="39.85546875" style="463" customWidth="1"/>
    <col min="6920" max="6920" width="30" style="463" customWidth="1"/>
    <col min="6921" max="6921" width="0" style="463" hidden="1" customWidth="1"/>
    <col min="6922" max="6922" width="30.42578125" style="463" customWidth="1"/>
    <col min="6923" max="6923" width="21.28515625" style="463" customWidth="1"/>
    <col min="6924" max="7168" width="9.140625" style="463"/>
    <col min="7169" max="7169" width="55.42578125" style="463" customWidth="1"/>
    <col min="7170" max="7170" width="33.7109375" style="463" customWidth="1"/>
    <col min="7171" max="7171" width="42.28515625" style="463" customWidth="1"/>
    <col min="7172" max="7172" width="30.5703125" style="463" customWidth="1"/>
    <col min="7173" max="7173" width="39.85546875" style="463" customWidth="1"/>
    <col min="7174" max="7174" width="30.7109375" style="463" customWidth="1"/>
    <col min="7175" max="7175" width="39.85546875" style="463" customWidth="1"/>
    <col min="7176" max="7176" width="30" style="463" customWidth="1"/>
    <col min="7177" max="7177" width="0" style="463" hidden="1" customWidth="1"/>
    <col min="7178" max="7178" width="30.42578125" style="463" customWidth="1"/>
    <col min="7179" max="7179" width="21.28515625" style="463" customWidth="1"/>
    <col min="7180" max="7424" width="9.140625" style="463"/>
    <col min="7425" max="7425" width="55.42578125" style="463" customWidth="1"/>
    <col min="7426" max="7426" width="33.7109375" style="463" customWidth="1"/>
    <col min="7427" max="7427" width="42.28515625" style="463" customWidth="1"/>
    <col min="7428" max="7428" width="30.5703125" style="463" customWidth="1"/>
    <col min="7429" max="7429" width="39.85546875" style="463" customWidth="1"/>
    <col min="7430" max="7430" width="30.7109375" style="463" customWidth="1"/>
    <col min="7431" max="7431" width="39.85546875" style="463" customWidth="1"/>
    <col min="7432" max="7432" width="30" style="463" customWidth="1"/>
    <col min="7433" max="7433" width="0" style="463" hidden="1" customWidth="1"/>
    <col min="7434" max="7434" width="30.42578125" style="463" customWidth="1"/>
    <col min="7435" max="7435" width="21.28515625" style="463" customWidth="1"/>
    <col min="7436" max="7680" width="9.140625" style="463"/>
    <col min="7681" max="7681" width="55.42578125" style="463" customWidth="1"/>
    <col min="7682" max="7682" width="33.7109375" style="463" customWidth="1"/>
    <col min="7683" max="7683" width="42.28515625" style="463" customWidth="1"/>
    <col min="7684" max="7684" width="30.5703125" style="463" customWidth="1"/>
    <col min="7685" max="7685" width="39.85546875" style="463" customWidth="1"/>
    <col min="7686" max="7686" width="30.7109375" style="463" customWidth="1"/>
    <col min="7687" max="7687" width="39.85546875" style="463" customWidth="1"/>
    <col min="7688" max="7688" width="30" style="463" customWidth="1"/>
    <col min="7689" max="7689" width="0" style="463" hidden="1" customWidth="1"/>
    <col min="7690" max="7690" width="30.42578125" style="463" customWidth="1"/>
    <col min="7691" max="7691" width="21.28515625" style="463" customWidth="1"/>
    <col min="7692" max="7936" width="9.140625" style="463"/>
    <col min="7937" max="7937" width="55.42578125" style="463" customWidth="1"/>
    <col min="7938" max="7938" width="33.7109375" style="463" customWidth="1"/>
    <col min="7939" max="7939" width="42.28515625" style="463" customWidth="1"/>
    <col min="7940" max="7940" width="30.5703125" style="463" customWidth="1"/>
    <col min="7941" max="7941" width="39.85546875" style="463" customWidth="1"/>
    <col min="7942" max="7942" width="30.7109375" style="463" customWidth="1"/>
    <col min="7943" max="7943" width="39.85546875" style="463" customWidth="1"/>
    <col min="7944" max="7944" width="30" style="463" customWidth="1"/>
    <col min="7945" max="7945" width="0" style="463" hidden="1" customWidth="1"/>
    <col min="7946" max="7946" width="30.42578125" style="463" customWidth="1"/>
    <col min="7947" max="7947" width="21.28515625" style="463" customWidth="1"/>
    <col min="7948" max="8192" width="9.140625" style="463"/>
    <col min="8193" max="8193" width="55.42578125" style="463" customWidth="1"/>
    <col min="8194" max="8194" width="33.7109375" style="463" customWidth="1"/>
    <col min="8195" max="8195" width="42.28515625" style="463" customWidth="1"/>
    <col min="8196" max="8196" width="30.5703125" style="463" customWidth="1"/>
    <col min="8197" max="8197" width="39.85546875" style="463" customWidth="1"/>
    <col min="8198" max="8198" width="30.7109375" style="463" customWidth="1"/>
    <col min="8199" max="8199" width="39.85546875" style="463" customWidth="1"/>
    <col min="8200" max="8200" width="30" style="463" customWidth="1"/>
    <col min="8201" max="8201" width="0" style="463" hidden="1" customWidth="1"/>
    <col min="8202" max="8202" width="30.42578125" style="463" customWidth="1"/>
    <col min="8203" max="8203" width="21.28515625" style="463" customWidth="1"/>
    <col min="8204" max="8448" width="9.140625" style="463"/>
    <col min="8449" max="8449" width="55.42578125" style="463" customWidth="1"/>
    <col min="8450" max="8450" width="33.7109375" style="463" customWidth="1"/>
    <col min="8451" max="8451" width="42.28515625" style="463" customWidth="1"/>
    <col min="8452" max="8452" width="30.5703125" style="463" customWidth="1"/>
    <col min="8453" max="8453" width="39.85546875" style="463" customWidth="1"/>
    <col min="8454" max="8454" width="30.7109375" style="463" customWidth="1"/>
    <col min="8455" max="8455" width="39.85546875" style="463" customWidth="1"/>
    <col min="8456" max="8456" width="30" style="463" customWidth="1"/>
    <col min="8457" max="8457" width="0" style="463" hidden="1" customWidth="1"/>
    <col min="8458" max="8458" width="30.42578125" style="463" customWidth="1"/>
    <col min="8459" max="8459" width="21.28515625" style="463" customWidth="1"/>
    <col min="8460" max="8704" width="9.140625" style="463"/>
    <col min="8705" max="8705" width="55.42578125" style="463" customWidth="1"/>
    <col min="8706" max="8706" width="33.7109375" style="463" customWidth="1"/>
    <col min="8707" max="8707" width="42.28515625" style="463" customWidth="1"/>
    <col min="8708" max="8708" width="30.5703125" style="463" customWidth="1"/>
    <col min="8709" max="8709" width="39.85546875" style="463" customWidth="1"/>
    <col min="8710" max="8710" width="30.7109375" style="463" customWidth="1"/>
    <col min="8711" max="8711" width="39.85546875" style="463" customWidth="1"/>
    <col min="8712" max="8712" width="30" style="463" customWidth="1"/>
    <col min="8713" max="8713" width="0" style="463" hidden="1" customWidth="1"/>
    <col min="8714" max="8714" width="30.42578125" style="463" customWidth="1"/>
    <col min="8715" max="8715" width="21.28515625" style="463" customWidth="1"/>
    <col min="8716" max="8960" width="9.140625" style="463"/>
    <col min="8961" max="8961" width="55.42578125" style="463" customWidth="1"/>
    <col min="8962" max="8962" width="33.7109375" style="463" customWidth="1"/>
    <col min="8963" max="8963" width="42.28515625" style="463" customWidth="1"/>
    <col min="8964" max="8964" width="30.5703125" style="463" customWidth="1"/>
    <col min="8965" max="8965" width="39.85546875" style="463" customWidth="1"/>
    <col min="8966" max="8966" width="30.7109375" style="463" customWidth="1"/>
    <col min="8967" max="8967" width="39.85546875" style="463" customWidth="1"/>
    <col min="8968" max="8968" width="30" style="463" customWidth="1"/>
    <col min="8969" max="8969" width="0" style="463" hidden="1" customWidth="1"/>
    <col min="8970" max="8970" width="30.42578125" style="463" customWidth="1"/>
    <col min="8971" max="8971" width="21.28515625" style="463" customWidth="1"/>
    <col min="8972" max="9216" width="9.140625" style="463"/>
    <col min="9217" max="9217" width="55.42578125" style="463" customWidth="1"/>
    <col min="9218" max="9218" width="33.7109375" style="463" customWidth="1"/>
    <col min="9219" max="9219" width="42.28515625" style="463" customWidth="1"/>
    <col min="9220" max="9220" width="30.5703125" style="463" customWidth="1"/>
    <col min="9221" max="9221" width="39.85546875" style="463" customWidth="1"/>
    <col min="9222" max="9222" width="30.7109375" style="463" customWidth="1"/>
    <col min="9223" max="9223" width="39.85546875" style="463" customWidth="1"/>
    <col min="9224" max="9224" width="30" style="463" customWidth="1"/>
    <col min="9225" max="9225" width="0" style="463" hidden="1" customWidth="1"/>
    <col min="9226" max="9226" width="30.42578125" style="463" customWidth="1"/>
    <col min="9227" max="9227" width="21.28515625" style="463" customWidth="1"/>
    <col min="9228" max="9472" width="9.140625" style="463"/>
    <col min="9473" max="9473" width="55.42578125" style="463" customWidth="1"/>
    <col min="9474" max="9474" width="33.7109375" style="463" customWidth="1"/>
    <col min="9475" max="9475" width="42.28515625" style="463" customWidth="1"/>
    <col min="9476" max="9476" width="30.5703125" style="463" customWidth="1"/>
    <col min="9477" max="9477" width="39.85546875" style="463" customWidth="1"/>
    <col min="9478" max="9478" width="30.7109375" style="463" customWidth="1"/>
    <col min="9479" max="9479" width="39.85546875" style="463" customWidth="1"/>
    <col min="9480" max="9480" width="30" style="463" customWidth="1"/>
    <col min="9481" max="9481" width="0" style="463" hidden="1" customWidth="1"/>
    <col min="9482" max="9482" width="30.42578125" style="463" customWidth="1"/>
    <col min="9483" max="9483" width="21.28515625" style="463" customWidth="1"/>
    <col min="9484" max="9728" width="9.140625" style="463"/>
    <col min="9729" max="9729" width="55.42578125" style="463" customWidth="1"/>
    <col min="9730" max="9730" width="33.7109375" style="463" customWidth="1"/>
    <col min="9731" max="9731" width="42.28515625" style="463" customWidth="1"/>
    <col min="9732" max="9732" width="30.5703125" style="463" customWidth="1"/>
    <col min="9733" max="9733" width="39.85546875" style="463" customWidth="1"/>
    <col min="9734" max="9734" width="30.7109375" style="463" customWidth="1"/>
    <col min="9735" max="9735" width="39.85546875" style="463" customWidth="1"/>
    <col min="9736" max="9736" width="30" style="463" customWidth="1"/>
    <col min="9737" max="9737" width="0" style="463" hidden="1" customWidth="1"/>
    <col min="9738" max="9738" width="30.42578125" style="463" customWidth="1"/>
    <col min="9739" max="9739" width="21.28515625" style="463" customWidth="1"/>
    <col min="9740" max="9984" width="9.140625" style="463"/>
    <col min="9985" max="9985" width="55.42578125" style="463" customWidth="1"/>
    <col min="9986" max="9986" width="33.7109375" style="463" customWidth="1"/>
    <col min="9987" max="9987" width="42.28515625" style="463" customWidth="1"/>
    <col min="9988" max="9988" width="30.5703125" style="463" customWidth="1"/>
    <col min="9989" max="9989" width="39.85546875" style="463" customWidth="1"/>
    <col min="9990" max="9990" width="30.7109375" style="463" customWidth="1"/>
    <col min="9991" max="9991" width="39.85546875" style="463" customWidth="1"/>
    <col min="9992" max="9992" width="30" style="463" customWidth="1"/>
    <col min="9993" max="9993" width="0" style="463" hidden="1" customWidth="1"/>
    <col min="9994" max="9994" width="30.42578125" style="463" customWidth="1"/>
    <col min="9995" max="9995" width="21.28515625" style="463" customWidth="1"/>
    <col min="9996" max="10240" width="9.140625" style="463"/>
    <col min="10241" max="10241" width="55.42578125" style="463" customWidth="1"/>
    <col min="10242" max="10242" width="33.7109375" style="463" customWidth="1"/>
    <col min="10243" max="10243" width="42.28515625" style="463" customWidth="1"/>
    <col min="10244" max="10244" width="30.5703125" style="463" customWidth="1"/>
    <col min="10245" max="10245" width="39.85546875" style="463" customWidth="1"/>
    <col min="10246" max="10246" width="30.7109375" style="463" customWidth="1"/>
    <col min="10247" max="10247" width="39.85546875" style="463" customWidth="1"/>
    <col min="10248" max="10248" width="30" style="463" customWidth="1"/>
    <col min="10249" max="10249" width="0" style="463" hidden="1" customWidth="1"/>
    <col min="10250" max="10250" width="30.42578125" style="463" customWidth="1"/>
    <col min="10251" max="10251" width="21.28515625" style="463" customWidth="1"/>
    <col min="10252" max="10496" width="9.140625" style="463"/>
    <col min="10497" max="10497" width="55.42578125" style="463" customWidth="1"/>
    <col min="10498" max="10498" width="33.7109375" style="463" customWidth="1"/>
    <col min="10499" max="10499" width="42.28515625" style="463" customWidth="1"/>
    <col min="10500" max="10500" width="30.5703125" style="463" customWidth="1"/>
    <col min="10501" max="10501" width="39.85546875" style="463" customWidth="1"/>
    <col min="10502" max="10502" width="30.7109375" style="463" customWidth="1"/>
    <col min="10503" max="10503" width="39.85546875" style="463" customWidth="1"/>
    <col min="10504" max="10504" width="30" style="463" customWidth="1"/>
    <col min="10505" max="10505" width="0" style="463" hidden="1" customWidth="1"/>
    <col min="10506" max="10506" width="30.42578125" style="463" customWidth="1"/>
    <col min="10507" max="10507" width="21.28515625" style="463" customWidth="1"/>
    <col min="10508" max="10752" width="9.140625" style="463"/>
    <col min="10753" max="10753" width="55.42578125" style="463" customWidth="1"/>
    <col min="10754" max="10754" width="33.7109375" style="463" customWidth="1"/>
    <col min="10755" max="10755" width="42.28515625" style="463" customWidth="1"/>
    <col min="10756" max="10756" width="30.5703125" style="463" customWidth="1"/>
    <col min="10757" max="10757" width="39.85546875" style="463" customWidth="1"/>
    <col min="10758" max="10758" width="30.7109375" style="463" customWidth="1"/>
    <col min="10759" max="10759" width="39.85546875" style="463" customWidth="1"/>
    <col min="10760" max="10760" width="30" style="463" customWidth="1"/>
    <col min="10761" max="10761" width="0" style="463" hidden="1" customWidth="1"/>
    <col min="10762" max="10762" width="30.42578125" style="463" customWidth="1"/>
    <col min="10763" max="10763" width="21.28515625" style="463" customWidth="1"/>
    <col min="10764" max="11008" width="9.140625" style="463"/>
    <col min="11009" max="11009" width="55.42578125" style="463" customWidth="1"/>
    <col min="11010" max="11010" width="33.7109375" style="463" customWidth="1"/>
    <col min="11011" max="11011" width="42.28515625" style="463" customWidth="1"/>
    <col min="11012" max="11012" width="30.5703125" style="463" customWidth="1"/>
    <col min="11013" max="11013" width="39.85546875" style="463" customWidth="1"/>
    <col min="11014" max="11014" width="30.7109375" style="463" customWidth="1"/>
    <col min="11015" max="11015" width="39.85546875" style="463" customWidth="1"/>
    <col min="11016" max="11016" width="30" style="463" customWidth="1"/>
    <col min="11017" max="11017" width="0" style="463" hidden="1" customWidth="1"/>
    <col min="11018" max="11018" width="30.42578125" style="463" customWidth="1"/>
    <col min="11019" max="11019" width="21.28515625" style="463" customWidth="1"/>
    <col min="11020" max="11264" width="9.140625" style="463"/>
    <col min="11265" max="11265" width="55.42578125" style="463" customWidth="1"/>
    <col min="11266" max="11266" width="33.7109375" style="463" customWidth="1"/>
    <col min="11267" max="11267" width="42.28515625" style="463" customWidth="1"/>
    <col min="11268" max="11268" width="30.5703125" style="463" customWidth="1"/>
    <col min="11269" max="11269" width="39.85546875" style="463" customWidth="1"/>
    <col min="11270" max="11270" width="30.7109375" style="463" customWidth="1"/>
    <col min="11271" max="11271" width="39.85546875" style="463" customWidth="1"/>
    <col min="11272" max="11272" width="30" style="463" customWidth="1"/>
    <col min="11273" max="11273" width="0" style="463" hidden="1" customWidth="1"/>
    <col min="11274" max="11274" width="30.42578125" style="463" customWidth="1"/>
    <col min="11275" max="11275" width="21.28515625" style="463" customWidth="1"/>
    <col min="11276" max="11520" width="9.140625" style="463"/>
    <col min="11521" max="11521" width="55.42578125" style="463" customWidth="1"/>
    <col min="11522" max="11522" width="33.7109375" style="463" customWidth="1"/>
    <col min="11523" max="11523" width="42.28515625" style="463" customWidth="1"/>
    <col min="11524" max="11524" width="30.5703125" style="463" customWidth="1"/>
    <col min="11525" max="11525" width="39.85546875" style="463" customWidth="1"/>
    <col min="11526" max="11526" width="30.7109375" style="463" customWidth="1"/>
    <col min="11527" max="11527" width="39.85546875" style="463" customWidth="1"/>
    <col min="11528" max="11528" width="30" style="463" customWidth="1"/>
    <col min="11529" max="11529" width="0" style="463" hidden="1" customWidth="1"/>
    <col min="11530" max="11530" width="30.42578125" style="463" customWidth="1"/>
    <col min="11531" max="11531" width="21.28515625" style="463" customWidth="1"/>
    <col min="11532" max="11776" width="9.140625" style="463"/>
    <col min="11777" max="11777" width="55.42578125" style="463" customWidth="1"/>
    <col min="11778" max="11778" width="33.7109375" style="463" customWidth="1"/>
    <col min="11779" max="11779" width="42.28515625" style="463" customWidth="1"/>
    <col min="11780" max="11780" width="30.5703125" style="463" customWidth="1"/>
    <col min="11781" max="11781" width="39.85546875" style="463" customWidth="1"/>
    <col min="11782" max="11782" width="30.7109375" style="463" customWidth="1"/>
    <col min="11783" max="11783" width="39.85546875" style="463" customWidth="1"/>
    <col min="11784" max="11784" width="30" style="463" customWidth="1"/>
    <col min="11785" max="11785" width="0" style="463" hidden="1" customWidth="1"/>
    <col min="11786" max="11786" width="30.42578125" style="463" customWidth="1"/>
    <col min="11787" max="11787" width="21.28515625" style="463" customWidth="1"/>
    <col min="11788" max="12032" width="9.140625" style="463"/>
    <col min="12033" max="12033" width="55.42578125" style="463" customWidth="1"/>
    <col min="12034" max="12034" width="33.7109375" style="463" customWidth="1"/>
    <col min="12035" max="12035" width="42.28515625" style="463" customWidth="1"/>
    <col min="12036" max="12036" width="30.5703125" style="463" customWidth="1"/>
    <col min="12037" max="12037" width="39.85546875" style="463" customWidth="1"/>
    <col min="12038" max="12038" width="30.7109375" style="463" customWidth="1"/>
    <col min="12039" max="12039" width="39.85546875" style="463" customWidth="1"/>
    <col min="12040" max="12040" width="30" style="463" customWidth="1"/>
    <col min="12041" max="12041" width="0" style="463" hidden="1" customWidth="1"/>
    <col min="12042" max="12042" width="30.42578125" style="463" customWidth="1"/>
    <col min="12043" max="12043" width="21.28515625" style="463" customWidth="1"/>
    <col min="12044" max="12288" width="9.140625" style="463"/>
    <col min="12289" max="12289" width="55.42578125" style="463" customWidth="1"/>
    <col min="12290" max="12290" width="33.7109375" style="463" customWidth="1"/>
    <col min="12291" max="12291" width="42.28515625" style="463" customWidth="1"/>
    <col min="12292" max="12292" width="30.5703125" style="463" customWidth="1"/>
    <col min="12293" max="12293" width="39.85546875" style="463" customWidth="1"/>
    <col min="12294" max="12294" width="30.7109375" style="463" customWidth="1"/>
    <col min="12295" max="12295" width="39.85546875" style="463" customWidth="1"/>
    <col min="12296" max="12296" width="30" style="463" customWidth="1"/>
    <col min="12297" max="12297" width="0" style="463" hidden="1" customWidth="1"/>
    <col min="12298" max="12298" width="30.42578125" style="463" customWidth="1"/>
    <col min="12299" max="12299" width="21.28515625" style="463" customWidth="1"/>
    <col min="12300" max="12544" width="9.140625" style="463"/>
    <col min="12545" max="12545" width="55.42578125" style="463" customWidth="1"/>
    <col min="12546" max="12546" width="33.7109375" style="463" customWidth="1"/>
    <col min="12547" max="12547" width="42.28515625" style="463" customWidth="1"/>
    <col min="12548" max="12548" width="30.5703125" style="463" customWidth="1"/>
    <col min="12549" max="12549" width="39.85546875" style="463" customWidth="1"/>
    <col min="12550" max="12550" width="30.7109375" style="463" customWidth="1"/>
    <col min="12551" max="12551" width="39.85546875" style="463" customWidth="1"/>
    <col min="12552" max="12552" width="30" style="463" customWidth="1"/>
    <col min="12553" max="12553" width="0" style="463" hidden="1" customWidth="1"/>
    <col min="12554" max="12554" width="30.42578125" style="463" customWidth="1"/>
    <col min="12555" max="12555" width="21.28515625" style="463" customWidth="1"/>
    <col min="12556" max="12800" width="9.140625" style="463"/>
    <col min="12801" max="12801" width="55.42578125" style="463" customWidth="1"/>
    <col min="12802" max="12802" width="33.7109375" style="463" customWidth="1"/>
    <col min="12803" max="12803" width="42.28515625" style="463" customWidth="1"/>
    <col min="12804" max="12804" width="30.5703125" style="463" customWidth="1"/>
    <col min="12805" max="12805" width="39.85546875" style="463" customWidth="1"/>
    <col min="12806" max="12806" width="30.7109375" style="463" customWidth="1"/>
    <col min="12807" max="12807" width="39.85546875" style="463" customWidth="1"/>
    <col min="12808" max="12808" width="30" style="463" customWidth="1"/>
    <col min="12809" max="12809" width="0" style="463" hidden="1" customWidth="1"/>
    <col min="12810" max="12810" width="30.42578125" style="463" customWidth="1"/>
    <col min="12811" max="12811" width="21.28515625" style="463" customWidth="1"/>
    <col min="12812" max="13056" width="9.140625" style="463"/>
    <col min="13057" max="13057" width="55.42578125" style="463" customWidth="1"/>
    <col min="13058" max="13058" width="33.7109375" style="463" customWidth="1"/>
    <col min="13059" max="13059" width="42.28515625" style="463" customWidth="1"/>
    <col min="13060" max="13060" width="30.5703125" style="463" customWidth="1"/>
    <col min="13061" max="13061" width="39.85546875" style="463" customWidth="1"/>
    <col min="13062" max="13062" width="30.7109375" style="463" customWidth="1"/>
    <col min="13063" max="13063" width="39.85546875" style="463" customWidth="1"/>
    <col min="13064" max="13064" width="30" style="463" customWidth="1"/>
    <col min="13065" max="13065" width="0" style="463" hidden="1" customWidth="1"/>
    <col min="13066" max="13066" width="30.42578125" style="463" customWidth="1"/>
    <col min="13067" max="13067" width="21.28515625" style="463" customWidth="1"/>
    <col min="13068" max="13312" width="9.140625" style="463"/>
    <col min="13313" max="13313" width="55.42578125" style="463" customWidth="1"/>
    <col min="13314" max="13314" width="33.7109375" style="463" customWidth="1"/>
    <col min="13315" max="13315" width="42.28515625" style="463" customWidth="1"/>
    <col min="13316" max="13316" width="30.5703125" style="463" customWidth="1"/>
    <col min="13317" max="13317" width="39.85546875" style="463" customWidth="1"/>
    <col min="13318" max="13318" width="30.7109375" style="463" customWidth="1"/>
    <col min="13319" max="13319" width="39.85546875" style="463" customWidth="1"/>
    <col min="13320" max="13320" width="30" style="463" customWidth="1"/>
    <col min="13321" max="13321" width="0" style="463" hidden="1" customWidth="1"/>
    <col min="13322" max="13322" width="30.42578125" style="463" customWidth="1"/>
    <col min="13323" max="13323" width="21.28515625" style="463" customWidth="1"/>
    <col min="13324" max="13568" width="9.140625" style="463"/>
    <col min="13569" max="13569" width="55.42578125" style="463" customWidth="1"/>
    <col min="13570" max="13570" width="33.7109375" style="463" customWidth="1"/>
    <col min="13571" max="13571" width="42.28515625" style="463" customWidth="1"/>
    <col min="13572" max="13572" width="30.5703125" style="463" customWidth="1"/>
    <col min="13573" max="13573" width="39.85546875" style="463" customWidth="1"/>
    <col min="13574" max="13574" width="30.7109375" style="463" customWidth="1"/>
    <col min="13575" max="13575" width="39.85546875" style="463" customWidth="1"/>
    <col min="13576" max="13576" width="30" style="463" customWidth="1"/>
    <col min="13577" max="13577" width="0" style="463" hidden="1" customWidth="1"/>
    <col min="13578" max="13578" width="30.42578125" style="463" customWidth="1"/>
    <col min="13579" max="13579" width="21.28515625" style="463" customWidth="1"/>
    <col min="13580" max="13824" width="9.140625" style="463"/>
    <col min="13825" max="13825" width="55.42578125" style="463" customWidth="1"/>
    <col min="13826" max="13826" width="33.7109375" style="463" customWidth="1"/>
    <col min="13827" max="13827" width="42.28515625" style="463" customWidth="1"/>
    <col min="13828" max="13828" width="30.5703125" style="463" customWidth="1"/>
    <col min="13829" max="13829" width="39.85546875" style="463" customWidth="1"/>
    <col min="13830" max="13830" width="30.7109375" style="463" customWidth="1"/>
    <col min="13831" max="13831" width="39.85546875" style="463" customWidth="1"/>
    <col min="13832" max="13832" width="30" style="463" customWidth="1"/>
    <col min="13833" max="13833" width="0" style="463" hidden="1" customWidth="1"/>
    <col min="13834" max="13834" width="30.42578125" style="463" customWidth="1"/>
    <col min="13835" max="13835" width="21.28515625" style="463" customWidth="1"/>
    <col min="13836" max="14080" width="9.140625" style="463"/>
    <col min="14081" max="14081" width="55.42578125" style="463" customWidth="1"/>
    <col min="14082" max="14082" width="33.7109375" style="463" customWidth="1"/>
    <col min="14083" max="14083" width="42.28515625" style="463" customWidth="1"/>
    <col min="14084" max="14084" width="30.5703125" style="463" customWidth="1"/>
    <col min="14085" max="14085" width="39.85546875" style="463" customWidth="1"/>
    <col min="14086" max="14086" width="30.7109375" style="463" customWidth="1"/>
    <col min="14087" max="14087" width="39.85546875" style="463" customWidth="1"/>
    <col min="14088" max="14088" width="30" style="463" customWidth="1"/>
    <col min="14089" max="14089" width="0" style="463" hidden="1" customWidth="1"/>
    <col min="14090" max="14090" width="30.42578125" style="463" customWidth="1"/>
    <col min="14091" max="14091" width="21.28515625" style="463" customWidth="1"/>
    <col min="14092" max="14336" width="9.140625" style="463"/>
    <col min="14337" max="14337" width="55.42578125" style="463" customWidth="1"/>
    <col min="14338" max="14338" width="33.7109375" style="463" customWidth="1"/>
    <col min="14339" max="14339" width="42.28515625" style="463" customWidth="1"/>
    <col min="14340" max="14340" width="30.5703125" style="463" customWidth="1"/>
    <col min="14341" max="14341" width="39.85546875" style="463" customWidth="1"/>
    <col min="14342" max="14342" width="30.7109375" style="463" customWidth="1"/>
    <col min="14343" max="14343" width="39.85546875" style="463" customWidth="1"/>
    <col min="14344" max="14344" width="30" style="463" customWidth="1"/>
    <col min="14345" max="14345" width="0" style="463" hidden="1" customWidth="1"/>
    <col min="14346" max="14346" width="30.42578125" style="463" customWidth="1"/>
    <col min="14347" max="14347" width="21.28515625" style="463" customWidth="1"/>
    <col min="14348" max="14592" width="9.140625" style="463"/>
    <col min="14593" max="14593" width="55.42578125" style="463" customWidth="1"/>
    <col min="14594" max="14594" width="33.7109375" style="463" customWidth="1"/>
    <col min="14595" max="14595" width="42.28515625" style="463" customWidth="1"/>
    <col min="14596" max="14596" width="30.5703125" style="463" customWidth="1"/>
    <col min="14597" max="14597" width="39.85546875" style="463" customWidth="1"/>
    <col min="14598" max="14598" width="30.7109375" style="463" customWidth="1"/>
    <col min="14599" max="14599" width="39.85546875" style="463" customWidth="1"/>
    <col min="14600" max="14600" width="30" style="463" customWidth="1"/>
    <col min="14601" max="14601" width="0" style="463" hidden="1" customWidth="1"/>
    <col min="14602" max="14602" width="30.42578125" style="463" customWidth="1"/>
    <col min="14603" max="14603" width="21.28515625" style="463" customWidth="1"/>
    <col min="14604" max="14848" width="9.140625" style="463"/>
    <col min="14849" max="14849" width="55.42578125" style="463" customWidth="1"/>
    <col min="14850" max="14850" width="33.7109375" style="463" customWidth="1"/>
    <col min="14851" max="14851" width="42.28515625" style="463" customWidth="1"/>
    <col min="14852" max="14852" width="30.5703125" style="463" customWidth="1"/>
    <col min="14853" max="14853" width="39.85546875" style="463" customWidth="1"/>
    <col min="14854" max="14854" width="30.7109375" style="463" customWidth="1"/>
    <col min="14855" max="14855" width="39.85546875" style="463" customWidth="1"/>
    <col min="14856" max="14856" width="30" style="463" customWidth="1"/>
    <col min="14857" max="14857" width="0" style="463" hidden="1" customWidth="1"/>
    <col min="14858" max="14858" width="30.42578125" style="463" customWidth="1"/>
    <col min="14859" max="14859" width="21.28515625" style="463" customWidth="1"/>
    <col min="14860" max="15104" width="9.140625" style="463"/>
    <col min="15105" max="15105" width="55.42578125" style="463" customWidth="1"/>
    <col min="15106" max="15106" width="33.7109375" style="463" customWidth="1"/>
    <col min="15107" max="15107" width="42.28515625" style="463" customWidth="1"/>
    <col min="15108" max="15108" width="30.5703125" style="463" customWidth="1"/>
    <col min="15109" max="15109" width="39.85546875" style="463" customWidth="1"/>
    <col min="15110" max="15110" width="30.7109375" style="463" customWidth="1"/>
    <col min="15111" max="15111" width="39.85546875" style="463" customWidth="1"/>
    <col min="15112" max="15112" width="30" style="463" customWidth="1"/>
    <col min="15113" max="15113" width="0" style="463" hidden="1" customWidth="1"/>
    <col min="15114" max="15114" width="30.42578125" style="463" customWidth="1"/>
    <col min="15115" max="15115" width="21.28515625" style="463" customWidth="1"/>
    <col min="15116" max="15360" width="9.140625" style="463"/>
    <col min="15361" max="15361" width="55.42578125" style="463" customWidth="1"/>
    <col min="15362" max="15362" width="33.7109375" style="463" customWidth="1"/>
    <col min="15363" max="15363" width="42.28515625" style="463" customWidth="1"/>
    <col min="15364" max="15364" width="30.5703125" style="463" customWidth="1"/>
    <col min="15365" max="15365" width="39.85546875" style="463" customWidth="1"/>
    <col min="15366" max="15366" width="30.7109375" style="463" customWidth="1"/>
    <col min="15367" max="15367" width="39.85546875" style="463" customWidth="1"/>
    <col min="15368" max="15368" width="30" style="463" customWidth="1"/>
    <col min="15369" max="15369" width="0" style="463" hidden="1" customWidth="1"/>
    <col min="15370" max="15370" width="30.42578125" style="463" customWidth="1"/>
    <col min="15371" max="15371" width="21.28515625" style="463" customWidth="1"/>
    <col min="15372" max="15616" width="9.140625" style="463"/>
    <col min="15617" max="15617" width="55.42578125" style="463" customWidth="1"/>
    <col min="15618" max="15618" width="33.7109375" style="463" customWidth="1"/>
    <col min="15619" max="15619" width="42.28515625" style="463" customWidth="1"/>
    <col min="15620" max="15620" width="30.5703125" style="463" customWidth="1"/>
    <col min="15621" max="15621" width="39.85546875" style="463" customWidth="1"/>
    <col min="15622" max="15622" width="30.7109375" style="463" customWidth="1"/>
    <col min="15623" max="15623" width="39.85546875" style="463" customWidth="1"/>
    <col min="15624" max="15624" width="30" style="463" customWidth="1"/>
    <col min="15625" max="15625" width="0" style="463" hidden="1" customWidth="1"/>
    <col min="15626" max="15626" width="30.42578125" style="463" customWidth="1"/>
    <col min="15627" max="15627" width="21.28515625" style="463" customWidth="1"/>
    <col min="15628" max="15872" width="9.140625" style="463"/>
    <col min="15873" max="15873" width="55.42578125" style="463" customWidth="1"/>
    <col min="15874" max="15874" width="33.7109375" style="463" customWidth="1"/>
    <col min="15875" max="15875" width="42.28515625" style="463" customWidth="1"/>
    <col min="15876" max="15876" width="30.5703125" style="463" customWidth="1"/>
    <col min="15877" max="15877" width="39.85546875" style="463" customWidth="1"/>
    <col min="15878" max="15878" width="30.7109375" style="463" customWidth="1"/>
    <col min="15879" max="15879" width="39.85546875" style="463" customWidth="1"/>
    <col min="15880" max="15880" width="30" style="463" customWidth="1"/>
    <col min="15881" max="15881" width="0" style="463" hidden="1" customWidth="1"/>
    <col min="15882" max="15882" width="30.42578125" style="463" customWidth="1"/>
    <col min="15883" max="15883" width="21.28515625" style="463" customWidth="1"/>
    <col min="15884" max="16128" width="9.140625" style="463"/>
    <col min="16129" max="16129" width="55.42578125" style="463" customWidth="1"/>
    <col min="16130" max="16130" width="33.7109375" style="463" customWidth="1"/>
    <col min="16131" max="16131" width="42.28515625" style="463" customWidth="1"/>
    <col min="16132" max="16132" width="30.5703125" style="463" customWidth="1"/>
    <col min="16133" max="16133" width="39.85546875" style="463" customWidth="1"/>
    <col min="16134" max="16134" width="30.7109375" style="463" customWidth="1"/>
    <col min="16135" max="16135" width="39.85546875" style="463" customWidth="1"/>
    <col min="16136" max="16136" width="30" style="463" customWidth="1"/>
    <col min="16137" max="16137" width="0" style="463" hidden="1" customWidth="1"/>
    <col min="16138" max="16138" width="30.42578125" style="463" customWidth="1"/>
    <col min="16139" max="16139" width="21.28515625" style="463" customWidth="1"/>
    <col min="16140" max="16384" width="9.140625" style="463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thickBot="1" x14ac:dyDescent="0.35">
      <c r="A15" s="462"/>
    </row>
    <row r="16" spans="1:9" ht="19.5" customHeight="1" thickBot="1" x14ac:dyDescent="0.35">
      <c r="A16" s="701" t="s">
        <v>31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47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464" t="s">
        <v>33</v>
      </c>
      <c r="B18" s="705" t="s">
        <v>5</v>
      </c>
      <c r="C18" s="705"/>
      <c r="D18" s="465"/>
      <c r="E18" s="466"/>
      <c r="F18" s="467"/>
      <c r="G18" s="467"/>
      <c r="H18" s="467"/>
    </row>
    <row r="19" spans="1:14" ht="26.25" customHeight="1" x14ac:dyDescent="0.4">
      <c r="A19" s="464" t="s">
        <v>34</v>
      </c>
      <c r="B19" s="468" t="s">
        <v>7</v>
      </c>
      <c r="C19" s="467">
        <v>1</v>
      </c>
      <c r="D19" s="467"/>
      <c r="E19" s="467"/>
      <c r="F19" s="467"/>
      <c r="G19" s="467"/>
      <c r="H19" s="467"/>
    </row>
    <row r="20" spans="1:14" ht="26.25" customHeight="1" x14ac:dyDescent="0.4">
      <c r="A20" s="464" t="s">
        <v>35</v>
      </c>
      <c r="B20" s="706" t="s">
        <v>9</v>
      </c>
      <c r="C20" s="706"/>
      <c r="D20" s="467"/>
      <c r="E20" s="467"/>
      <c r="F20" s="467"/>
      <c r="G20" s="467"/>
      <c r="H20" s="467"/>
    </row>
    <row r="21" spans="1:14" ht="26.25" customHeight="1" x14ac:dyDescent="0.4">
      <c r="A21" s="464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469"/>
    </row>
    <row r="22" spans="1:14" ht="26.25" customHeight="1" x14ac:dyDescent="0.4">
      <c r="A22" s="464" t="s">
        <v>37</v>
      </c>
      <c r="B22" s="470" t="s">
        <v>12</v>
      </c>
      <c r="C22" s="467"/>
      <c r="D22" s="467"/>
      <c r="E22" s="467"/>
      <c r="F22" s="467"/>
      <c r="G22" s="467"/>
      <c r="H22" s="467"/>
    </row>
    <row r="23" spans="1:14" ht="26.25" customHeight="1" x14ac:dyDescent="0.4">
      <c r="A23" s="464" t="s">
        <v>38</v>
      </c>
      <c r="B23" s="470"/>
      <c r="C23" s="467"/>
      <c r="D23" s="467"/>
      <c r="E23" s="467"/>
      <c r="F23" s="467"/>
      <c r="G23" s="467"/>
      <c r="H23" s="467"/>
    </row>
    <row r="24" spans="1:14" ht="18.75" x14ac:dyDescent="0.3">
      <c r="A24" s="464"/>
      <c r="B24" s="471"/>
    </row>
    <row r="25" spans="1:14" ht="18.75" x14ac:dyDescent="0.3">
      <c r="A25" s="472" t="s">
        <v>1</v>
      </c>
      <c r="B25" s="471"/>
    </row>
    <row r="26" spans="1:14" ht="26.25" customHeight="1" x14ac:dyDescent="0.4">
      <c r="A26" s="473" t="s">
        <v>4</v>
      </c>
      <c r="B26" s="705" t="s">
        <v>124</v>
      </c>
      <c r="C26" s="705"/>
    </row>
    <row r="27" spans="1:14" ht="26.25" customHeight="1" x14ac:dyDescent="0.4">
      <c r="A27" s="474" t="s">
        <v>48</v>
      </c>
      <c r="B27" s="707" t="s">
        <v>173</v>
      </c>
      <c r="C27" s="707"/>
    </row>
    <row r="28" spans="1:14" ht="27" customHeight="1" thickBot="1" x14ac:dyDescent="0.45">
      <c r="A28" s="474" t="s">
        <v>6</v>
      </c>
      <c r="B28" s="475">
        <v>99.11</v>
      </c>
    </row>
    <row r="29" spans="1:14" s="477" customFormat="1" ht="27" customHeight="1" thickBot="1" x14ac:dyDescent="0.45">
      <c r="A29" s="474" t="s">
        <v>49</v>
      </c>
      <c r="B29" s="476">
        <v>0</v>
      </c>
      <c r="C29" s="679" t="s">
        <v>106</v>
      </c>
      <c r="D29" s="680"/>
      <c r="E29" s="680"/>
      <c r="F29" s="680"/>
      <c r="G29" s="681"/>
      <c r="I29" s="478"/>
      <c r="J29" s="478"/>
      <c r="K29" s="478"/>
      <c r="L29" s="478"/>
    </row>
    <row r="30" spans="1:14" s="477" customFormat="1" ht="19.5" customHeight="1" thickBot="1" x14ac:dyDescent="0.35">
      <c r="A30" s="474" t="s">
        <v>51</v>
      </c>
      <c r="B30" s="479">
        <f>B28-B29</f>
        <v>99.11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477" customFormat="1" ht="27" customHeight="1" thickBot="1" x14ac:dyDescent="0.45">
      <c r="A31" s="474" t="s">
        <v>52</v>
      </c>
      <c r="B31" s="482">
        <v>1</v>
      </c>
      <c r="C31" s="682" t="s">
        <v>53</v>
      </c>
      <c r="D31" s="683"/>
      <c r="E31" s="683"/>
      <c r="F31" s="683"/>
      <c r="G31" s="683"/>
      <c r="H31" s="684"/>
      <c r="I31" s="478"/>
      <c r="J31" s="478"/>
      <c r="K31" s="478"/>
      <c r="L31" s="478"/>
    </row>
    <row r="32" spans="1:14" s="477" customFormat="1" ht="27" customHeight="1" thickBot="1" x14ac:dyDescent="0.45">
      <c r="A32" s="474" t="s">
        <v>54</v>
      </c>
      <c r="B32" s="482">
        <v>1</v>
      </c>
      <c r="C32" s="682" t="s">
        <v>55</v>
      </c>
      <c r="D32" s="683"/>
      <c r="E32" s="683"/>
      <c r="F32" s="683"/>
      <c r="G32" s="683"/>
      <c r="H32" s="684"/>
      <c r="I32" s="478"/>
      <c r="J32" s="478"/>
      <c r="K32" s="478"/>
      <c r="L32" s="483"/>
      <c r="M32" s="483"/>
      <c r="N32" s="484"/>
    </row>
    <row r="33" spans="1:14" s="477" customFormat="1" ht="17.25" customHeight="1" x14ac:dyDescent="0.3">
      <c r="A33" s="474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477" customFormat="1" ht="18.75" x14ac:dyDescent="0.3">
      <c r="A34" s="474" t="s">
        <v>56</v>
      </c>
      <c r="B34" s="487">
        <f>B31/B32</f>
        <v>1</v>
      </c>
      <c r="C34" s="462" t="s">
        <v>57</v>
      </c>
      <c r="D34" s="462"/>
      <c r="E34" s="462"/>
      <c r="F34" s="462"/>
      <c r="G34" s="462"/>
      <c r="I34" s="478"/>
      <c r="J34" s="478"/>
      <c r="K34" s="478"/>
      <c r="L34" s="483"/>
      <c r="M34" s="483"/>
      <c r="N34" s="484"/>
    </row>
    <row r="35" spans="1:14" s="477" customFormat="1" ht="19.5" customHeight="1" thickBot="1" x14ac:dyDescent="0.35">
      <c r="A35" s="474"/>
      <c r="B35" s="479"/>
      <c r="G35" s="462"/>
      <c r="I35" s="478"/>
      <c r="J35" s="478"/>
      <c r="K35" s="478"/>
      <c r="L35" s="483"/>
      <c r="M35" s="483"/>
      <c r="N35" s="484"/>
    </row>
    <row r="36" spans="1:14" s="477" customFormat="1" ht="27" customHeight="1" thickBot="1" x14ac:dyDescent="0.45">
      <c r="A36" s="488" t="s">
        <v>130</v>
      </c>
      <c r="B36" s="489">
        <v>25</v>
      </c>
      <c r="C36" s="462"/>
      <c r="D36" s="685" t="s">
        <v>59</v>
      </c>
      <c r="E36" s="687"/>
      <c r="F36" s="685" t="s">
        <v>60</v>
      </c>
      <c r="G36" s="686"/>
      <c r="J36" s="478"/>
      <c r="K36" s="478"/>
      <c r="L36" s="483"/>
      <c r="M36" s="483"/>
      <c r="N36" s="484"/>
    </row>
    <row r="37" spans="1:14" s="477" customFormat="1" ht="27" customHeight="1" thickBot="1" x14ac:dyDescent="0.45">
      <c r="A37" s="490" t="s">
        <v>131</v>
      </c>
      <c r="B37" s="491">
        <v>10</v>
      </c>
      <c r="C37" s="492" t="s">
        <v>62</v>
      </c>
      <c r="D37" s="493" t="s">
        <v>63</v>
      </c>
      <c r="E37" s="494" t="s">
        <v>64</v>
      </c>
      <c r="F37" s="493" t="s">
        <v>63</v>
      </c>
      <c r="G37" s="495" t="s">
        <v>64</v>
      </c>
      <c r="I37" s="496" t="s">
        <v>132</v>
      </c>
      <c r="J37" s="478"/>
      <c r="K37" s="478"/>
      <c r="L37" s="483"/>
      <c r="M37" s="483"/>
      <c r="N37" s="484"/>
    </row>
    <row r="38" spans="1:14" s="477" customFormat="1" ht="26.25" customHeight="1" x14ac:dyDescent="0.4">
      <c r="A38" s="490" t="s">
        <v>133</v>
      </c>
      <c r="B38" s="491">
        <v>50</v>
      </c>
      <c r="C38" s="497">
        <v>1</v>
      </c>
      <c r="D38" s="498">
        <v>54079041</v>
      </c>
      <c r="E38" s="499">
        <f>IF(ISBLANK(D38),"-",$D$48/$D$45*D38)</f>
        <v>48811426.406371675</v>
      </c>
      <c r="F38" s="498">
        <v>53742685</v>
      </c>
      <c r="G38" s="500">
        <f>IF(ISBLANK(F38),"-",$D$48/$F$45*F38)</f>
        <v>47868370.481750853</v>
      </c>
      <c r="I38" s="501"/>
      <c r="J38" s="478"/>
      <c r="K38" s="478"/>
      <c r="L38" s="483"/>
      <c r="M38" s="483"/>
      <c r="N38" s="484"/>
    </row>
    <row r="39" spans="1:14" s="477" customFormat="1" ht="26.25" customHeight="1" x14ac:dyDescent="0.4">
      <c r="A39" s="490" t="s">
        <v>134</v>
      </c>
      <c r="B39" s="491">
        <v>1</v>
      </c>
      <c r="C39" s="502">
        <v>2</v>
      </c>
      <c r="D39" s="503">
        <v>54420818</v>
      </c>
      <c r="E39" s="504">
        <f>IF(ISBLANK(D39),"-",$D$48/$D$45*D39)</f>
        <v>49119912.329465069</v>
      </c>
      <c r="F39" s="503">
        <v>53653429</v>
      </c>
      <c r="G39" s="505">
        <f>IF(ISBLANK(F39),"-",$D$48/$F$45*F39)</f>
        <v>47788870.55956202</v>
      </c>
      <c r="I39" s="667">
        <f>ABS((F43/D43*D42)-F42)/D42</f>
        <v>2.4374773229285725E-2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135</v>
      </c>
      <c r="B40" s="491">
        <v>1</v>
      </c>
      <c r="C40" s="502">
        <v>3</v>
      </c>
      <c r="D40" s="503">
        <v>54436223</v>
      </c>
      <c r="E40" s="504">
        <f>IF(ISBLANK(D40),"-",$D$48/$D$45*D40)</f>
        <v>49133816.792448983</v>
      </c>
      <c r="F40" s="503">
        <v>53745065</v>
      </c>
      <c r="G40" s="505">
        <f>IF(ISBLANK(F40),"-",$D$48/$F$45*F40)</f>
        <v>47870490.337164603</v>
      </c>
      <c r="I40" s="667"/>
      <c r="L40" s="483"/>
      <c r="M40" s="483"/>
      <c r="N40" s="462"/>
    </row>
    <row r="41" spans="1:14" ht="27" customHeight="1" thickBot="1" x14ac:dyDescent="0.45">
      <c r="A41" s="490" t="s">
        <v>136</v>
      </c>
      <c r="B41" s="491">
        <v>1</v>
      </c>
      <c r="C41" s="506">
        <v>4</v>
      </c>
      <c r="D41" s="507"/>
      <c r="E41" s="508" t="str">
        <f>IF(ISBLANK(D41),"-",$D$48/$D$45*D41)</f>
        <v>-</v>
      </c>
      <c r="F41" s="507"/>
      <c r="G41" s="509" t="str">
        <f>IF(ISBLANK(F41),"-",$D$48/$F$45*F41)</f>
        <v>-</v>
      </c>
      <c r="I41" s="510"/>
      <c r="L41" s="483"/>
      <c r="M41" s="483"/>
      <c r="N41" s="462"/>
    </row>
    <row r="42" spans="1:14" ht="27" customHeight="1" thickBot="1" x14ac:dyDescent="0.45">
      <c r="A42" s="490" t="s">
        <v>137</v>
      </c>
      <c r="B42" s="491">
        <v>1</v>
      </c>
      <c r="C42" s="511" t="s">
        <v>70</v>
      </c>
      <c r="D42" s="512">
        <f>AVERAGE(D38:D41)</f>
        <v>54312027.333333336</v>
      </c>
      <c r="E42" s="513">
        <f>AVERAGE(E38:E41)</f>
        <v>49021718.509428583</v>
      </c>
      <c r="F42" s="512">
        <f>AVERAGE(F38:F41)</f>
        <v>53713726.333333336</v>
      </c>
      <c r="G42" s="514">
        <f>AVERAGE(G38:G41)</f>
        <v>47842577.126159161</v>
      </c>
      <c r="H42" s="515"/>
    </row>
    <row r="43" spans="1:14" ht="26.25" customHeight="1" x14ac:dyDescent="0.4">
      <c r="A43" s="490" t="s">
        <v>138</v>
      </c>
      <c r="B43" s="491">
        <v>1</v>
      </c>
      <c r="C43" s="516" t="s">
        <v>139</v>
      </c>
      <c r="D43" s="517">
        <v>20.96</v>
      </c>
      <c r="E43" s="462"/>
      <c r="F43" s="517">
        <v>21.24</v>
      </c>
      <c r="H43" s="515"/>
    </row>
    <row r="44" spans="1:14" ht="26.25" customHeight="1" x14ac:dyDescent="0.4">
      <c r="A44" s="490" t="s">
        <v>140</v>
      </c>
      <c r="B44" s="491">
        <v>1</v>
      </c>
      <c r="C44" s="518" t="s">
        <v>141</v>
      </c>
      <c r="D44" s="519">
        <f>D43*$B$34</f>
        <v>20.96</v>
      </c>
      <c r="E44" s="520"/>
      <c r="F44" s="519">
        <f>F43*$B$34</f>
        <v>21.24</v>
      </c>
      <c r="H44" s="515"/>
    </row>
    <row r="45" spans="1:14" ht="19.5" customHeight="1" thickBot="1" x14ac:dyDescent="0.35">
      <c r="A45" s="490" t="s">
        <v>75</v>
      </c>
      <c r="B45" s="502">
        <f>(B44/B43)*(B42/B41)*(B40/B39)*(B38/B37)*B36</f>
        <v>125</v>
      </c>
      <c r="C45" s="518" t="s">
        <v>76</v>
      </c>
      <c r="D45" s="521">
        <f>D44*$B$30/100</f>
        <v>20.773455999999999</v>
      </c>
      <c r="E45" s="522"/>
      <c r="F45" s="521">
        <f>F44*$B$30/100</f>
        <v>21.050964</v>
      </c>
      <c r="H45" s="515"/>
    </row>
    <row r="46" spans="1:14" ht="19.5" customHeight="1" thickBot="1" x14ac:dyDescent="0.35">
      <c r="A46" s="668" t="s">
        <v>77</v>
      </c>
      <c r="B46" s="672"/>
      <c r="C46" s="518" t="s">
        <v>78</v>
      </c>
      <c r="D46" s="523">
        <f>D45/$B$45</f>
        <v>0.16618764799999999</v>
      </c>
      <c r="E46" s="524"/>
      <c r="F46" s="525">
        <f>F45/$B$45</f>
        <v>0.16840771200000001</v>
      </c>
      <c r="H46" s="515"/>
    </row>
    <row r="47" spans="1:14" ht="27" customHeight="1" thickBot="1" x14ac:dyDescent="0.45">
      <c r="A47" s="670"/>
      <c r="B47" s="673"/>
      <c r="C47" s="526" t="s">
        <v>142</v>
      </c>
      <c r="D47" s="527">
        <v>0.15</v>
      </c>
      <c r="E47" s="528"/>
      <c r="F47" s="524"/>
      <c r="H47" s="515"/>
    </row>
    <row r="48" spans="1:14" ht="18.75" x14ac:dyDescent="0.3">
      <c r="C48" s="529" t="s">
        <v>80</v>
      </c>
      <c r="D48" s="521">
        <f>D47*$B$45</f>
        <v>18.75</v>
      </c>
      <c r="F48" s="530"/>
      <c r="H48" s="515"/>
    </row>
    <row r="49" spans="1:12" ht="19.5" customHeight="1" thickBot="1" x14ac:dyDescent="0.35">
      <c r="C49" s="531" t="s">
        <v>81</v>
      </c>
      <c r="D49" s="532">
        <f>D48/B34</f>
        <v>18.75</v>
      </c>
      <c r="F49" s="530"/>
      <c r="H49" s="515"/>
    </row>
    <row r="50" spans="1:12" ht="18.75" x14ac:dyDescent="0.3">
      <c r="C50" s="488" t="s">
        <v>82</v>
      </c>
      <c r="D50" s="533">
        <f>AVERAGE(E38:E41,G38:G41)</f>
        <v>48432147.817793868</v>
      </c>
      <c r="F50" s="534"/>
      <c r="H50" s="515"/>
    </row>
    <row r="51" spans="1:12" ht="18.75" x14ac:dyDescent="0.3">
      <c r="C51" s="490" t="s">
        <v>83</v>
      </c>
      <c r="D51" s="535">
        <f>STDEV(E38:E41,G38:G41)/D50</f>
        <v>1.3559322846103877E-2</v>
      </c>
      <c r="F51" s="534"/>
      <c r="H51" s="515"/>
    </row>
    <row r="52" spans="1:12" ht="19.5" customHeight="1" thickBot="1" x14ac:dyDescent="0.35">
      <c r="C52" s="536" t="s">
        <v>20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84</v>
      </c>
    </row>
    <row r="55" spans="1:12" ht="18.75" x14ac:dyDescent="0.3">
      <c r="A55" s="462" t="s">
        <v>85</v>
      </c>
      <c r="B55" s="540" t="str">
        <f>B21</f>
        <v>Each film coated tablet contains Rifampicin BP 150 mg and Isoniazid BP 75 mg.</v>
      </c>
    </row>
    <row r="56" spans="1:12" ht="26.25" customHeight="1" x14ac:dyDescent="0.4">
      <c r="A56" s="540" t="s">
        <v>86</v>
      </c>
      <c r="B56" s="541">
        <v>150</v>
      </c>
      <c r="C56" s="462" t="str">
        <f>B20</f>
        <v>Rifampicin 150mg &amp; Isoniazid 75mg</v>
      </c>
      <c r="H56" s="520"/>
    </row>
    <row r="57" spans="1:12" ht="18.75" x14ac:dyDescent="0.3">
      <c r="A57" s="540" t="s">
        <v>87</v>
      </c>
      <c r="B57" s="542">
        <v>300.59300000000007</v>
      </c>
      <c r="H57" s="520"/>
    </row>
    <row r="58" spans="1:12" ht="19.5" customHeight="1" thickBot="1" x14ac:dyDescent="0.35">
      <c r="H58" s="520"/>
    </row>
    <row r="59" spans="1:12" s="477" customFormat="1" ht="27" customHeight="1" thickBot="1" x14ac:dyDescent="0.45">
      <c r="A59" s="488" t="s">
        <v>143</v>
      </c>
      <c r="B59" s="489">
        <v>100</v>
      </c>
      <c r="C59" s="462"/>
      <c r="D59" s="543" t="s">
        <v>144</v>
      </c>
      <c r="E59" s="544" t="s">
        <v>62</v>
      </c>
      <c r="F59" s="544" t="s">
        <v>63</v>
      </c>
      <c r="G59" s="544" t="s">
        <v>145</v>
      </c>
      <c r="H59" s="492" t="s">
        <v>146</v>
      </c>
      <c r="L59" s="478"/>
    </row>
    <row r="60" spans="1:12" s="477" customFormat="1" ht="26.25" customHeight="1" x14ac:dyDescent="0.4">
      <c r="A60" s="490" t="s">
        <v>147</v>
      </c>
      <c r="B60" s="491">
        <v>10</v>
      </c>
      <c r="C60" s="688" t="s">
        <v>148</v>
      </c>
      <c r="D60" s="691">
        <v>301.39999999999998</v>
      </c>
      <c r="E60" s="545">
        <v>1</v>
      </c>
      <c r="F60" s="546">
        <v>49087372</v>
      </c>
      <c r="G60" s="547">
        <f>IF(ISBLANK(F60),"-",(F60/$D$50*$D$47*$B$68)*($B$57/$D$60))</f>
        <v>151.62224634766321</v>
      </c>
      <c r="H60" s="548">
        <f t="shared" ref="H60:H71" si="0">IF(ISBLANK(F60),"-",(G60/$B$56)*100)</f>
        <v>101.0814975651088</v>
      </c>
      <c r="L60" s="478"/>
    </row>
    <row r="61" spans="1:12" s="477" customFormat="1" ht="26.25" customHeight="1" x14ac:dyDescent="0.4">
      <c r="A61" s="490" t="s">
        <v>149</v>
      </c>
      <c r="B61" s="491">
        <v>100</v>
      </c>
      <c r="C61" s="689"/>
      <c r="D61" s="692"/>
      <c r="E61" s="549">
        <v>2</v>
      </c>
      <c r="F61" s="503">
        <v>49363008</v>
      </c>
      <c r="G61" s="550">
        <f>IF(ISBLANK(F61),"-",(F61/$D$50*$D$47*$B$68)*($B$57/$D$60))</f>
        <v>152.47363740388607</v>
      </c>
      <c r="H61" s="551">
        <f t="shared" si="0"/>
        <v>101.64909160259073</v>
      </c>
      <c r="L61" s="478"/>
    </row>
    <row r="62" spans="1:12" s="477" customFormat="1" ht="26.25" customHeight="1" x14ac:dyDescent="0.4">
      <c r="A62" s="490" t="s">
        <v>150</v>
      </c>
      <c r="B62" s="491">
        <v>1</v>
      </c>
      <c r="C62" s="689"/>
      <c r="D62" s="692"/>
      <c r="E62" s="549">
        <v>3</v>
      </c>
      <c r="F62" s="552">
        <v>48797312</v>
      </c>
      <c r="G62" s="550">
        <f>IF(ISBLANK(F62),"-",(F62/$D$50*$D$47*$B$68)*($B$57/$D$60))</f>
        <v>150.7263020959399</v>
      </c>
      <c r="H62" s="551">
        <f t="shared" si="0"/>
        <v>100.48420139729326</v>
      </c>
      <c r="L62" s="478"/>
    </row>
    <row r="63" spans="1:12" ht="27" customHeight="1" thickBot="1" x14ac:dyDescent="0.45">
      <c r="A63" s="490" t="s">
        <v>151</v>
      </c>
      <c r="B63" s="491">
        <v>1</v>
      </c>
      <c r="C63" s="690"/>
      <c r="D63" s="693"/>
      <c r="E63" s="553">
        <v>4</v>
      </c>
      <c r="F63" s="554"/>
      <c r="G63" s="550" t="str">
        <f>IF(ISBLANK(F63),"-",(F63/$D$50*$D$47*$B$68)*($B$57/$D$60))</f>
        <v>-</v>
      </c>
      <c r="H63" s="551" t="str">
        <f t="shared" si="0"/>
        <v>-</v>
      </c>
    </row>
    <row r="64" spans="1:12" ht="26.25" customHeight="1" x14ac:dyDescent="0.4">
      <c r="A64" s="490" t="s">
        <v>152</v>
      </c>
      <c r="B64" s="491">
        <v>1</v>
      </c>
      <c r="C64" s="688" t="s">
        <v>153</v>
      </c>
      <c r="D64" s="691">
        <v>301.7</v>
      </c>
      <c r="E64" s="545">
        <v>1</v>
      </c>
      <c r="F64" s="546">
        <v>48883406</v>
      </c>
      <c r="G64" s="547">
        <f>IF(ISBLANK(F64),"-",(F64/$D$50*$D$47*$B$68)*($B$57/$D$64))</f>
        <v>150.84208986833875</v>
      </c>
      <c r="H64" s="548">
        <f t="shared" si="0"/>
        <v>100.56139324555917</v>
      </c>
    </row>
    <row r="65" spans="1:8" ht="26.25" customHeight="1" x14ac:dyDescent="0.4">
      <c r="A65" s="490" t="s">
        <v>154</v>
      </c>
      <c r="B65" s="491">
        <v>1</v>
      </c>
      <c r="C65" s="689"/>
      <c r="D65" s="692"/>
      <c r="E65" s="549">
        <v>2</v>
      </c>
      <c r="F65" s="503">
        <v>48774623</v>
      </c>
      <c r="G65" s="550">
        <f>IF(ISBLANK(F65),"-",(F65/$D$50*$D$47*$B$68)*($B$57/$D$64))</f>
        <v>150.5064124594825</v>
      </c>
      <c r="H65" s="551">
        <f t="shared" si="0"/>
        <v>100.33760830632168</v>
      </c>
    </row>
    <row r="66" spans="1:8" ht="26.25" customHeight="1" x14ac:dyDescent="0.4">
      <c r="A66" s="490" t="s">
        <v>155</v>
      </c>
      <c r="B66" s="491">
        <v>1</v>
      </c>
      <c r="C66" s="689"/>
      <c r="D66" s="692"/>
      <c r="E66" s="549">
        <v>3</v>
      </c>
      <c r="F66" s="503">
        <v>48816737</v>
      </c>
      <c r="G66" s="550">
        <f>IF(ISBLANK(F66),"-",(F66/$D$50*$D$47*$B$68)*($B$57/$D$64))</f>
        <v>150.63636583819584</v>
      </c>
      <c r="H66" s="551">
        <f t="shared" si="0"/>
        <v>100.42424389213056</v>
      </c>
    </row>
    <row r="67" spans="1:8" ht="27" customHeight="1" thickBot="1" x14ac:dyDescent="0.45">
      <c r="A67" s="490" t="s">
        <v>156</v>
      </c>
      <c r="B67" s="491">
        <v>1</v>
      </c>
      <c r="C67" s="690"/>
      <c r="D67" s="693"/>
      <c r="E67" s="553">
        <v>4</v>
      </c>
      <c r="F67" s="554"/>
      <c r="G67" s="555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90" t="s">
        <v>121</v>
      </c>
      <c r="B68" s="557">
        <f>(B67/B66)*(B65/B64)*(B63/B62)*(B61/B60)*B59</f>
        <v>1000</v>
      </c>
      <c r="C68" s="688" t="s">
        <v>157</v>
      </c>
      <c r="D68" s="691">
        <v>300.77</v>
      </c>
      <c r="E68" s="545">
        <v>1</v>
      </c>
      <c r="F68" s="546">
        <v>48174006</v>
      </c>
      <c r="G68" s="547">
        <f>IF(ISBLANK(F68),"-",(F68/$D$50*$D$47*$B$68)*($B$57/$D$68))</f>
        <v>149.11270180189587</v>
      </c>
      <c r="H68" s="551">
        <f t="shared" si="0"/>
        <v>99.408467867930568</v>
      </c>
    </row>
    <row r="69" spans="1:8" ht="27" customHeight="1" thickBot="1" x14ac:dyDescent="0.45">
      <c r="A69" s="536" t="s">
        <v>158</v>
      </c>
      <c r="B69" s="558">
        <f>(D47*B68)/B56*B57</f>
        <v>300.59300000000007</v>
      </c>
      <c r="C69" s="689"/>
      <c r="D69" s="692"/>
      <c r="E69" s="549">
        <v>2</v>
      </c>
      <c r="F69" s="503">
        <v>48207595</v>
      </c>
      <c r="G69" s="550">
        <f>IF(ISBLANK(F69),"-",(F69/$D$50*$D$47*$B$68)*($B$57/$D$68))</f>
        <v>149.21666962514115</v>
      </c>
      <c r="H69" s="551">
        <f t="shared" si="0"/>
        <v>99.477779750094101</v>
      </c>
    </row>
    <row r="70" spans="1:8" ht="26.25" customHeight="1" x14ac:dyDescent="0.4">
      <c r="A70" s="695" t="s">
        <v>77</v>
      </c>
      <c r="B70" s="696"/>
      <c r="C70" s="689"/>
      <c r="D70" s="692"/>
      <c r="E70" s="549">
        <v>3</v>
      </c>
      <c r="F70" s="503">
        <v>48593518</v>
      </c>
      <c r="G70" s="550">
        <f>IF(ISBLANK(F70),"-",(F70/$D$50*$D$47*$B$68)*($B$57/$D$68))</f>
        <v>150.41121469198683</v>
      </c>
      <c r="H70" s="551">
        <f t="shared" si="0"/>
        <v>100.27414312799121</v>
      </c>
    </row>
    <row r="71" spans="1:8" ht="27" customHeight="1" thickBot="1" x14ac:dyDescent="0.45">
      <c r="A71" s="697"/>
      <c r="B71" s="698"/>
      <c r="C71" s="694"/>
      <c r="D71" s="693"/>
      <c r="E71" s="553">
        <v>4</v>
      </c>
      <c r="F71" s="554"/>
      <c r="G71" s="555" t="str">
        <f>IF(ISBLANK(F71),"-",(F71/$D$50*$D$47*$B$68)*($B$57/$D$68))</f>
        <v>-</v>
      </c>
      <c r="H71" s="556" t="str">
        <f t="shared" si="0"/>
        <v>-</v>
      </c>
    </row>
    <row r="72" spans="1:8" ht="26.25" customHeight="1" x14ac:dyDescent="0.4">
      <c r="A72" s="520"/>
      <c r="B72" s="520"/>
      <c r="C72" s="520"/>
      <c r="D72" s="520"/>
      <c r="E72" s="520"/>
      <c r="F72" s="559" t="s">
        <v>70</v>
      </c>
      <c r="G72" s="560">
        <f>AVERAGE(G60:G71)</f>
        <v>150.61640445916998</v>
      </c>
      <c r="H72" s="561">
        <f>AVERAGE(H60:H71)</f>
        <v>100.41093630611334</v>
      </c>
    </row>
    <row r="73" spans="1:8" ht="26.25" customHeight="1" x14ac:dyDescent="0.4">
      <c r="C73" s="520"/>
      <c r="D73" s="520"/>
      <c r="E73" s="520"/>
      <c r="F73" s="562" t="s">
        <v>83</v>
      </c>
      <c r="G73" s="563">
        <f>STDEV(G60:G71)/G72</f>
        <v>6.9630568452472416E-3</v>
      </c>
      <c r="H73" s="563">
        <f>STDEV(H60:H71)/H72</f>
        <v>6.9630568452472919E-3</v>
      </c>
    </row>
    <row r="74" spans="1:8" ht="27" customHeight="1" thickBot="1" x14ac:dyDescent="0.45">
      <c r="A74" s="520"/>
      <c r="B74" s="520"/>
      <c r="C74" s="520"/>
      <c r="D74" s="520"/>
      <c r="E74" s="522"/>
      <c r="F74" s="564" t="s">
        <v>20</v>
      </c>
      <c r="G74" s="565">
        <f>COUNT(G60:G71)</f>
        <v>9</v>
      </c>
      <c r="H74" s="565">
        <f>COUNT(H60:H71)</f>
        <v>9</v>
      </c>
    </row>
    <row r="76" spans="1:8" ht="26.25" customHeight="1" x14ac:dyDescent="0.4">
      <c r="A76" s="473" t="s">
        <v>159</v>
      </c>
      <c r="B76" s="474" t="s">
        <v>96</v>
      </c>
      <c r="C76" s="676" t="str">
        <f>B26</f>
        <v>RIFAMPICIN</v>
      </c>
      <c r="D76" s="676"/>
      <c r="E76" s="462" t="s">
        <v>97</v>
      </c>
      <c r="F76" s="462"/>
      <c r="G76" s="566">
        <f>H72</f>
        <v>100.41093630611334</v>
      </c>
      <c r="H76" s="479"/>
    </row>
    <row r="77" spans="1:8" ht="18.75" x14ac:dyDescent="0.3">
      <c r="A77" s="472" t="s">
        <v>104</v>
      </c>
      <c r="B77" s="472" t="s">
        <v>105</v>
      </c>
    </row>
    <row r="78" spans="1:8" ht="18.75" x14ac:dyDescent="0.3">
      <c r="A78" s="472"/>
      <c r="B78" s="472"/>
    </row>
    <row r="79" spans="1:8" ht="26.25" customHeight="1" x14ac:dyDescent="0.4">
      <c r="A79" s="473" t="s">
        <v>4</v>
      </c>
      <c r="B79" s="678"/>
      <c r="C79" s="678"/>
    </row>
    <row r="80" spans="1:8" ht="26.25" customHeight="1" x14ac:dyDescent="0.4">
      <c r="A80" s="474" t="s">
        <v>48</v>
      </c>
      <c r="B80" s="678"/>
      <c r="C80" s="678"/>
    </row>
    <row r="81" spans="1:12" ht="27" customHeight="1" thickBot="1" x14ac:dyDescent="0.45">
      <c r="A81" s="474" t="s">
        <v>6</v>
      </c>
      <c r="B81" s="475"/>
    </row>
    <row r="82" spans="1:12" s="477" customFormat="1" ht="27" customHeight="1" thickBot="1" x14ac:dyDescent="0.45">
      <c r="A82" s="474" t="s">
        <v>49</v>
      </c>
      <c r="B82" s="476">
        <v>0</v>
      </c>
      <c r="C82" s="679" t="s">
        <v>106</v>
      </c>
      <c r="D82" s="680"/>
      <c r="E82" s="680"/>
      <c r="F82" s="680"/>
      <c r="G82" s="681"/>
      <c r="I82" s="478"/>
      <c r="J82" s="478"/>
      <c r="K82" s="478"/>
      <c r="L82" s="478"/>
    </row>
    <row r="83" spans="1:12" s="477" customFormat="1" ht="19.5" customHeight="1" thickBot="1" x14ac:dyDescent="0.35">
      <c r="A83" s="474" t="s">
        <v>51</v>
      </c>
      <c r="B83" s="479">
        <f>B81-B82</f>
        <v>0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477" customFormat="1" ht="27" customHeight="1" thickBot="1" x14ac:dyDescent="0.45">
      <c r="A84" s="474" t="s">
        <v>52</v>
      </c>
      <c r="B84" s="482">
        <v>1</v>
      </c>
      <c r="C84" s="682" t="s">
        <v>160</v>
      </c>
      <c r="D84" s="683"/>
      <c r="E84" s="683"/>
      <c r="F84" s="683"/>
      <c r="G84" s="683"/>
      <c r="H84" s="684"/>
      <c r="I84" s="478"/>
      <c r="J84" s="478"/>
      <c r="K84" s="478"/>
      <c r="L84" s="478"/>
    </row>
    <row r="85" spans="1:12" s="477" customFormat="1" ht="27" customHeight="1" thickBot="1" x14ac:dyDescent="0.45">
      <c r="A85" s="474" t="s">
        <v>54</v>
      </c>
      <c r="B85" s="482">
        <v>1</v>
      </c>
      <c r="C85" s="682" t="s">
        <v>161</v>
      </c>
      <c r="D85" s="683"/>
      <c r="E85" s="683"/>
      <c r="F85" s="683"/>
      <c r="G85" s="683"/>
      <c r="H85" s="684"/>
      <c r="I85" s="478"/>
      <c r="J85" s="478"/>
      <c r="K85" s="478"/>
      <c r="L85" s="478"/>
    </row>
    <row r="86" spans="1:12" s="477" customFormat="1" ht="18.75" x14ac:dyDescent="0.3">
      <c r="A86" s="474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477" customFormat="1" ht="18.75" x14ac:dyDescent="0.3">
      <c r="A87" s="474" t="s">
        <v>56</v>
      </c>
      <c r="B87" s="487">
        <f>B84/B85</f>
        <v>1</v>
      </c>
      <c r="C87" s="462" t="s">
        <v>57</v>
      </c>
      <c r="D87" s="462"/>
      <c r="E87" s="462"/>
      <c r="F87" s="462"/>
      <c r="G87" s="462"/>
      <c r="I87" s="478"/>
      <c r="J87" s="478"/>
      <c r="K87" s="478"/>
      <c r="L87" s="478"/>
    </row>
    <row r="88" spans="1:12" ht="19.5" customHeight="1" thickBot="1" x14ac:dyDescent="0.35">
      <c r="A88" s="472"/>
      <c r="B88" s="472"/>
    </row>
    <row r="89" spans="1:12" ht="27" customHeight="1" thickBot="1" x14ac:dyDescent="0.45">
      <c r="A89" s="488" t="s">
        <v>130</v>
      </c>
      <c r="B89" s="489">
        <v>1</v>
      </c>
      <c r="D89" s="567" t="s">
        <v>59</v>
      </c>
      <c r="E89" s="568"/>
      <c r="F89" s="685" t="s">
        <v>60</v>
      </c>
      <c r="G89" s="686"/>
    </row>
    <row r="90" spans="1:12" ht="27" customHeight="1" thickBot="1" x14ac:dyDescent="0.45">
      <c r="A90" s="490" t="s">
        <v>131</v>
      </c>
      <c r="B90" s="491">
        <v>1</v>
      </c>
      <c r="C90" s="569" t="s">
        <v>62</v>
      </c>
      <c r="D90" s="493" t="s">
        <v>63</v>
      </c>
      <c r="E90" s="494" t="s">
        <v>64</v>
      </c>
      <c r="F90" s="493" t="s">
        <v>63</v>
      </c>
      <c r="G90" s="570" t="s">
        <v>64</v>
      </c>
      <c r="I90" s="496" t="s">
        <v>132</v>
      </c>
    </row>
    <row r="91" spans="1:12" ht="26.25" customHeight="1" x14ac:dyDescent="0.4">
      <c r="A91" s="490" t="s">
        <v>133</v>
      </c>
      <c r="B91" s="491">
        <v>1</v>
      </c>
      <c r="C91" s="571">
        <v>1</v>
      </c>
      <c r="D91" s="498"/>
      <c r="E91" s="499" t="str">
        <f>IF(ISBLANK(D91),"-",$D$101/$D$98*D91)</f>
        <v>-</v>
      </c>
      <c r="F91" s="498"/>
      <c r="G91" s="500" t="str">
        <f>IF(ISBLANK(F91),"-",$D$101/$F$98*F91)</f>
        <v>-</v>
      </c>
      <c r="I91" s="501"/>
    </row>
    <row r="92" spans="1:12" ht="26.25" customHeight="1" x14ac:dyDescent="0.4">
      <c r="A92" s="490" t="s">
        <v>134</v>
      </c>
      <c r="B92" s="491">
        <v>1</v>
      </c>
      <c r="C92" s="520">
        <v>2</v>
      </c>
      <c r="D92" s="503"/>
      <c r="E92" s="504" t="str">
        <f>IF(ISBLANK(D92),"-",$D$101/$D$98*D92)</f>
        <v>-</v>
      </c>
      <c r="F92" s="503"/>
      <c r="G92" s="505" t="str">
        <f>IF(ISBLANK(F92),"-",$D$101/$F$98*F92)</f>
        <v>-</v>
      </c>
      <c r="I92" s="667" t="e">
        <f>ABS((F96/D96*D95)-F95)/D95</f>
        <v>#DIV/0!</v>
      </c>
    </row>
    <row r="93" spans="1:12" ht="26.25" customHeight="1" x14ac:dyDescent="0.4">
      <c r="A93" s="490" t="s">
        <v>135</v>
      </c>
      <c r="B93" s="491">
        <v>1</v>
      </c>
      <c r="C93" s="520">
        <v>3</v>
      </c>
      <c r="D93" s="503"/>
      <c r="E93" s="504" t="str">
        <f>IF(ISBLANK(D93),"-",$D$101/$D$98*D93)</f>
        <v>-</v>
      </c>
      <c r="F93" s="503"/>
      <c r="G93" s="505" t="str">
        <f>IF(ISBLANK(F93),"-",$D$101/$F$98*F93)</f>
        <v>-</v>
      </c>
      <c r="I93" s="667"/>
    </row>
    <row r="94" spans="1:12" ht="27" customHeight="1" thickBot="1" x14ac:dyDescent="0.45">
      <c r="A94" s="490" t="s">
        <v>136</v>
      </c>
      <c r="B94" s="491">
        <v>1</v>
      </c>
      <c r="C94" s="572">
        <v>4</v>
      </c>
      <c r="D94" s="507"/>
      <c r="E94" s="508" t="str">
        <f>IF(ISBLANK(D94),"-",$D$101/$D$98*D94)</f>
        <v>-</v>
      </c>
      <c r="F94" s="573"/>
      <c r="G94" s="509" t="str">
        <f>IF(ISBLANK(F94),"-",$D$101/$F$98*F94)</f>
        <v>-</v>
      </c>
      <c r="I94" s="510"/>
    </row>
    <row r="95" spans="1:12" ht="27" customHeight="1" thickBot="1" x14ac:dyDescent="0.45">
      <c r="A95" s="490" t="s">
        <v>137</v>
      </c>
      <c r="B95" s="491">
        <v>1</v>
      </c>
      <c r="C95" s="474" t="s">
        <v>70</v>
      </c>
      <c r="D95" s="574" t="e">
        <f>AVERAGE(D91:D94)</f>
        <v>#DIV/0!</v>
      </c>
      <c r="E95" s="513" t="e">
        <f>AVERAGE(E91:E94)</f>
        <v>#DIV/0!</v>
      </c>
      <c r="F95" s="575" t="e">
        <f>AVERAGE(F91:F94)</f>
        <v>#DIV/0!</v>
      </c>
      <c r="G95" s="576" t="e">
        <f>AVERAGE(G91:G94)</f>
        <v>#DIV/0!</v>
      </c>
    </row>
    <row r="96" spans="1:12" ht="26.25" customHeight="1" x14ac:dyDescent="0.4">
      <c r="A96" s="490" t="s">
        <v>138</v>
      </c>
      <c r="B96" s="475">
        <v>1</v>
      </c>
      <c r="C96" s="577" t="s">
        <v>72</v>
      </c>
      <c r="D96" s="578"/>
      <c r="E96" s="462"/>
      <c r="F96" s="517"/>
    </row>
    <row r="97" spans="1:10" ht="26.25" customHeight="1" x14ac:dyDescent="0.4">
      <c r="A97" s="490" t="s">
        <v>140</v>
      </c>
      <c r="B97" s="475">
        <v>1</v>
      </c>
      <c r="C97" s="579" t="s">
        <v>74</v>
      </c>
      <c r="D97" s="580">
        <f>D96*$B$87</f>
        <v>0</v>
      </c>
      <c r="E97" s="520"/>
      <c r="F97" s="519">
        <f>F96*$B$87</f>
        <v>0</v>
      </c>
    </row>
    <row r="98" spans="1:10" ht="19.5" customHeight="1" thickBot="1" x14ac:dyDescent="0.35">
      <c r="A98" s="490" t="s">
        <v>75</v>
      </c>
      <c r="B98" s="520">
        <f>(B97/B96)*(B95/B94)*(B93/B92)*(B91/B90)*B89</f>
        <v>1</v>
      </c>
      <c r="C98" s="579" t="s">
        <v>162</v>
      </c>
      <c r="D98" s="581">
        <f>D97*$B$83/100</f>
        <v>0</v>
      </c>
      <c r="E98" s="522"/>
      <c r="F98" s="521">
        <f>F97*$B$83/100</f>
        <v>0</v>
      </c>
    </row>
    <row r="99" spans="1:10" ht="19.5" customHeight="1" thickBot="1" x14ac:dyDescent="0.35">
      <c r="A99" s="668" t="s">
        <v>77</v>
      </c>
      <c r="B99" s="669"/>
      <c r="C99" s="579" t="s">
        <v>163</v>
      </c>
      <c r="D99" s="582">
        <f>D98/$B$98</f>
        <v>0</v>
      </c>
      <c r="E99" s="522"/>
      <c r="F99" s="525">
        <f>F98/$B$98</f>
        <v>0</v>
      </c>
      <c r="H99" s="515"/>
    </row>
    <row r="100" spans="1:10" ht="19.5" customHeight="1" thickBot="1" x14ac:dyDescent="0.35">
      <c r="A100" s="670"/>
      <c r="B100" s="671"/>
      <c r="C100" s="579" t="s">
        <v>142</v>
      </c>
      <c r="D100" s="583">
        <f>$B$56/$B$116</f>
        <v>150</v>
      </c>
      <c r="F100" s="530"/>
      <c r="G100" s="584"/>
      <c r="H100" s="515"/>
    </row>
    <row r="101" spans="1:10" ht="18.75" x14ac:dyDescent="0.3">
      <c r="C101" s="579" t="s">
        <v>80</v>
      </c>
      <c r="D101" s="580">
        <f>D100*$B$98</f>
        <v>150</v>
      </c>
      <c r="F101" s="530"/>
      <c r="H101" s="515"/>
    </row>
    <row r="102" spans="1:10" ht="19.5" customHeight="1" thickBot="1" x14ac:dyDescent="0.35">
      <c r="C102" s="585" t="s">
        <v>81</v>
      </c>
      <c r="D102" s="586">
        <f>D101/B34</f>
        <v>150</v>
      </c>
      <c r="F102" s="534"/>
      <c r="H102" s="515"/>
      <c r="J102" s="587"/>
    </row>
    <row r="103" spans="1:10" ht="18.75" x14ac:dyDescent="0.3">
      <c r="C103" s="588" t="s">
        <v>164</v>
      </c>
      <c r="D103" s="589" t="e">
        <f>AVERAGE(E91:E94,G91:G94)</f>
        <v>#DIV/0!</v>
      </c>
      <c r="F103" s="534"/>
      <c r="G103" s="584"/>
      <c r="H103" s="515"/>
      <c r="J103" s="590"/>
    </row>
    <row r="104" spans="1:10" ht="18.75" x14ac:dyDescent="0.3">
      <c r="C104" s="562" t="s">
        <v>83</v>
      </c>
      <c r="D104" s="591" t="e">
        <f>STDEV(E91:E94,G91:G94)/D103</f>
        <v>#DIV/0!</v>
      </c>
      <c r="F104" s="534"/>
      <c r="H104" s="515"/>
      <c r="J104" s="590"/>
    </row>
    <row r="105" spans="1:10" ht="19.5" customHeight="1" thickBot="1" x14ac:dyDescent="0.35">
      <c r="C105" s="564" t="s">
        <v>20</v>
      </c>
      <c r="D105" s="592">
        <f>COUNT(E91:E94,G91:G94)</f>
        <v>0</v>
      </c>
      <c r="F105" s="534"/>
      <c r="H105" s="515"/>
      <c r="J105" s="590"/>
    </row>
    <row r="106" spans="1:10" ht="19.5" customHeight="1" thickBot="1" x14ac:dyDescent="0.35">
      <c r="A106" s="538"/>
      <c r="B106" s="538"/>
      <c r="C106" s="538"/>
      <c r="D106" s="538"/>
      <c r="E106" s="538"/>
    </row>
    <row r="107" spans="1:10" ht="27" customHeight="1" thickBot="1" x14ac:dyDescent="0.45">
      <c r="A107" s="488" t="s">
        <v>109</v>
      </c>
      <c r="B107" s="489">
        <v>1</v>
      </c>
      <c r="C107" s="544" t="s">
        <v>165</v>
      </c>
      <c r="D107" s="544" t="s">
        <v>63</v>
      </c>
      <c r="E107" s="544" t="s">
        <v>111</v>
      </c>
      <c r="F107" s="593" t="s">
        <v>112</v>
      </c>
    </row>
    <row r="108" spans="1:10" ht="26.25" customHeight="1" x14ac:dyDescent="0.4">
      <c r="A108" s="490" t="s">
        <v>166</v>
      </c>
      <c r="B108" s="491">
        <v>1</v>
      </c>
      <c r="C108" s="545">
        <v>1</v>
      </c>
      <c r="D108" s="594"/>
      <c r="E108" s="595" t="str">
        <f t="shared" ref="E108:E113" si="1">IF(ISBLANK(D108),"-",D108/$D$103*$D$100*$B$116)</f>
        <v>-</v>
      </c>
      <c r="F108" s="596" t="str">
        <f t="shared" ref="F108:F113" si="2">IF(ISBLANK(D108), "-", (E108/$B$56)*100)</f>
        <v>-</v>
      </c>
    </row>
    <row r="109" spans="1:10" ht="26.25" customHeight="1" x14ac:dyDescent="0.4">
      <c r="A109" s="490" t="s">
        <v>149</v>
      </c>
      <c r="B109" s="491">
        <v>1</v>
      </c>
      <c r="C109" s="549">
        <v>2</v>
      </c>
      <c r="D109" s="597"/>
      <c r="E109" s="598" t="str">
        <f t="shared" si="1"/>
        <v>-</v>
      </c>
      <c r="F109" s="599" t="str">
        <f t="shared" si="2"/>
        <v>-</v>
      </c>
    </row>
    <row r="110" spans="1:10" ht="26.25" customHeight="1" x14ac:dyDescent="0.4">
      <c r="A110" s="490" t="s">
        <v>150</v>
      </c>
      <c r="B110" s="491">
        <v>1</v>
      </c>
      <c r="C110" s="549">
        <v>3</v>
      </c>
      <c r="D110" s="597"/>
      <c r="E110" s="598" t="str">
        <f t="shared" si="1"/>
        <v>-</v>
      </c>
      <c r="F110" s="599" t="str">
        <f t="shared" si="2"/>
        <v>-</v>
      </c>
    </row>
    <row r="111" spans="1:10" ht="26.25" customHeight="1" x14ac:dyDescent="0.4">
      <c r="A111" s="490" t="s">
        <v>151</v>
      </c>
      <c r="B111" s="491">
        <v>1</v>
      </c>
      <c r="C111" s="549">
        <v>4</v>
      </c>
      <c r="D111" s="597"/>
      <c r="E111" s="598" t="str">
        <f t="shared" si="1"/>
        <v>-</v>
      </c>
      <c r="F111" s="599" t="str">
        <f t="shared" si="2"/>
        <v>-</v>
      </c>
    </row>
    <row r="112" spans="1:10" ht="26.25" customHeight="1" x14ac:dyDescent="0.4">
      <c r="A112" s="490" t="s">
        <v>152</v>
      </c>
      <c r="B112" s="491">
        <v>1</v>
      </c>
      <c r="C112" s="549">
        <v>5</v>
      </c>
      <c r="D112" s="597"/>
      <c r="E112" s="598" t="str">
        <f t="shared" si="1"/>
        <v>-</v>
      </c>
      <c r="F112" s="599" t="str">
        <f t="shared" si="2"/>
        <v>-</v>
      </c>
    </row>
    <row r="113" spans="1:10" ht="27" customHeight="1" thickBot="1" x14ac:dyDescent="0.45">
      <c r="A113" s="490" t="s">
        <v>154</v>
      </c>
      <c r="B113" s="491">
        <v>1</v>
      </c>
      <c r="C113" s="553">
        <v>6</v>
      </c>
      <c r="D113" s="600"/>
      <c r="E113" s="601" t="str">
        <f t="shared" si="1"/>
        <v>-</v>
      </c>
      <c r="F113" s="602" t="str">
        <f t="shared" si="2"/>
        <v>-</v>
      </c>
    </row>
    <row r="114" spans="1:10" ht="27" customHeight="1" thickBot="1" x14ac:dyDescent="0.45">
      <c r="A114" s="490" t="s">
        <v>155</v>
      </c>
      <c r="B114" s="491">
        <v>1</v>
      </c>
      <c r="C114" s="603"/>
      <c r="D114" s="520"/>
      <c r="E114" s="462"/>
      <c r="F114" s="599"/>
    </row>
    <row r="115" spans="1:10" ht="26.25" customHeight="1" x14ac:dyDescent="0.4">
      <c r="A115" s="490" t="s">
        <v>156</v>
      </c>
      <c r="B115" s="491">
        <v>1</v>
      </c>
      <c r="C115" s="603"/>
      <c r="D115" s="604" t="s">
        <v>70</v>
      </c>
      <c r="E115" s="605" t="e">
        <f>AVERAGE(E108:E113)</f>
        <v>#DIV/0!</v>
      </c>
      <c r="F115" s="606" t="e">
        <f>AVERAGE(F108:F113)</f>
        <v>#DIV/0!</v>
      </c>
    </row>
    <row r="116" spans="1:10" ht="27" customHeight="1" thickBot="1" x14ac:dyDescent="0.45">
      <c r="A116" s="490" t="s">
        <v>121</v>
      </c>
      <c r="B116" s="502">
        <f>(B115/B114)*(B113/B112)*(B111/B110)*(B109/B108)*B107</f>
        <v>1</v>
      </c>
      <c r="C116" s="607"/>
      <c r="D116" s="608" t="s">
        <v>83</v>
      </c>
      <c r="E116" s="563" t="e">
        <f>STDEV(E108:E113)/E115</f>
        <v>#DIV/0!</v>
      </c>
      <c r="F116" s="609" t="e">
        <f>STDEV(F108:F113)/F115</f>
        <v>#DIV/0!</v>
      </c>
      <c r="I116" s="462"/>
    </row>
    <row r="117" spans="1:10" ht="27" customHeight="1" thickBot="1" x14ac:dyDescent="0.45">
      <c r="A117" s="668" t="s">
        <v>77</v>
      </c>
      <c r="B117" s="672"/>
      <c r="C117" s="610"/>
      <c r="D117" s="564" t="s">
        <v>20</v>
      </c>
      <c r="E117" s="611">
        <f>COUNT(E108:E113)</f>
        <v>0</v>
      </c>
      <c r="F117" s="612">
        <f>COUNT(F108:F113)</f>
        <v>0</v>
      </c>
      <c r="I117" s="462"/>
      <c r="J117" s="590"/>
    </row>
    <row r="118" spans="1:10" ht="26.25" customHeight="1" thickBot="1" x14ac:dyDescent="0.35">
      <c r="A118" s="670"/>
      <c r="B118" s="673"/>
      <c r="C118" s="462"/>
      <c r="D118" s="613"/>
      <c r="E118" s="674" t="s">
        <v>167</v>
      </c>
      <c r="F118" s="675"/>
      <c r="G118" s="462"/>
      <c r="H118" s="462"/>
      <c r="I118" s="462"/>
    </row>
    <row r="119" spans="1:10" ht="25.5" customHeight="1" x14ac:dyDescent="0.4">
      <c r="A119" s="614"/>
      <c r="B119" s="486"/>
      <c r="C119" s="462"/>
      <c r="D119" s="608" t="s">
        <v>168</v>
      </c>
      <c r="E119" s="615">
        <f>MIN(E108:E113)</f>
        <v>0</v>
      </c>
      <c r="F119" s="616">
        <f>MIN(F108:F113)</f>
        <v>0</v>
      </c>
      <c r="G119" s="462"/>
      <c r="H119" s="462"/>
      <c r="I119" s="462"/>
    </row>
    <row r="120" spans="1:10" ht="24" customHeight="1" thickBot="1" x14ac:dyDescent="0.45">
      <c r="A120" s="614"/>
      <c r="B120" s="486"/>
      <c r="C120" s="462"/>
      <c r="D120" s="531" t="s">
        <v>169</v>
      </c>
      <c r="E120" s="617">
        <f>MAX(E108:E113)</f>
        <v>0</v>
      </c>
      <c r="F120" s="618">
        <f>MAX(F108:F113)</f>
        <v>0</v>
      </c>
      <c r="G120" s="462"/>
      <c r="H120" s="462"/>
      <c r="I120" s="462"/>
    </row>
    <row r="121" spans="1:10" ht="27" customHeight="1" x14ac:dyDescent="0.3">
      <c r="A121" s="614"/>
      <c r="B121" s="486"/>
      <c r="C121" s="462"/>
      <c r="D121" s="462"/>
      <c r="E121" s="462"/>
      <c r="F121" s="520"/>
      <c r="G121" s="462"/>
      <c r="H121" s="462"/>
      <c r="I121" s="462"/>
    </row>
    <row r="122" spans="1:10" ht="25.5" customHeight="1" x14ac:dyDescent="0.3">
      <c r="A122" s="614"/>
      <c r="B122" s="486"/>
      <c r="C122" s="462"/>
      <c r="D122" s="462"/>
      <c r="E122" s="462"/>
      <c r="F122" s="520"/>
      <c r="G122" s="462"/>
      <c r="H122" s="462"/>
      <c r="I122" s="462"/>
    </row>
    <row r="123" spans="1:10" ht="18.75" x14ac:dyDescent="0.3">
      <c r="A123" s="614"/>
      <c r="B123" s="486"/>
      <c r="C123" s="462"/>
      <c r="D123" s="462"/>
      <c r="E123" s="462"/>
      <c r="F123" s="520"/>
      <c r="G123" s="462"/>
      <c r="H123" s="462"/>
      <c r="I123" s="462"/>
    </row>
    <row r="124" spans="1:10" ht="45.75" customHeight="1" x14ac:dyDescent="0.65">
      <c r="A124" s="473" t="s">
        <v>159</v>
      </c>
      <c r="B124" s="474" t="s">
        <v>122</v>
      </c>
      <c r="C124" s="676" t="str">
        <f>B26</f>
        <v>RIFAMPICIN</v>
      </c>
      <c r="D124" s="676"/>
      <c r="E124" s="462" t="s">
        <v>123</v>
      </c>
      <c r="F124" s="462"/>
      <c r="G124" s="619" t="e">
        <f>F115</f>
        <v>#DIV/0!</v>
      </c>
      <c r="H124" s="462"/>
      <c r="I124" s="462"/>
    </row>
    <row r="125" spans="1:10" ht="45.75" customHeight="1" x14ac:dyDescent="0.65">
      <c r="A125" s="473"/>
      <c r="B125" s="474" t="s">
        <v>170</v>
      </c>
      <c r="C125" s="474" t="s">
        <v>171</v>
      </c>
      <c r="D125" s="619">
        <f>MIN(F108:F113)</f>
        <v>0</v>
      </c>
      <c r="E125" s="474" t="s">
        <v>172</v>
      </c>
      <c r="F125" s="619">
        <f>MAX(F108:F113)</f>
        <v>0</v>
      </c>
      <c r="G125" s="620"/>
      <c r="H125" s="462"/>
      <c r="I125" s="462"/>
    </row>
    <row r="126" spans="1:10" ht="19.5" customHeight="1" thickBot="1" x14ac:dyDescent="0.35">
      <c r="A126" s="621"/>
      <c r="B126" s="621"/>
      <c r="C126" s="622"/>
      <c r="D126" s="622"/>
      <c r="E126" s="622"/>
      <c r="F126" s="622"/>
      <c r="G126" s="622"/>
      <c r="H126" s="622"/>
    </row>
    <row r="127" spans="1:10" ht="18.75" x14ac:dyDescent="0.3">
      <c r="B127" s="677" t="s">
        <v>26</v>
      </c>
      <c r="C127" s="677"/>
      <c r="E127" s="569" t="s">
        <v>27</v>
      </c>
      <c r="F127" s="623"/>
      <c r="G127" s="677" t="s">
        <v>28</v>
      </c>
      <c r="H127" s="677"/>
    </row>
    <row r="128" spans="1:10" ht="69.95" customHeight="1" x14ac:dyDescent="0.3">
      <c r="A128" s="473" t="s">
        <v>29</v>
      </c>
      <c r="B128" s="624"/>
      <c r="C128" s="624"/>
      <c r="E128" s="624"/>
      <c r="F128" s="462"/>
      <c r="G128" s="624"/>
      <c r="H128" s="624"/>
    </row>
    <row r="129" spans="1:9" ht="69.95" customHeight="1" x14ac:dyDescent="0.3">
      <c r="A129" s="473" t="s">
        <v>30</v>
      </c>
      <c r="B129" s="625"/>
      <c r="C129" s="625"/>
      <c r="E129" s="625"/>
      <c r="F129" s="462"/>
      <c r="G129" s="626"/>
      <c r="H129" s="626"/>
    </row>
    <row r="130" spans="1:9" ht="18.75" x14ac:dyDescent="0.3">
      <c r="A130" s="520"/>
      <c r="B130" s="520"/>
      <c r="C130" s="520"/>
      <c r="D130" s="520"/>
      <c r="E130" s="520"/>
      <c r="F130" s="522"/>
      <c r="G130" s="520"/>
      <c r="H130" s="520"/>
      <c r="I130" s="462"/>
    </row>
    <row r="131" spans="1:9" ht="18.75" x14ac:dyDescent="0.3">
      <c r="A131" s="520"/>
      <c r="B131" s="520"/>
      <c r="C131" s="520"/>
      <c r="D131" s="520"/>
      <c r="E131" s="520"/>
      <c r="F131" s="522"/>
      <c r="G131" s="520"/>
      <c r="H131" s="520"/>
      <c r="I131" s="462"/>
    </row>
    <row r="132" spans="1:9" ht="18.75" x14ac:dyDescent="0.3">
      <c r="A132" s="520"/>
      <c r="B132" s="520"/>
      <c r="C132" s="520"/>
      <c r="D132" s="520"/>
      <c r="E132" s="520"/>
      <c r="F132" s="522"/>
      <c r="G132" s="520"/>
      <c r="H132" s="520"/>
      <c r="I132" s="462"/>
    </row>
    <row r="133" spans="1:9" ht="18.75" x14ac:dyDescent="0.3">
      <c r="A133" s="520"/>
      <c r="B133" s="520"/>
      <c r="C133" s="520"/>
      <c r="D133" s="520"/>
      <c r="E133" s="520"/>
      <c r="F133" s="522"/>
      <c r="G133" s="520"/>
      <c r="H133" s="520"/>
      <c r="I133" s="462"/>
    </row>
    <row r="134" spans="1:9" ht="18.75" x14ac:dyDescent="0.3">
      <c r="A134" s="520"/>
      <c r="B134" s="520"/>
      <c r="C134" s="520"/>
      <c r="D134" s="520"/>
      <c r="E134" s="520"/>
      <c r="F134" s="522"/>
      <c r="G134" s="520"/>
      <c r="H134" s="520"/>
      <c r="I134" s="462"/>
    </row>
    <row r="135" spans="1:9" ht="18.75" x14ac:dyDescent="0.3">
      <c r="A135" s="520"/>
      <c r="B135" s="520"/>
      <c r="C135" s="520"/>
      <c r="D135" s="520"/>
      <c r="E135" s="520"/>
      <c r="F135" s="522"/>
      <c r="G135" s="520"/>
      <c r="H135" s="520"/>
      <c r="I135" s="462"/>
    </row>
    <row r="136" spans="1:9" ht="18.75" x14ac:dyDescent="0.3">
      <c r="A136" s="520"/>
      <c r="B136" s="520"/>
      <c r="C136" s="520"/>
      <c r="D136" s="520"/>
      <c r="E136" s="520"/>
      <c r="F136" s="522"/>
      <c r="G136" s="520"/>
      <c r="H136" s="520"/>
      <c r="I136" s="462"/>
    </row>
    <row r="137" spans="1:9" ht="18.75" x14ac:dyDescent="0.3">
      <c r="A137" s="520"/>
      <c r="B137" s="520"/>
      <c r="C137" s="520"/>
      <c r="D137" s="520"/>
      <c r="E137" s="520"/>
      <c r="F137" s="522"/>
      <c r="G137" s="520"/>
      <c r="H137" s="520"/>
      <c r="I137" s="462"/>
    </row>
    <row r="138" spans="1:9" ht="18.75" x14ac:dyDescent="0.3">
      <c r="A138" s="520"/>
      <c r="B138" s="520"/>
      <c r="C138" s="520"/>
      <c r="D138" s="520"/>
      <c r="E138" s="520"/>
      <c r="F138" s="522"/>
      <c r="G138" s="520"/>
      <c r="H138" s="520"/>
      <c r="I138" s="462"/>
    </row>
    <row r="250" spans="1:1" x14ac:dyDescent="0.25">
      <c r="A250" s="46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4" zoomScale="48" zoomScaleNormal="40" zoomScalePageLayoutView="48" workbookViewId="0">
      <selection activeCell="B146" sqref="B146"/>
    </sheetView>
  </sheetViews>
  <sheetFormatPr defaultRowHeight="13.5" x14ac:dyDescent="0.25"/>
  <cols>
    <col min="1" max="1" width="55.42578125" style="461" customWidth="1"/>
    <col min="2" max="2" width="33.7109375" style="461" customWidth="1"/>
    <col min="3" max="3" width="42.28515625" style="461" customWidth="1"/>
    <col min="4" max="4" width="30.5703125" style="461" customWidth="1"/>
    <col min="5" max="5" width="39.85546875" style="461" customWidth="1"/>
    <col min="6" max="6" width="30.7109375" style="461" customWidth="1"/>
    <col min="7" max="7" width="39.85546875" style="461" customWidth="1"/>
    <col min="8" max="8" width="30" style="461" customWidth="1"/>
    <col min="9" max="9" width="30.28515625" style="461" hidden="1" customWidth="1"/>
    <col min="10" max="10" width="30.42578125" style="461" customWidth="1"/>
    <col min="11" max="11" width="21.28515625" style="461" customWidth="1"/>
    <col min="12" max="12" width="9.140625" style="461"/>
    <col min="13" max="256" width="9.140625" style="463"/>
    <col min="257" max="257" width="55.42578125" style="463" customWidth="1"/>
    <col min="258" max="258" width="33.7109375" style="463" customWidth="1"/>
    <col min="259" max="259" width="42.28515625" style="463" customWidth="1"/>
    <col min="260" max="260" width="30.5703125" style="463" customWidth="1"/>
    <col min="261" max="261" width="39.85546875" style="463" customWidth="1"/>
    <col min="262" max="262" width="30.7109375" style="463" customWidth="1"/>
    <col min="263" max="263" width="39.85546875" style="463" customWidth="1"/>
    <col min="264" max="264" width="30" style="463" customWidth="1"/>
    <col min="265" max="265" width="0" style="463" hidden="1" customWidth="1"/>
    <col min="266" max="266" width="30.42578125" style="463" customWidth="1"/>
    <col min="267" max="267" width="21.28515625" style="463" customWidth="1"/>
    <col min="268" max="512" width="9.140625" style="463"/>
    <col min="513" max="513" width="55.42578125" style="463" customWidth="1"/>
    <col min="514" max="514" width="33.7109375" style="463" customWidth="1"/>
    <col min="515" max="515" width="42.28515625" style="463" customWidth="1"/>
    <col min="516" max="516" width="30.5703125" style="463" customWidth="1"/>
    <col min="517" max="517" width="39.85546875" style="463" customWidth="1"/>
    <col min="518" max="518" width="30.7109375" style="463" customWidth="1"/>
    <col min="519" max="519" width="39.85546875" style="463" customWidth="1"/>
    <col min="520" max="520" width="30" style="463" customWidth="1"/>
    <col min="521" max="521" width="0" style="463" hidden="1" customWidth="1"/>
    <col min="522" max="522" width="30.42578125" style="463" customWidth="1"/>
    <col min="523" max="523" width="21.28515625" style="463" customWidth="1"/>
    <col min="524" max="768" width="9.140625" style="463"/>
    <col min="769" max="769" width="55.42578125" style="463" customWidth="1"/>
    <col min="770" max="770" width="33.7109375" style="463" customWidth="1"/>
    <col min="771" max="771" width="42.28515625" style="463" customWidth="1"/>
    <col min="772" max="772" width="30.5703125" style="463" customWidth="1"/>
    <col min="773" max="773" width="39.85546875" style="463" customWidth="1"/>
    <col min="774" max="774" width="30.7109375" style="463" customWidth="1"/>
    <col min="775" max="775" width="39.85546875" style="463" customWidth="1"/>
    <col min="776" max="776" width="30" style="463" customWidth="1"/>
    <col min="777" max="777" width="0" style="463" hidden="1" customWidth="1"/>
    <col min="778" max="778" width="30.42578125" style="463" customWidth="1"/>
    <col min="779" max="779" width="21.28515625" style="463" customWidth="1"/>
    <col min="780" max="1024" width="9.140625" style="463"/>
    <col min="1025" max="1025" width="55.42578125" style="463" customWidth="1"/>
    <col min="1026" max="1026" width="33.7109375" style="463" customWidth="1"/>
    <col min="1027" max="1027" width="42.28515625" style="463" customWidth="1"/>
    <col min="1028" max="1028" width="30.5703125" style="463" customWidth="1"/>
    <col min="1029" max="1029" width="39.85546875" style="463" customWidth="1"/>
    <col min="1030" max="1030" width="30.7109375" style="463" customWidth="1"/>
    <col min="1031" max="1031" width="39.85546875" style="463" customWidth="1"/>
    <col min="1032" max="1032" width="30" style="463" customWidth="1"/>
    <col min="1033" max="1033" width="0" style="463" hidden="1" customWidth="1"/>
    <col min="1034" max="1034" width="30.42578125" style="463" customWidth="1"/>
    <col min="1035" max="1035" width="21.28515625" style="463" customWidth="1"/>
    <col min="1036" max="1280" width="9.140625" style="463"/>
    <col min="1281" max="1281" width="55.42578125" style="463" customWidth="1"/>
    <col min="1282" max="1282" width="33.7109375" style="463" customWidth="1"/>
    <col min="1283" max="1283" width="42.28515625" style="463" customWidth="1"/>
    <col min="1284" max="1284" width="30.5703125" style="463" customWidth="1"/>
    <col min="1285" max="1285" width="39.85546875" style="463" customWidth="1"/>
    <col min="1286" max="1286" width="30.7109375" style="463" customWidth="1"/>
    <col min="1287" max="1287" width="39.85546875" style="463" customWidth="1"/>
    <col min="1288" max="1288" width="30" style="463" customWidth="1"/>
    <col min="1289" max="1289" width="0" style="463" hidden="1" customWidth="1"/>
    <col min="1290" max="1290" width="30.42578125" style="463" customWidth="1"/>
    <col min="1291" max="1291" width="21.28515625" style="463" customWidth="1"/>
    <col min="1292" max="1536" width="9.140625" style="463"/>
    <col min="1537" max="1537" width="55.42578125" style="463" customWidth="1"/>
    <col min="1538" max="1538" width="33.7109375" style="463" customWidth="1"/>
    <col min="1539" max="1539" width="42.28515625" style="463" customWidth="1"/>
    <col min="1540" max="1540" width="30.5703125" style="463" customWidth="1"/>
    <col min="1541" max="1541" width="39.85546875" style="463" customWidth="1"/>
    <col min="1542" max="1542" width="30.7109375" style="463" customWidth="1"/>
    <col min="1543" max="1543" width="39.85546875" style="463" customWidth="1"/>
    <col min="1544" max="1544" width="30" style="463" customWidth="1"/>
    <col min="1545" max="1545" width="0" style="463" hidden="1" customWidth="1"/>
    <col min="1546" max="1546" width="30.42578125" style="463" customWidth="1"/>
    <col min="1547" max="1547" width="21.28515625" style="463" customWidth="1"/>
    <col min="1548" max="1792" width="9.140625" style="463"/>
    <col min="1793" max="1793" width="55.42578125" style="463" customWidth="1"/>
    <col min="1794" max="1794" width="33.7109375" style="463" customWidth="1"/>
    <col min="1795" max="1795" width="42.28515625" style="463" customWidth="1"/>
    <col min="1796" max="1796" width="30.5703125" style="463" customWidth="1"/>
    <col min="1797" max="1797" width="39.85546875" style="463" customWidth="1"/>
    <col min="1798" max="1798" width="30.7109375" style="463" customWidth="1"/>
    <col min="1799" max="1799" width="39.85546875" style="463" customWidth="1"/>
    <col min="1800" max="1800" width="30" style="463" customWidth="1"/>
    <col min="1801" max="1801" width="0" style="463" hidden="1" customWidth="1"/>
    <col min="1802" max="1802" width="30.42578125" style="463" customWidth="1"/>
    <col min="1803" max="1803" width="21.28515625" style="463" customWidth="1"/>
    <col min="1804" max="2048" width="9.140625" style="463"/>
    <col min="2049" max="2049" width="55.42578125" style="463" customWidth="1"/>
    <col min="2050" max="2050" width="33.7109375" style="463" customWidth="1"/>
    <col min="2051" max="2051" width="42.28515625" style="463" customWidth="1"/>
    <col min="2052" max="2052" width="30.5703125" style="463" customWidth="1"/>
    <col min="2053" max="2053" width="39.85546875" style="463" customWidth="1"/>
    <col min="2054" max="2054" width="30.7109375" style="463" customWidth="1"/>
    <col min="2055" max="2055" width="39.85546875" style="463" customWidth="1"/>
    <col min="2056" max="2056" width="30" style="463" customWidth="1"/>
    <col min="2057" max="2057" width="0" style="463" hidden="1" customWidth="1"/>
    <col min="2058" max="2058" width="30.42578125" style="463" customWidth="1"/>
    <col min="2059" max="2059" width="21.28515625" style="463" customWidth="1"/>
    <col min="2060" max="2304" width="9.140625" style="463"/>
    <col min="2305" max="2305" width="55.42578125" style="463" customWidth="1"/>
    <col min="2306" max="2306" width="33.7109375" style="463" customWidth="1"/>
    <col min="2307" max="2307" width="42.28515625" style="463" customWidth="1"/>
    <col min="2308" max="2308" width="30.5703125" style="463" customWidth="1"/>
    <col min="2309" max="2309" width="39.85546875" style="463" customWidth="1"/>
    <col min="2310" max="2310" width="30.7109375" style="463" customWidth="1"/>
    <col min="2311" max="2311" width="39.85546875" style="463" customWidth="1"/>
    <col min="2312" max="2312" width="30" style="463" customWidth="1"/>
    <col min="2313" max="2313" width="0" style="463" hidden="1" customWidth="1"/>
    <col min="2314" max="2314" width="30.42578125" style="463" customWidth="1"/>
    <col min="2315" max="2315" width="21.28515625" style="463" customWidth="1"/>
    <col min="2316" max="2560" width="9.140625" style="463"/>
    <col min="2561" max="2561" width="55.42578125" style="463" customWidth="1"/>
    <col min="2562" max="2562" width="33.7109375" style="463" customWidth="1"/>
    <col min="2563" max="2563" width="42.28515625" style="463" customWidth="1"/>
    <col min="2564" max="2564" width="30.5703125" style="463" customWidth="1"/>
    <col min="2565" max="2565" width="39.85546875" style="463" customWidth="1"/>
    <col min="2566" max="2566" width="30.7109375" style="463" customWidth="1"/>
    <col min="2567" max="2567" width="39.85546875" style="463" customWidth="1"/>
    <col min="2568" max="2568" width="30" style="463" customWidth="1"/>
    <col min="2569" max="2569" width="0" style="463" hidden="1" customWidth="1"/>
    <col min="2570" max="2570" width="30.42578125" style="463" customWidth="1"/>
    <col min="2571" max="2571" width="21.28515625" style="463" customWidth="1"/>
    <col min="2572" max="2816" width="9.140625" style="463"/>
    <col min="2817" max="2817" width="55.42578125" style="463" customWidth="1"/>
    <col min="2818" max="2818" width="33.7109375" style="463" customWidth="1"/>
    <col min="2819" max="2819" width="42.28515625" style="463" customWidth="1"/>
    <col min="2820" max="2820" width="30.5703125" style="463" customWidth="1"/>
    <col min="2821" max="2821" width="39.85546875" style="463" customWidth="1"/>
    <col min="2822" max="2822" width="30.7109375" style="463" customWidth="1"/>
    <col min="2823" max="2823" width="39.85546875" style="463" customWidth="1"/>
    <col min="2824" max="2824" width="30" style="463" customWidth="1"/>
    <col min="2825" max="2825" width="0" style="463" hidden="1" customWidth="1"/>
    <col min="2826" max="2826" width="30.42578125" style="463" customWidth="1"/>
    <col min="2827" max="2827" width="21.28515625" style="463" customWidth="1"/>
    <col min="2828" max="3072" width="9.140625" style="463"/>
    <col min="3073" max="3073" width="55.42578125" style="463" customWidth="1"/>
    <col min="3074" max="3074" width="33.7109375" style="463" customWidth="1"/>
    <col min="3075" max="3075" width="42.28515625" style="463" customWidth="1"/>
    <col min="3076" max="3076" width="30.5703125" style="463" customWidth="1"/>
    <col min="3077" max="3077" width="39.85546875" style="463" customWidth="1"/>
    <col min="3078" max="3078" width="30.7109375" style="463" customWidth="1"/>
    <col min="3079" max="3079" width="39.85546875" style="463" customWidth="1"/>
    <col min="3080" max="3080" width="30" style="463" customWidth="1"/>
    <col min="3081" max="3081" width="0" style="463" hidden="1" customWidth="1"/>
    <col min="3082" max="3082" width="30.42578125" style="463" customWidth="1"/>
    <col min="3083" max="3083" width="21.28515625" style="463" customWidth="1"/>
    <col min="3084" max="3328" width="9.140625" style="463"/>
    <col min="3329" max="3329" width="55.42578125" style="463" customWidth="1"/>
    <col min="3330" max="3330" width="33.7109375" style="463" customWidth="1"/>
    <col min="3331" max="3331" width="42.28515625" style="463" customWidth="1"/>
    <col min="3332" max="3332" width="30.5703125" style="463" customWidth="1"/>
    <col min="3333" max="3333" width="39.85546875" style="463" customWidth="1"/>
    <col min="3334" max="3334" width="30.7109375" style="463" customWidth="1"/>
    <col min="3335" max="3335" width="39.85546875" style="463" customWidth="1"/>
    <col min="3336" max="3336" width="30" style="463" customWidth="1"/>
    <col min="3337" max="3337" width="0" style="463" hidden="1" customWidth="1"/>
    <col min="3338" max="3338" width="30.42578125" style="463" customWidth="1"/>
    <col min="3339" max="3339" width="21.28515625" style="463" customWidth="1"/>
    <col min="3340" max="3584" width="9.140625" style="463"/>
    <col min="3585" max="3585" width="55.42578125" style="463" customWidth="1"/>
    <col min="3586" max="3586" width="33.7109375" style="463" customWidth="1"/>
    <col min="3587" max="3587" width="42.28515625" style="463" customWidth="1"/>
    <col min="3588" max="3588" width="30.5703125" style="463" customWidth="1"/>
    <col min="3589" max="3589" width="39.85546875" style="463" customWidth="1"/>
    <col min="3590" max="3590" width="30.7109375" style="463" customWidth="1"/>
    <col min="3591" max="3591" width="39.85546875" style="463" customWidth="1"/>
    <col min="3592" max="3592" width="30" style="463" customWidth="1"/>
    <col min="3593" max="3593" width="0" style="463" hidden="1" customWidth="1"/>
    <col min="3594" max="3594" width="30.42578125" style="463" customWidth="1"/>
    <col min="3595" max="3595" width="21.28515625" style="463" customWidth="1"/>
    <col min="3596" max="3840" width="9.140625" style="463"/>
    <col min="3841" max="3841" width="55.42578125" style="463" customWidth="1"/>
    <col min="3842" max="3842" width="33.7109375" style="463" customWidth="1"/>
    <col min="3843" max="3843" width="42.28515625" style="463" customWidth="1"/>
    <col min="3844" max="3844" width="30.5703125" style="463" customWidth="1"/>
    <col min="3845" max="3845" width="39.85546875" style="463" customWidth="1"/>
    <col min="3846" max="3846" width="30.7109375" style="463" customWidth="1"/>
    <col min="3847" max="3847" width="39.85546875" style="463" customWidth="1"/>
    <col min="3848" max="3848" width="30" style="463" customWidth="1"/>
    <col min="3849" max="3849" width="0" style="463" hidden="1" customWidth="1"/>
    <col min="3850" max="3850" width="30.42578125" style="463" customWidth="1"/>
    <col min="3851" max="3851" width="21.28515625" style="463" customWidth="1"/>
    <col min="3852" max="4096" width="9.140625" style="463"/>
    <col min="4097" max="4097" width="55.42578125" style="463" customWidth="1"/>
    <col min="4098" max="4098" width="33.7109375" style="463" customWidth="1"/>
    <col min="4099" max="4099" width="42.28515625" style="463" customWidth="1"/>
    <col min="4100" max="4100" width="30.5703125" style="463" customWidth="1"/>
    <col min="4101" max="4101" width="39.85546875" style="463" customWidth="1"/>
    <col min="4102" max="4102" width="30.7109375" style="463" customWidth="1"/>
    <col min="4103" max="4103" width="39.85546875" style="463" customWidth="1"/>
    <col min="4104" max="4104" width="30" style="463" customWidth="1"/>
    <col min="4105" max="4105" width="0" style="463" hidden="1" customWidth="1"/>
    <col min="4106" max="4106" width="30.42578125" style="463" customWidth="1"/>
    <col min="4107" max="4107" width="21.28515625" style="463" customWidth="1"/>
    <col min="4108" max="4352" width="9.140625" style="463"/>
    <col min="4353" max="4353" width="55.42578125" style="463" customWidth="1"/>
    <col min="4354" max="4354" width="33.7109375" style="463" customWidth="1"/>
    <col min="4355" max="4355" width="42.28515625" style="463" customWidth="1"/>
    <col min="4356" max="4356" width="30.5703125" style="463" customWidth="1"/>
    <col min="4357" max="4357" width="39.85546875" style="463" customWidth="1"/>
    <col min="4358" max="4358" width="30.7109375" style="463" customWidth="1"/>
    <col min="4359" max="4359" width="39.85546875" style="463" customWidth="1"/>
    <col min="4360" max="4360" width="30" style="463" customWidth="1"/>
    <col min="4361" max="4361" width="0" style="463" hidden="1" customWidth="1"/>
    <col min="4362" max="4362" width="30.42578125" style="463" customWidth="1"/>
    <col min="4363" max="4363" width="21.28515625" style="463" customWidth="1"/>
    <col min="4364" max="4608" width="9.140625" style="463"/>
    <col min="4609" max="4609" width="55.42578125" style="463" customWidth="1"/>
    <col min="4610" max="4610" width="33.7109375" style="463" customWidth="1"/>
    <col min="4611" max="4611" width="42.28515625" style="463" customWidth="1"/>
    <col min="4612" max="4612" width="30.5703125" style="463" customWidth="1"/>
    <col min="4613" max="4613" width="39.85546875" style="463" customWidth="1"/>
    <col min="4614" max="4614" width="30.7109375" style="463" customWidth="1"/>
    <col min="4615" max="4615" width="39.85546875" style="463" customWidth="1"/>
    <col min="4616" max="4616" width="30" style="463" customWidth="1"/>
    <col min="4617" max="4617" width="0" style="463" hidden="1" customWidth="1"/>
    <col min="4618" max="4618" width="30.42578125" style="463" customWidth="1"/>
    <col min="4619" max="4619" width="21.28515625" style="463" customWidth="1"/>
    <col min="4620" max="4864" width="9.140625" style="463"/>
    <col min="4865" max="4865" width="55.42578125" style="463" customWidth="1"/>
    <col min="4866" max="4866" width="33.7109375" style="463" customWidth="1"/>
    <col min="4867" max="4867" width="42.28515625" style="463" customWidth="1"/>
    <col min="4868" max="4868" width="30.5703125" style="463" customWidth="1"/>
    <col min="4869" max="4869" width="39.85546875" style="463" customWidth="1"/>
    <col min="4870" max="4870" width="30.7109375" style="463" customWidth="1"/>
    <col min="4871" max="4871" width="39.85546875" style="463" customWidth="1"/>
    <col min="4872" max="4872" width="30" style="463" customWidth="1"/>
    <col min="4873" max="4873" width="0" style="463" hidden="1" customWidth="1"/>
    <col min="4874" max="4874" width="30.42578125" style="463" customWidth="1"/>
    <col min="4875" max="4875" width="21.28515625" style="463" customWidth="1"/>
    <col min="4876" max="5120" width="9.140625" style="463"/>
    <col min="5121" max="5121" width="55.42578125" style="463" customWidth="1"/>
    <col min="5122" max="5122" width="33.7109375" style="463" customWidth="1"/>
    <col min="5123" max="5123" width="42.28515625" style="463" customWidth="1"/>
    <col min="5124" max="5124" width="30.5703125" style="463" customWidth="1"/>
    <col min="5125" max="5125" width="39.85546875" style="463" customWidth="1"/>
    <col min="5126" max="5126" width="30.7109375" style="463" customWidth="1"/>
    <col min="5127" max="5127" width="39.85546875" style="463" customWidth="1"/>
    <col min="5128" max="5128" width="30" style="463" customWidth="1"/>
    <col min="5129" max="5129" width="0" style="463" hidden="1" customWidth="1"/>
    <col min="5130" max="5130" width="30.42578125" style="463" customWidth="1"/>
    <col min="5131" max="5131" width="21.28515625" style="463" customWidth="1"/>
    <col min="5132" max="5376" width="9.140625" style="463"/>
    <col min="5377" max="5377" width="55.42578125" style="463" customWidth="1"/>
    <col min="5378" max="5378" width="33.7109375" style="463" customWidth="1"/>
    <col min="5379" max="5379" width="42.28515625" style="463" customWidth="1"/>
    <col min="5380" max="5380" width="30.5703125" style="463" customWidth="1"/>
    <col min="5381" max="5381" width="39.85546875" style="463" customWidth="1"/>
    <col min="5382" max="5382" width="30.7109375" style="463" customWidth="1"/>
    <col min="5383" max="5383" width="39.85546875" style="463" customWidth="1"/>
    <col min="5384" max="5384" width="30" style="463" customWidth="1"/>
    <col min="5385" max="5385" width="0" style="463" hidden="1" customWidth="1"/>
    <col min="5386" max="5386" width="30.42578125" style="463" customWidth="1"/>
    <col min="5387" max="5387" width="21.28515625" style="463" customWidth="1"/>
    <col min="5388" max="5632" width="9.140625" style="463"/>
    <col min="5633" max="5633" width="55.42578125" style="463" customWidth="1"/>
    <col min="5634" max="5634" width="33.7109375" style="463" customWidth="1"/>
    <col min="5635" max="5635" width="42.28515625" style="463" customWidth="1"/>
    <col min="5636" max="5636" width="30.5703125" style="463" customWidth="1"/>
    <col min="5637" max="5637" width="39.85546875" style="463" customWidth="1"/>
    <col min="5638" max="5638" width="30.7109375" style="463" customWidth="1"/>
    <col min="5639" max="5639" width="39.85546875" style="463" customWidth="1"/>
    <col min="5640" max="5640" width="30" style="463" customWidth="1"/>
    <col min="5641" max="5641" width="0" style="463" hidden="1" customWidth="1"/>
    <col min="5642" max="5642" width="30.42578125" style="463" customWidth="1"/>
    <col min="5643" max="5643" width="21.28515625" style="463" customWidth="1"/>
    <col min="5644" max="5888" width="9.140625" style="463"/>
    <col min="5889" max="5889" width="55.42578125" style="463" customWidth="1"/>
    <col min="5890" max="5890" width="33.7109375" style="463" customWidth="1"/>
    <col min="5891" max="5891" width="42.28515625" style="463" customWidth="1"/>
    <col min="5892" max="5892" width="30.5703125" style="463" customWidth="1"/>
    <col min="5893" max="5893" width="39.85546875" style="463" customWidth="1"/>
    <col min="5894" max="5894" width="30.7109375" style="463" customWidth="1"/>
    <col min="5895" max="5895" width="39.85546875" style="463" customWidth="1"/>
    <col min="5896" max="5896" width="30" style="463" customWidth="1"/>
    <col min="5897" max="5897" width="0" style="463" hidden="1" customWidth="1"/>
    <col min="5898" max="5898" width="30.42578125" style="463" customWidth="1"/>
    <col min="5899" max="5899" width="21.28515625" style="463" customWidth="1"/>
    <col min="5900" max="6144" width="9.140625" style="463"/>
    <col min="6145" max="6145" width="55.42578125" style="463" customWidth="1"/>
    <col min="6146" max="6146" width="33.7109375" style="463" customWidth="1"/>
    <col min="6147" max="6147" width="42.28515625" style="463" customWidth="1"/>
    <col min="6148" max="6148" width="30.5703125" style="463" customWidth="1"/>
    <col min="6149" max="6149" width="39.85546875" style="463" customWidth="1"/>
    <col min="6150" max="6150" width="30.7109375" style="463" customWidth="1"/>
    <col min="6151" max="6151" width="39.85546875" style="463" customWidth="1"/>
    <col min="6152" max="6152" width="30" style="463" customWidth="1"/>
    <col min="6153" max="6153" width="0" style="463" hidden="1" customWidth="1"/>
    <col min="6154" max="6154" width="30.42578125" style="463" customWidth="1"/>
    <col min="6155" max="6155" width="21.28515625" style="463" customWidth="1"/>
    <col min="6156" max="6400" width="9.140625" style="463"/>
    <col min="6401" max="6401" width="55.42578125" style="463" customWidth="1"/>
    <col min="6402" max="6402" width="33.7109375" style="463" customWidth="1"/>
    <col min="6403" max="6403" width="42.28515625" style="463" customWidth="1"/>
    <col min="6404" max="6404" width="30.5703125" style="463" customWidth="1"/>
    <col min="6405" max="6405" width="39.85546875" style="463" customWidth="1"/>
    <col min="6406" max="6406" width="30.7109375" style="463" customWidth="1"/>
    <col min="6407" max="6407" width="39.85546875" style="463" customWidth="1"/>
    <col min="6408" max="6408" width="30" style="463" customWidth="1"/>
    <col min="6409" max="6409" width="0" style="463" hidden="1" customWidth="1"/>
    <col min="6410" max="6410" width="30.42578125" style="463" customWidth="1"/>
    <col min="6411" max="6411" width="21.28515625" style="463" customWidth="1"/>
    <col min="6412" max="6656" width="9.140625" style="463"/>
    <col min="6657" max="6657" width="55.42578125" style="463" customWidth="1"/>
    <col min="6658" max="6658" width="33.7109375" style="463" customWidth="1"/>
    <col min="6659" max="6659" width="42.28515625" style="463" customWidth="1"/>
    <col min="6660" max="6660" width="30.5703125" style="463" customWidth="1"/>
    <col min="6661" max="6661" width="39.85546875" style="463" customWidth="1"/>
    <col min="6662" max="6662" width="30.7109375" style="463" customWidth="1"/>
    <col min="6663" max="6663" width="39.85546875" style="463" customWidth="1"/>
    <col min="6664" max="6664" width="30" style="463" customWidth="1"/>
    <col min="6665" max="6665" width="0" style="463" hidden="1" customWidth="1"/>
    <col min="6666" max="6666" width="30.42578125" style="463" customWidth="1"/>
    <col min="6667" max="6667" width="21.28515625" style="463" customWidth="1"/>
    <col min="6668" max="6912" width="9.140625" style="463"/>
    <col min="6913" max="6913" width="55.42578125" style="463" customWidth="1"/>
    <col min="6914" max="6914" width="33.7109375" style="463" customWidth="1"/>
    <col min="6915" max="6915" width="42.28515625" style="463" customWidth="1"/>
    <col min="6916" max="6916" width="30.5703125" style="463" customWidth="1"/>
    <col min="6917" max="6917" width="39.85546875" style="463" customWidth="1"/>
    <col min="6918" max="6918" width="30.7109375" style="463" customWidth="1"/>
    <col min="6919" max="6919" width="39.85546875" style="463" customWidth="1"/>
    <col min="6920" max="6920" width="30" style="463" customWidth="1"/>
    <col min="6921" max="6921" width="0" style="463" hidden="1" customWidth="1"/>
    <col min="6922" max="6922" width="30.42578125" style="463" customWidth="1"/>
    <col min="6923" max="6923" width="21.28515625" style="463" customWidth="1"/>
    <col min="6924" max="7168" width="9.140625" style="463"/>
    <col min="7169" max="7169" width="55.42578125" style="463" customWidth="1"/>
    <col min="7170" max="7170" width="33.7109375" style="463" customWidth="1"/>
    <col min="7171" max="7171" width="42.28515625" style="463" customWidth="1"/>
    <col min="7172" max="7172" width="30.5703125" style="463" customWidth="1"/>
    <col min="7173" max="7173" width="39.85546875" style="463" customWidth="1"/>
    <col min="7174" max="7174" width="30.7109375" style="463" customWidth="1"/>
    <col min="7175" max="7175" width="39.85546875" style="463" customWidth="1"/>
    <col min="7176" max="7176" width="30" style="463" customWidth="1"/>
    <col min="7177" max="7177" width="0" style="463" hidden="1" customWidth="1"/>
    <col min="7178" max="7178" width="30.42578125" style="463" customWidth="1"/>
    <col min="7179" max="7179" width="21.28515625" style="463" customWidth="1"/>
    <col min="7180" max="7424" width="9.140625" style="463"/>
    <col min="7425" max="7425" width="55.42578125" style="463" customWidth="1"/>
    <col min="7426" max="7426" width="33.7109375" style="463" customWidth="1"/>
    <col min="7427" max="7427" width="42.28515625" style="463" customWidth="1"/>
    <col min="7428" max="7428" width="30.5703125" style="463" customWidth="1"/>
    <col min="7429" max="7429" width="39.85546875" style="463" customWidth="1"/>
    <col min="7430" max="7430" width="30.7109375" style="463" customWidth="1"/>
    <col min="7431" max="7431" width="39.85546875" style="463" customWidth="1"/>
    <col min="7432" max="7432" width="30" style="463" customWidth="1"/>
    <col min="7433" max="7433" width="0" style="463" hidden="1" customWidth="1"/>
    <col min="7434" max="7434" width="30.42578125" style="463" customWidth="1"/>
    <col min="7435" max="7435" width="21.28515625" style="463" customWidth="1"/>
    <col min="7436" max="7680" width="9.140625" style="463"/>
    <col min="7681" max="7681" width="55.42578125" style="463" customWidth="1"/>
    <col min="7682" max="7682" width="33.7109375" style="463" customWidth="1"/>
    <col min="7683" max="7683" width="42.28515625" style="463" customWidth="1"/>
    <col min="7684" max="7684" width="30.5703125" style="463" customWidth="1"/>
    <col min="7685" max="7685" width="39.85546875" style="463" customWidth="1"/>
    <col min="7686" max="7686" width="30.7109375" style="463" customWidth="1"/>
    <col min="7687" max="7687" width="39.85546875" style="463" customWidth="1"/>
    <col min="7688" max="7688" width="30" style="463" customWidth="1"/>
    <col min="7689" max="7689" width="0" style="463" hidden="1" customWidth="1"/>
    <col min="7690" max="7690" width="30.42578125" style="463" customWidth="1"/>
    <col min="7691" max="7691" width="21.28515625" style="463" customWidth="1"/>
    <col min="7692" max="7936" width="9.140625" style="463"/>
    <col min="7937" max="7937" width="55.42578125" style="463" customWidth="1"/>
    <col min="7938" max="7938" width="33.7109375" style="463" customWidth="1"/>
    <col min="7939" max="7939" width="42.28515625" style="463" customWidth="1"/>
    <col min="7940" max="7940" width="30.5703125" style="463" customWidth="1"/>
    <col min="7941" max="7941" width="39.85546875" style="463" customWidth="1"/>
    <col min="7942" max="7942" width="30.7109375" style="463" customWidth="1"/>
    <col min="7943" max="7943" width="39.85546875" style="463" customWidth="1"/>
    <col min="7944" max="7944" width="30" style="463" customWidth="1"/>
    <col min="7945" max="7945" width="0" style="463" hidden="1" customWidth="1"/>
    <col min="7946" max="7946" width="30.42578125" style="463" customWidth="1"/>
    <col min="7947" max="7947" width="21.28515625" style="463" customWidth="1"/>
    <col min="7948" max="8192" width="9.140625" style="463"/>
    <col min="8193" max="8193" width="55.42578125" style="463" customWidth="1"/>
    <col min="8194" max="8194" width="33.7109375" style="463" customWidth="1"/>
    <col min="8195" max="8195" width="42.28515625" style="463" customWidth="1"/>
    <col min="8196" max="8196" width="30.5703125" style="463" customWidth="1"/>
    <col min="8197" max="8197" width="39.85546875" style="463" customWidth="1"/>
    <col min="8198" max="8198" width="30.7109375" style="463" customWidth="1"/>
    <col min="8199" max="8199" width="39.85546875" style="463" customWidth="1"/>
    <col min="8200" max="8200" width="30" style="463" customWidth="1"/>
    <col min="8201" max="8201" width="0" style="463" hidden="1" customWidth="1"/>
    <col min="8202" max="8202" width="30.42578125" style="463" customWidth="1"/>
    <col min="8203" max="8203" width="21.28515625" style="463" customWidth="1"/>
    <col min="8204" max="8448" width="9.140625" style="463"/>
    <col min="8449" max="8449" width="55.42578125" style="463" customWidth="1"/>
    <col min="8450" max="8450" width="33.7109375" style="463" customWidth="1"/>
    <col min="8451" max="8451" width="42.28515625" style="463" customWidth="1"/>
    <col min="8452" max="8452" width="30.5703125" style="463" customWidth="1"/>
    <col min="8453" max="8453" width="39.85546875" style="463" customWidth="1"/>
    <col min="8454" max="8454" width="30.7109375" style="463" customWidth="1"/>
    <col min="8455" max="8455" width="39.85546875" style="463" customWidth="1"/>
    <col min="8456" max="8456" width="30" style="463" customWidth="1"/>
    <col min="8457" max="8457" width="0" style="463" hidden="1" customWidth="1"/>
    <col min="8458" max="8458" width="30.42578125" style="463" customWidth="1"/>
    <col min="8459" max="8459" width="21.28515625" style="463" customWidth="1"/>
    <col min="8460" max="8704" width="9.140625" style="463"/>
    <col min="8705" max="8705" width="55.42578125" style="463" customWidth="1"/>
    <col min="8706" max="8706" width="33.7109375" style="463" customWidth="1"/>
    <col min="8707" max="8707" width="42.28515625" style="463" customWidth="1"/>
    <col min="8708" max="8708" width="30.5703125" style="463" customWidth="1"/>
    <col min="8709" max="8709" width="39.85546875" style="463" customWidth="1"/>
    <col min="8710" max="8710" width="30.7109375" style="463" customWidth="1"/>
    <col min="8711" max="8711" width="39.85546875" style="463" customWidth="1"/>
    <col min="8712" max="8712" width="30" style="463" customWidth="1"/>
    <col min="8713" max="8713" width="0" style="463" hidden="1" customWidth="1"/>
    <col min="8714" max="8714" width="30.42578125" style="463" customWidth="1"/>
    <col min="8715" max="8715" width="21.28515625" style="463" customWidth="1"/>
    <col min="8716" max="8960" width="9.140625" style="463"/>
    <col min="8961" max="8961" width="55.42578125" style="463" customWidth="1"/>
    <col min="8962" max="8962" width="33.7109375" style="463" customWidth="1"/>
    <col min="8963" max="8963" width="42.28515625" style="463" customWidth="1"/>
    <col min="8964" max="8964" width="30.5703125" style="463" customWidth="1"/>
    <col min="8965" max="8965" width="39.85546875" style="463" customWidth="1"/>
    <col min="8966" max="8966" width="30.7109375" style="463" customWidth="1"/>
    <col min="8967" max="8967" width="39.85546875" style="463" customWidth="1"/>
    <col min="8968" max="8968" width="30" style="463" customWidth="1"/>
    <col min="8969" max="8969" width="0" style="463" hidden="1" customWidth="1"/>
    <col min="8970" max="8970" width="30.42578125" style="463" customWidth="1"/>
    <col min="8971" max="8971" width="21.28515625" style="463" customWidth="1"/>
    <col min="8972" max="9216" width="9.140625" style="463"/>
    <col min="9217" max="9217" width="55.42578125" style="463" customWidth="1"/>
    <col min="9218" max="9218" width="33.7109375" style="463" customWidth="1"/>
    <col min="9219" max="9219" width="42.28515625" style="463" customWidth="1"/>
    <col min="9220" max="9220" width="30.5703125" style="463" customWidth="1"/>
    <col min="9221" max="9221" width="39.85546875" style="463" customWidth="1"/>
    <col min="9222" max="9222" width="30.7109375" style="463" customWidth="1"/>
    <col min="9223" max="9223" width="39.85546875" style="463" customWidth="1"/>
    <col min="9224" max="9224" width="30" style="463" customWidth="1"/>
    <col min="9225" max="9225" width="0" style="463" hidden="1" customWidth="1"/>
    <col min="9226" max="9226" width="30.42578125" style="463" customWidth="1"/>
    <col min="9227" max="9227" width="21.28515625" style="463" customWidth="1"/>
    <col min="9228" max="9472" width="9.140625" style="463"/>
    <col min="9473" max="9473" width="55.42578125" style="463" customWidth="1"/>
    <col min="9474" max="9474" width="33.7109375" style="463" customWidth="1"/>
    <col min="9475" max="9475" width="42.28515625" style="463" customWidth="1"/>
    <col min="9476" max="9476" width="30.5703125" style="463" customWidth="1"/>
    <col min="9477" max="9477" width="39.85546875" style="463" customWidth="1"/>
    <col min="9478" max="9478" width="30.7109375" style="463" customWidth="1"/>
    <col min="9479" max="9479" width="39.85546875" style="463" customWidth="1"/>
    <col min="9480" max="9480" width="30" style="463" customWidth="1"/>
    <col min="9481" max="9481" width="0" style="463" hidden="1" customWidth="1"/>
    <col min="9482" max="9482" width="30.42578125" style="463" customWidth="1"/>
    <col min="9483" max="9483" width="21.28515625" style="463" customWidth="1"/>
    <col min="9484" max="9728" width="9.140625" style="463"/>
    <col min="9729" max="9729" width="55.42578125" style="463" customWidth="1"/>
    <col min="9730" max="9730" width="33.7109375" style="463" customWidth="1"/>
    <col min="9731" max="9731" width="42.28515625" style="463" customWidth="1"/>
    <col min="9732" max="9732" width="30.5703125" style="463" customWidth="1"/>
    <col min="9733" max="9733" width="39.85546875" style="463" customWidth="1"/>
    <col min="9734" max="9734" width="30.7109375" style="463" customWidth="1"/>
    <col min="9735" max="9735" width="39.85546875" style="463" customWidth="1"/>
    <col min="9736" max="9736" width="30" style="463" customWidth="1"/>
    <col min="9737" max="9737" width="0" style="463" hidden="1" customWidth="1"/>
    <col min="9738" max="9738" width="30.42578125" style="463" customWidth="1"/>
    <col min="9739" max="9739" width="21.28515625" style="463" customWidth="1"/>
    <col min="9740" max="9984" width="9.140625" style="463"/>
    <col min="9985" max="9985" width="55.42578125" style="463" customWidth="1"/>
    <col min="9986" max="9986" width="33.7109375" style="463" customWidth="1"/>
    <col min="9987" max="9987" width="42.28515625" style="463" customWidth="1"/>
    <col min="9988" max="9988" width="30.5703125" style="463" customWidth="1"/>
    <col min="9989" max="9989" width="39.85546875" style="463" customWidth="1"/>
    <col min="9990" max="9990" width="30.7109375" style="463" customWidth="1"/>
    <col min="9991" max="9991" width="39.85546875" style="463" customWidth="1"/>
    <col min="9992" max="9992" width="30" style="463" customWidth="1"/>
    <col min="9993" max="9993" width="0" style="463" hidden="1" customWidth="1"/>
    <col min="9994" max="9994" width="30.42578125" style="463" customWidth="1"/>
    <col min="9995" max="9995" width="21.28515625" style="463" customWidth="1"/>
    <col min="9996" max="10240" width="9.140625" style="463"/>
    <col min="10241" max="10241" width="55.42578125" style="463" customWidth="1"/>
    <col min="10242" max="10242" width="33.7109375" style="463" customWidth="1"/>
    <col min="10243" max="10243" width="42.28515625" style="463" customWidth="1"/>
    <col min="10244" max="10244" width="30.5703125" style="463" customWidth="1"/>
    <col min="10245" max="10245" width="39.85546875" style="463" customWidth="1"/>
    <col min="10246" max="10246" width="30.7109375" style="463" customWidth="1"/>
    <col min="10247" max="10247" width="39.85546875" style="463" customWidth="1"/>
    <col min="10248" max="10248" width="30" style="463" customWidth="1"/>
    <col min="10249" max="10249" width="0" style="463" hidden="1" customWidth="1"/>
    <col min="10250" max="10250" width="30.42578125" style="463" customWidth="1"/>
    <col min="10251" max="10251" width="21.28515625" style="463" customWidth="1"/>
    <col min="10252" max="10496" width="9.140625" style="463"/>
    <col min="10497" max="10497" width="55.42578125" style="463" customWidth="1"/>
    <col min="10498" max="10498" width="33.7109375" style="463" customWidth="1"/>
    <col min="10499" max="10499" width="42.28515625" style="463" customWidth="1"/>
    <col min="10500" max="10500" width="30.5703125" style="463" customWidth="1"/>
    <col min="10501" max="10501" width="39.85546875" style="463" customWidth="1"/>
    <col min="10502" max="10502" width="30.7109375" style="463" customWidth="1"/>
    <col min="10503" max="10503" width="39.85546875" style="463" customWidth="1"/>
    <col min="10504" max="10504" width="30" style="463" customWidth="1"/>
    <col min="10505" max="10505" width="0" style="463" hidden="1" customWidth="1"/>
    <col min="10506" max="10506" width="30.42578125" style="463" customWidth="1"/>
    <col min="10507" max="10507" width="21.28515625" style="463" customWidth="1"/>
    <col min="10508" max="10752" width="9.140625" style="463"/>
    <col min="10753" max="10753" width="55.42578125" style="463" customWidth="1"/>
    <col min="10754" max="10754" width="33.7109375" style="463" customWidth="1"/>
    <col min="10755" max="10755" width="42.28515625" style="463" customWidth="1"/>
    <col min="10756" max="10756" width="30.5703125" style="463" customWidth="1"/>
    <col min="10757" max="10757" width="39.85546875" style="463" customWidth="1"/>
    <col min="10758" max="10758" width="30.7109375" style="463" customWidth="1"/>
    <col min="10759" max="10759" width="39.85546875" style="463" customWidth="1"/>
    <col min="10760" max="10760" width="30" style="463" customWidth="1"/>
    <col min="10761" max="10761" width="0" style="463" hidden="1" customWidth="1"/>
    <col min="10762" max="10762" width="30.42578125" style="463" customWidth="1"/>
    <col min="10763" max="10763" width="21.28515625" style="463" customWidth="1"/>
    <col min="10764" max="11008" width="9.140625" style="463"/>
    <col min="11009" max="11009" width="55.42578125" style="463" customWidth="1"/>
    <col min="11010" max="11010" width="33.7109375" style="463" customWidth="1"/>
    <col min="11011" max="11011" width="42.28515625" style="463" customWidth="1"/>
    <col min="11012" max="11012" width="30.5703125" style="463" customWidth="1"/>
    <col min="11013" max="11013" width="39.85546875" style="463" customWidth="1"/>
    <col min="11014" max="11014" width="30.7109375" style="463" customWidth="1"/>
    <col min="11015" max="11015" width="39.85546875" style="463" customWidth="1"/>
    <col min="11016" max="11016" width="30" style="463" customWidth="1"/>
    <col min="11017" max="11017" width="0" style="463" hidden="1" customWidth="1"/>
    <col min="11018" max="11018" width="30.42578125" style="463" customWidth="1"/>
    <col min="11019" max="11019" width="21.28515625" style="463" customWidth="1"/>
    <col min="11020" max="11264" width="9.140625" style="463"/>
    <col min="11265" max="11265" width="55.42578125" style="463" customWidth="1"/>
    <col min="11266" max="11266" width="33.7109375" style="463" customWidth="1"/>
    <col min="11267" max="11267" width="42.28515625" style="463" customWidth="1"/>
    <col min="11268" max="11268" width="30.5703125" style="463" customWidth="1"/>
    <col min="11269" max="11269" width="39.85546875" style="463" customWidth="1"/>
    <col min="11270" max="11270" width="30.7109375" style="463" customWidth="1"/>
    <col min="11271" max="11271" width="39.85546875" style="463" customWidth="1"/>
    <col min="11272" max="11272" width="30" style="463" customWidth="1"/>
    <col min="11273" max="11273" width="0" style="463" hidden="1" customWidth="1"/>
    <col min="11274" max="11274" width="30.42578125" style="463" customWidth="1"/>
    <col min="11275" max="11275" width="21.28515625" style="463" customWidth="1"/>
    <col min="11276" max="11520" width="9.140625" style="463"/>
    <col min="11521" max="11521" width="55.42578125" style="463" customWidth="1"/>
    <col min="11522" max="11522" width="33.7109375" style="463" customWidth="1"/>
    <col min="11523" max="11523" width="42.28515625" style="463" customWidth="1"/>
    <col min="11524" max="11524" width="30.5703125" style="463" customWidth="1"/>
    <col min="11525" max="11525" width="39.85546875" style="463" customWidth="1"/>
    <col min="11526" max="11526" width="30.7109375" style="463" customWidth="1"/>
    <col min="11527" max="11527" width="39.85546875" style="463" customWidth="1"/>
    <col min="11528" max="11528" width="30" style="463" customWidth="1"/>
    <col min="11529" max="11529" width="0" style="463" hidden="1" customWidth="1"/>
    <col min="11530" max="11530" width="30.42578125" style="463" customWidth="1"/>
    <col min="11531" max="11531" width="21.28515625" style="463" customWidth="1"/>
    <col min="11532" max="11776" width="9.140625" style="463"/>
    <col min="11777" max="11777" width="55.42578125" style="463" customWidth="1"/>
    <col min="11778" max="11778" width="33.7109375" style="463" customWidth="1"/>
    <col min="11779" max="11779" width="42.28515625" style="463" customWidth="1"/>
    <col min="11780" max="11780" width="30.5703125" style="463" customWidth="1"/>
    <col min="11781" max="11781" width="39.85546875" style="463" customWidth="1"/>
    <col min="11782" max="11782" width="30.7109375" style="463" customWidth="1"/>
    <col min="11783" max="11783" width="39.85546875" style="463" customWidth="1"/>
    <col min="11784" max="11784" width="30" style="463" customWidth="1"/>
    <col min="11785" max="11785" width="0" style="463" hidden="1" customWidth="1"/>
    <col min="11786" max="11786" width="30.42578125" style="463" customWidth="1"/>
    <col min="11787" max="11787" width="21.28515625" style="463" customWidth="1"/>
    <col min="11788" max="12032" width="9.140625" style="463"/>
    <col min="12033" max="12033" width="55.42578125" style="463" customWidth="1"/>
    <col min="12034" max="12034" width="33.7109375" style="463" customWidth="1"/>
    <col min="12035" max="12035" width="42.28515625" style="463" customWidth="1"/>
    <col min="12036" max="12036" width="30.5703125" style="463" customWidth="1"/>
    <col min="12037" max="12037" width="39.85546875" style="463" customWidth="1"/>
    <col min="12038" max="12038" width="30.7109375" style="463" customWidth="1"/>
    <col min="12039" max="12039" width="39.85546875" style="463" customWidth="1"/>
    <col min="12040" max="12040" width="30" style="463" customWidth="1"/>
    <col min="12041" max="12041" width="0" style="463" hidden="1" customWidth="1"/>
    <col min="12042" max="12042" width="30.42578125" style="463" customWidth="1"/>
    <col min="12043" max="12043" width="21.28515625" style="463" customWidth="1"/>
    <col min="12044" max="12288" width="9.140625" style="463"/>
    <col min="12289" max="12289" width="55.42578125" style="463" customWidth="1"/>
    <col min="12290" max="12290" width="33.7109375" style="463" customWidth="1"/>
    <col min="12291" max="12291" width="42.28515625" style="463" customWidth="1"/>
    <col min="12292" max="12292" width="30.5703125" style="463" customWidth="1"/>
    <col min="12293" max="12293" width="39.85546875" style="463" customWidth="1"/>
    <col min="12294" max="12294" width="30.7109375" style="463" customWidth="1"/>
    <col min="12295" max="12295" width="39.85546875" style="463" customWidth="1"/>
    <col min="12296" max="12296" width="30" style="463" customWidth="1"/>
    <col min="12297" max="12297" width="0" style="463" hidden="1" customWidth="1"/>
    <col min="12298" max="12298" width="30.42578125" style="463" customWidth="1"/>
    <col min="12299" max="12299" width="21.28515625" style="463" customWidth="1"/>
    <col min="12300" max="12544" width="9.140625" style="463"/>
    <col min="12545" max="12545" width="55.42578125" style="463" customWidth="1"/>
    <col min="12546" max="12546" width="33.7109375" style="463" customWidth="1"/>
    <col min="12547" max="12547" width="42.28515625" style="463" customWidth="1"/>
    <col min="12548" max="12548" width="30.5703125" style="463" customWidth="1"/>
    <col min="12549" max="12549" width="39.85546875" style="463" customWidth="1"/>
    <col min="12550" max="12550" width="30.7109375" style="463" customWidth="1"/>
    <col min="12551" max="12551" width="39.85546875" style="463" customWidth="1"/>
    <col min="12552" max="12552" width="30" style="463" customWidth="1"/>
    <col min="12553" max="12553" width="0" style="463" hidden="1" customWidth="1"/>
    <col min="12554" max="12554" width="30.42578125" style="463" customWidth="1"/>
    <col min="12555" max="12555" width="21.28515625" style="463" customWidth="1"/>
    <col min="12556" max="12800" width="9.140625" style="463"/>
    <col min="12801" max="12801" width="55.42578125" style="463" customWidth="1"/>
    <col min="12802" max="12802" width="33.7109375" style="463" customWidth="1"/>
    <col min="12803" max="12803" width="42.28515625" style="463" customWidth="1"/>
    <col min="12804" max="12804" width="30.5703125" style="463" customWidth="1"/>
    <col min="12805" max="12805" width="39.85546875" style="463" customWidth="1"/>
    <col min="12806" max="12806" width="30.7109375" style="463" customWidth="1"/>
    <col min="12807" max="12807" width="39.85546875" style="463" customWidth="1"/>
    <col min="12808" max="12808" width="30" style="463" customWidth="1"/>
    <col min="12809" max="12809" width="0" style="463" hidden="1" customWidth="1"/>
    <col min="12810" max="12810" width="30.42578125" style="463" customWidth="1"/>
    <col min="12811" max="12811" width="21.28515625" style="463" customWidth="1"/>
    <col min="12812" max="13056" width="9.140625" style="463"/>
    <col min="13057" max="13057" width="55.42578125" style="463" customWidth="1"/>
    <col min="13058" max="13058" width="33.7109375" style="463" customWidth="1"/>
    <col min="13059" max="13059" width="42.28515625" style="463" customWidth="1"/>
    <col min="13060" max="13060" width="30.5703125" style="463" customWidth="1"/>
    <col min="13061" max="13061" width="39.85546875" style="463" customWidth="1"/>
    <col min="13062" max="13062" width="30.7109375" style="463" customWidth="1"/>
    <col min="13063" max="13063" width="39.85546875" style="463" customWidth="1"/>
    <col min="13064" max="13064" width="30" style="463" customWidth="1"/>
    <col min="13065" max="13065" width="0" style="463" hidden="1" customWidth="1"/>
    <col min="13066" max="13066" width="30.42578125" style="463" customWidth="1"/>
    <col min="13067" max="13067" width="21.28515625" style="463" customWidth="1"/>
    <col min="13068" max="13312" width="9.140625" style="463"/>
    <col min="13313" max="13313" width="55.42578125" style="463" customWidth="1"/>
    <col min="13314" max="13314" width="33.7109375" style="463" customWidth="1"/>
    <col min="13315" max="13315" width="42.28515625" style="463" customWidth="1"/>
    <col min="13316" max="13316" width="30.5703125" style="463" customWidth="1"/>
    <col min="13317" max="13317" width="39.85546875" style="463" customWidth="1"/>
    <col min="13318" max="13318" width="30.7109375" style="463" customWidth="1"/>
    <col min="13319" max="13319" width="39.85546875" style="463" customWidth="1"/>
    <col min="13320" max="13320" width="30" style="463" customWidth="1"/>
    <col min="13321" max="13321" width="0" style="463" hidden="1" customWidth="1"/>
    <col min="13322" max="13322" width="30.42578125" style="463" customWidth="1"/>
    <col min="13323" max="13323" width="21.28515625" style="463" customWidth="1"/>
    <col min="13324" max="13568" width="9.140625" style="463"/>
    <col min="13569" max="13569" width="55.42578125" style="463" customWidth="1"/>
    <col min="13570" max="13570" width="33.7109375" style="463" customWidth="1"/>
    <col min="13571" max="13571" width="42.28515625" style="463" customWidth="1"/>
    <col min="13572" max="13572" width="30.5703125" style="463" customWidth="1"/>
    <col min="13573" max="13573" width="39.85546875" style="463" customWidth="1"/>
    <col min="13574" max="13574" width="30.7109375" style="463" customWidth="1"/>
    <col min="13575" max="13575" width="39.85546875" style="463" customWidth="1"/>
    <col min="13576" max="13576" width="30" style="463" customWidth="1"/>
    <col min="13577" max="13577" width="0" style="463" hidden="1" customWidth="1"/>
    <col min="13578" max="13578" width="30.42578125" style="463" customWidth="1"/>
    <col min="13579" max="13579" width="21.28515625" style="463" customWidth="1"/>
    <col min="13580" max="13824" width="9.140625" style="463"/>
    <col min="13825" max="13825" width="55.42578125" style="463" customWidth="1"/>
    <col min="13826" max="13826" width="33.7109375" style="463" customWidth="1"/>
    <col min="13827" max="13827" width="42.28515625" style="463" customWidth="1"/>
    <col min="13828" max="13828" width="30.5703125" style="463" customWidth="1"/>
    <col min="13829" max="13829" width="39.85546875" style="463" customWidth="1"/>
    <col min="13830" max="13830" width="30.7109375" style="463" customWidth="1"/>
    <col min="13831" max="13831" width="39.85546875" style="463" customWidth="1"/>
    <col min="13832" max="13832" width="30" style="463" customWidth="1"/>
    <col min="13833" max="13833" width="0" style="463" hidden="1" customWidth="1"/>
    <col min="13834" max="13834" width="30.42578125" style="463" customWidth="1"/>
    <col min="13835" max="13835" width="21.28515625" style="463" customWidth="1"/>
    <col min="13836" max="14080" width="9.140625" style="463"/>
    <col min="14081" max="14081" width="55.42578125" style="463" customWidth="1"/>
    <col min="14082" max="14082" width="33.7109375" style="463" customWidth="1"/>
    <col min="14083" max="14083" width="42.28515625" style="463" customWidth="1"/>
    <col min="14084" max="14084" width="30.5703125" style="463" customWidth="1"/>
    <col min="14085" max="14085" width="39.85546875" style="463" customWidth="1"/>
    <col min="14086" max="14086" width="30.7109375" style="463" customWidth="1"/>
    <col min="14087" max="14087" width="39.85546875" style="463" customWidth="1"/>
    <col min="14088" max="14088" width="30" style="463" customWidth="1"/>
    <col min="14089" max="14089" width="0" style="463" hidden="1" customWidth="1"/>
    <col min="14090" max="14090" width="30.42578125" style="463" customWidth="1"/>
    <col min="14091" max="14091" width="21.28515625" style="463" customWidth="1"/>
    <col min="14092" max="14336" width="9.140625" style="463"/>
    <col min="14337" max="14337" width="55.42578125" style="463" customWidth="1"/>
    <col min="14338" max="14338" width="33.7109375" style="463" customWidth="1"/>
    <col min="14339" max="14339" width="42.28515625" style="463" customWidth="1"/>
    <col min="14340" max="14340" width="30.5703125" style="463" customWidth="1"/>
    <col min="14341" max="14341" width="39.85546875" style="463" customWidth="1"/>
    <col min="14342" max="14342" width="30.7109375" style="463" customWidth="1"/>
    <col min="14343" max="14343" width="39.85546875" style="463" customWidth="1"/>
    <col min="14344" max="14344" width="30" style="463" customWidth="1"/>
    <col min="14345" max="14345" width="0" style="463" hidden="1" customWidth="1"/>
    <col min="14346" max="14346" width="30.42578125" style="463" customWidth="1"/>
    <col min="14347" max="14347" width="21.28515625" style="463" customWidth="1"/>
    <col min="14348" max="14592" width="9.140625" style="463"/>
    <col min="14593" max="14593" width="55.42578125" style="463" customWidth="1"/>
    <col min="14594" max="14594" width="33.7109375" style="463" customWidth="1"/>
    <col min="14595" max="14595" width="42.28515625" style="463" customWidth="1"/>
    <col min="14596" max="14596" width="30.5703125" style="463" customWidth="1"/>
    <col min="14597" max="14597" width="39.85546875" style="463" customWidth="1"/>
    <col min="14598" max="14598" width="30.7109375" style="463" customWidth="1"/>
    <col min="14599" max="14599" width="39.85546875" style="463" customWidth="1"/>
    <col min="14600" max="14600" width="30" style="463" customWidth="1"/>
    <col min="14601" max="14601" width="0" style="463" hidden="1" customWidth="1"/>
    <col min="14602" max="14602" width="30.42578125" style="463" customWidth="1"/>
    <col min="14603" max="14603" width="21.28515625" style="463" customWidth="1"/>
    <col min="14604" max="14848" width="9.140625" style="463"/>
    <col min="14849" max="14849" width="55.42578125" style="463" customWidth="1"/>
    <col min="14850" max="14850" width="33.7109375" style="463" customWidth="1"/>
    <col min="14851" max="14851" width="42.28515625" style="463" customWidth="1"/>
    <col min="14852" max="14852" width="30.5703125" style="463" customWidth="1"/>
    <col min="14853" max="14853" width="39.85546875" style="463" customWidth="1"/>
    <col min="14854" max="14854" width="30.7109375" style="463" customWidth="1"/>
    <col min="14855" max="14855" width="39.85546875" style="463" customWidth="1"/>
    <col min="14856" max="14856" width="30" style="463" customWidth="1"/>
    <col min="14857" max="14857" width="0" style="463" hidden="1" customWidth="1"/>
    <col min="14858" max="14858" width="30.42578125" style="463" customWidth="1"/>
    <col min="14859" max="14859" width="21.28515625" style="463" customWidth="1"/>
    <col min="14860" max="15104" width="9.140625" style="463"/>
    <col min="15105" max="15105" width="55.42578125" style="463" customWidth="1"/>
    <col min="15106" max="15106" width="33.7109375" style="463" customWidth="1"/>
    <col min="15107" max="15107" width="42.28515625" style="463" customWidth="1"/>
    <col min="15108" max="15108" width="30.5703125" style="463" customWidth="1"/>
    <col min="15109" max="15109" width="39.85546875" style="463" customWidth="1"/>
    <col min="15110" max="15110" width="30.7109375" style="463" customWidth="1"/>
    <col min="15111" max="15111" width="39.85546875" style="463" customWidth="1"/>
    <col min="15112" max="15112" width="30" style="463" customWidth="1"/>
    <col min="15113" max="15113" width="0" style="463" hidden="1" customWidth="1"/>
    <col min="15114" max="15114" width="30.42578125" style="463" customWidth="1"/>
    <col min="15115" max="15115" width="21.28515625" style="463" customWidth="1"/>
    <col min="15116" max="15360" width="9.140625" style="463"/>
    <col min="15361" max="15361" width="55.42578125" style="463" customWidth="1"/>
    <col min="15362" max="15362" width="33.7109375" style="463" customWidth="1"/>
    <col min="15363" max="15363" width="42.28515625" style="463" customWidth="1"/>
    <col min="15364" max="15364" width="30.5703125" style="463" customWidth="1"/>
    <col min="15365" max="15365" width="39.85546875" style="463" customWidth="1"/>
    <col min="15366" max="15366" width="30.7109375" style="463" customWidth="1"/>
    <col min="15367" max="15367" width="39.85546875" style="463" customWidth="1"/>
    <col min="15368" max="15368" width="30" style="463" customWidth="1"/>
    <col min="15369" max="15369" width="0" style="463" hidden="1" customWidth="1"/>
    <col min="15370" max="15370" width="30.42578125" style="463" customWidth="1"/>
    <col min="15371" max="15371" width="21.28515625" style="463" customWidth="1"/>
    <col min="15372" max="15616" width="9.140625" style="463"/>
    <col min="15617" max="15617" width="55.42578125" style="463" customWidth="1"/>
    <col min="15618" max="15618" width="33.7109375" style="463" customWidth="1"/>
    <col min="15619" max="15619" width="42.28515625" style="463" customWidth="1"/>
    <col min="15620" max="15620" width="30.5703125" style="463" customWidth="1"/>
    <col min="15621" max="15621" width="39.85546875" style="463" customWidth="1"/>
    <col min="15622" max="15622" width="30.7109375" style="463" customWidth="1"/>
    <col min="15623" max="15623" width="39.85546875" style="463" customWidth="1"/>
    <col min="15624" max="15624" width="30" style="463" customWidth="1"/>
    <col min="15625" max="15625" width="0" style="463" hidden="1" customWidth="1"/>
    <col min="15626" max="15626" width="30.42578125" style="463" customWidth="1"/>
    <col min="15627" max="15627" width="21.28515625" style="463" customWidth="1"/>
    <col min="15628" max="15872" width="9.140625" style="463"/>
    <col min="15873" max="15873" width="55.42578125" style="463" customWidth="1"/>
    <col min="15874" max="15874" width="33.7109375" style="463" customWidth="1"/>
    <col min="15875" max="15875" width="42.28515625" style="463" customWidth="1"/>
    <col min="15876" max="15876" width="30.5703125" style="463" customWidth="1"/>
    <col min="15877" max="15877" width="39.85546875" style="463" customWidth="1"/>
    <col min="15878" max="15878" width="30.7109375" style="463" customWidth="1"/>
    <col min="15879" max="15879" width="39.85546875" style="463" customWidth="1"/>
    <col min="15880" max="15880" width="30" style="463" customWidth="1"/>
    <col min="15881" max="15881" width="0" style="463" hidden="1" customWidth="1"/>
    <col min="15882" max="15882" width="30.42578125" style="463" customWidth="1"/>
    <col min="15883" max="15883" width="21.28515625" style="463" customWidth="1"/>
    <col min="15884" max="16128" width="9.140625" style="463"/>
    <col min="16129" max="16129" width="55.42578125" style="463" customWidth="1"/>
    <col min="16130" max="16130" width="33.7109375" style="463" customWidth="1"/>
    <col min="16131" max="16131" width="42.28515625" style="463" customWidth="1"/>
    <col min="16132" max="16132" width="30.5703125" style="463" customWidth="1"/>
    <col min="16133" max="16133" width="39.85546875" style="463" customWidth="1"/>
    <col min="16134" max="16134" width="30.7109375" style="463" customWidth="1"/>
    <col min="16135" max="16135" width="39.85546875" style="463" customWidth="1"/>
    <col min="16136" max="16136" width="30" style="463" customWidth="1"/>
    <col min="16137" max="16137" width="0" style="463" hidden="1" customWidth="1"/>
    <col min="16138" max="16138" width="30.42578125" style="463" customWidth="1"/>
    <col min="16139" max="16139" width="21.28515625" style="463" customWidth="1"/>
    <col min="16140" max="16384" width="9.140625" style="463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thickBot="1" x14ac:dyDescent="0.35">
      <c r="A15" s="462"/>
    </row>
    <row r="16" spans="1:9" ht="19.5" customHeight="1" thickBot="1" x14ac:dyDescent="0.35">
      <c r="A16" s="701" t="s">
        <v>31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47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464" t="s">
        <v>33</v>
      </c>
      <c r="B18" s="705" t="s">
        <v>5</v>
      </c>
      <c r="C18" s="705"/>
      <c r="D18" s="465"/>
      <c r="E18" s="466"/>
      <c r="F18" s="467"/>
      <c r="G18" s="467"/>
      <c r="H18" s="467"/>
    </row>
    <row r="19" spans="1:14" ht="26.25" customHeight="1" x14ac:dyDescent="0.4">
      <c r="A19" s="464" t="s">
        <v>34</v>
      </c>
      <c r="B19" s="468" t="s">
        <v>7</v>
      </c>
      <c r="C19" s="467">
        <v>1</v>
      </c>
      <c r="D19" s="467"/>
      <c r="E19" s="467"/>
      <c r="F19" s="467"/>
      <c r="G19" s="467"/>
      <c r="H19" s="467"/>
    </row>
    <row r="20" spans="1:14" ht="26.25" customHeight="1" x14ac:dyDescent="0.4">
      <c r="A20" s="464" t="s">
        <v>35</v>
      </c>
      <c r="B20" s="706" t="s">
        <v>9</v>
      </c>
      <c r="C20" s="706"/>
      <c r="D20" s="467"/>
      <c r="E20" s="467"/>
      <c r="F20" s="467"/>
      <c r="G20" s="467"/>
      <c r="H20" s="467"/>
    </row>
    <row r="21" spans="1:14" ht="26.25" customHeight="1" x14ac:dyDescent="0.4">
      <c r="A21" s="464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469"/>
    </row>
    <row r="22" spans="1:14" ht="26.25" customHeight="1" x14ac:dyDescent="0.4">
      <c r="A22" s="464" t="s">
        <v>37</v>
      </c>
      <c r="B22" s="470" t="s">
        <v>12</v>
      </c>
      <c r="C22" s="467"/>
      <c r="D22" s="467"/>
      <c r="E22" s="467"/>
      <c r="F22" s="467"/>
      <c r="G22" s="467"/>
      <c r="H22" s="467"/>
    </row>
    <row r="23" spans="1:14" ht="26.25" customHeight="1" x14ac:dyDescent="0.4">
      <c r="A23" s="464" t="s">
        <v>38</v>
      </c>
      <c r="B23" s="470"/>
      <c r="C23" s="467"/>
      <c r="D23" s="467"/>
      <c r="E23" s="467"/>
      <c r="F23" s="467"/>
      <c r="G23" s="467"/>
      <c r="H23" s="467"/>
    </row>
    <row r="24" spans="1:14" ht="18.75" x14ac:dyDescent="0.3">
      <c r="A24" s="464"/>
      <c r="B24" s="471"/>
    </row>
    <row r="25" spans="1:14" ht="18.75" x14ac:dyDescent="0.3">
      <c r="A25" s="472" t="s">
        <v>1</v>
      </c>
      <c r="B25" s="471"/>
    </row>
    <row r="26" spans="1:14" ht="26.25" customHeight="1" x14ac:dyDescent="0.4">
      <c r="A26" s="473" t="s">
        <v>4</v>
      </c>
      <c r="B26" s="705" t="s">
        <v>125</v>
      </c>
      <c r="C26" s="705"/>
    </row>
    <row r="27" spans="1:14" ht="26.25" customHeight="1" x14ac:dyDescent="0.4">
      <c r="A27" s="474" t="s">
        <v>48</v>
      </c>
      <c r="B27" s="707" t="s">
        <v>126</v>
      </c>
      <c r="C27" s="707"/>
    </row>
    <row r="28" spans="1:14" ht="27" customHeight="1" thickBot="1" x14ac:dyDescent="0.45">
      <c r="A28" s="474" t="s">
        <v>6</v>
      </c>
      <c r="B28" s="475">
        <v>100.33</v>
      </c>
    </row>
    <row r="29" spans="1:14" s="477" customFormat="1" ht="27" customHeight="1" thickBot="1" x14ac:dyDescent="0.45">
      <c r="A29" s="474" t="s">
        <v>49</v>
      </c>
      <c r="B29" s="476">
        <v>0</v>
      </c>
      <c r="C29" s="679" t="s">
        <v>106</v>
      </c>
      <c r="D29" s="680"/>
      <c r="E29" s="680"/>
      <c r="F29" s="680"/>
      <c r="G29" s="681"/>
      <c r="I29" s="478"/>
      <c r="J29" s="478"/>
      <c r="K29" s="478"/>
      <c r="L29" s="478"/>
    </row>
    <row r="30" spans="1:14" s="477" customFormat="1" ht="19.5" customHeight="1" thickBot="1" x14ac:dyDescent="0.35">
      <c r="A30" s="474" t="s">
        <v>51</v>
      </c>
      <c r="B30" s="479">
        <f>B28-B29</f>
        <v>100.33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477" customFormat="1" ht="27" customHeight="1" thickBot="1" x14ac:dyDescent="0.45">
      <c r="A31" s="474" t="s">
        <v>52</v>
      </c>
      <c r="B31" s="482">
        <v>1</v>
      </c>
      <c r="C31" s="682" t="s">
        <v>53</v>
      </c>
      <c r="D31" s="683"/>
      <c r="E31" s="683"/>
      <c r="F31" s="683"/>
      <c r="G31" s="683"/>
      <c r="H31" s="684"/>
      <c r="I31" s="478"/>
      <c r="J31" s="478"/>
      <c r="K31" s="478"/>
      <c r="L31" s="478"/>
    </row>
    <row r="32" spans="1:14" s="477" customFormat="1" ht="27" customHeight="1" thickBot="1" x14ac:dyDescent="0.45">
      <c r="A32" s="474" t="s">
        <v>54</v>
      </c>
      <c r="B32" s="482">
        <v>1</v>
      </c>
      <c r="C32" s="682" t="s">
        <v>55</v>
      </c>
      <c r="D32" s="683"/>
      <c r="E32" s="683"/>
      <c r="F32" s="683"/>
      <c r="G32" s="683"/>
      <c r="H32" s="684"/>
      <c r="I32" s="478"/>
      <c r="J32" s="478"/>
      <c r="K32" s="478"/>
      <c r="L32" s="483"/>
      <c r="M32" s="483"/>
      <c r="N32" s="484"/>
    </row>
    <row r="33" spans="1:14" s="477" customFormat="1" ht="17.25" customHeight="1" x14ac:dyDescent="0.3">
      <c r="A33" s="474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477" customFormat="1" ht="18.75" x14ac:dyDescent="0.3">
      <c r="A34" s="474" t="s">
        <v>56</v>
      </c>
      <c r="B34" s="487">
        <f>B31/B32</f>
        <v>1</v>
      </c>
      <c r="C34" s="462" t="s">
        <v>57</v>
      </c>
      <c r="D34" s="462"/>
      <c r="E34" s="462"/>
      <c r="F34" s="462"/>
      <c r="G34" s="462"/>
      <c r="I34" s="478"/>
      <c r="J34" s="478"/>
      <c r="K34" s="478"/>
      <c r="L34" s="483"/>
      <c r="M34" s="483"/>
      <c r="N34" s="484"/>
    </row>
    <row r="35" spans="1:14" s="477" customFormat="1" ht="19.5" customHeight="1" thickBot="1" x14ac:dyDescent="0.35">
      <c r="A35" s="474"/>
      <c r="B35" s="479"/>
      <c r="G35" s="462"/>
      <c r="I35" s="478"/>
      <c r="J35" s="478"/>
      <c r="K35" s="478"/>
      <c r="L35" s="483"/>
      <c r="M35" s="483"/>
      <c r="N35" s="484"/>
    </row>
    <row r="36" spans="1:14" s="477" customFormat="1" ht="27" customHeight="1" thickBot="1" x14ac:dyDescent="0.45">
      <c r="A36" s="488" t="s">
        <v>130</v>
      </c>
      <c r="B36" s="489">
        <v>25</v>
      </c>
      <c r="C36" s="462"/>
      <c r="D36" s="685" t="s">
        <v>59</v>
      </c>
      <c r="E36" s="687"/>
      <c r="F36" s="685" t="s">
        <v>60</v>
      </c>
      <c r="G36" s="686"/>
      <c r="J36" s="478"/>
      <c r="K36" s="478"/>
      <c r="L36" s="483"/>
      <c r="M36" s="483"/>
      <c r="N36" s="484"/>
    </row>
    <row r="37" spans="1:14" s="477" customFormat="1" ht="27" customHeight="1" thickBot="1" x14ac:dyDescent="0.45">
      <c r="A37" s="490" t="s">
        <v>131</v>
      </c>
      <c r="B37" s="491">
        <v>5</v>
      </c>
      <c r="C37" s="492" t="s">
        <v>62</v>
      </c>
      <c r="D37" s="493" t="s">
        <v>63</v>
      </c>
      <c r="E37" s="494" t="s">
        <v>64</v>
      </c>
      <c r="F37" s="493" t="s">
        <v>63</v>
      </c>
      <c r="G37" s="495" t="s">
        <v>64</v>
      </c>
      <c r="I37" s="496" t="s">
        <v>132</v>
      </c>
      <c r="J37" s="478"/>
      <c r="K37" s="478"/>
      <c r="L37" s="483"/>
      <c r="M37" s="483"/>
      <c r="N37" s="484"/>
    </row>
    <row r="38" spans="1:14" s="477" customFormat="1" ht="26.25" customHeight="1" x14ac:dyDescent="0.4">
      <c r="A38" s="490" t="s">
        <v>133</v>
      </c>
      <c r="B38" s="491">
        <v>50</v>
      </c>
      <c r="C38" s="497">
        <v>1</v>
      </c>
      <c r="D38" s="498">
        <v>21490568</v>
      </c>
      <c r="E38" s="499">
        <f>IF(ISBLANK(D38),"-",$D$48/$D$45*D38)</f>
        <v>19524686.182656053</v>
      </c>
      <c r="F38" s="498">
        <v>20631214</v>
      </c>
      <c r="G38" s="500">
        <f>IF(ISBLANK(F38),"-",$D$48/$F$45*F38)</f>
        <v>19601571.169994127</v>
      </c>
      <c r="I38" s="501"/>
      <c r="J38" s="478"/>
      <c r="K38" s="478"/>
      <c r="L38" s="483"/>
      <c r="M38" s="483"/>
      <c r="N38" s="484"/>
    </row>
    <row r="39" spans="1:14" s="477" customFormat="1" ht="26.25" customHeight="1" x14ac:dyDescent="0.4">
      <c r="A39" s="490" t="s">
        <v>134</v>
      </c>
      <c r="B39" s="491">
        <v>1</v>
      </c>
      <c r="C39" s="502">
        <v>2</v>
      </c>
      <c r="D39" s="503">
        <v>21630325</v>
      </c>
      <c r="E39" s="504">
        <f>IF(ISBLANK(D39),"-",$D$48/$D$45*D39)</f>
        <v>19651658.702266958</v>
      </c>
      <c r="F39" s="503">
        <v>20599325</v>
      </c>
      <c r="G39" s="505">
        <f>IF(ISBLANK(F39),"-",$D$48/$F$45*F39)</f>
        <v>19571273.655604526</v>
      </c>
      <c r="I39" s="667">
        <f>ABS((F43/D43*D42)-F42)/D42</f>
        <v>1.777293847812735E-4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135</v>
      </c>
      <c r="B40" s="491">
        <v>1</v>
      </c>
      <c r="C40" s="502">
        <v>3</v>
      </c>
      <c r="D40" s="503">
        <v>21624982</v>
      </c>
      <c r="E40" s="504">
        <f>IF(ISBLANK(D40),"-",$D$48/$D$45*D40)</f>
        <v>19646804.461175054</v>
      </c>
      <c r="F40" s="503">
        <v>20671000</v>
      </c>
      <c r="G40" s="505">
        <f>IF(ISBLANK(F40),"-",$D$48/$F$45*F40)</f>
        <v>19639371.568485919</v>
      </c>
      <c r="I40" s="667"/>
      <c r="L40" s="483"/>
      <c r="M40" s="483"/>
      <c r="N40" s="462"/>
    </row>
    <row r="41" spans="1:14" ht="27" customHeight="1" thickBot="1" x14ac:dyDescent="0.45">
      <c r="A41" s="490" t="s">
        <v>136</v>
      </c>
      <c r="B41" s="491">
        <v>1</v>
      </c>
      <c r="C41" s="506">
        <v>4</v>
      </c>
      <c r="D41" s="507"/>
      <c r="E41" s="508" t="str">
        <f>IF(ISBLANK(D41),"-",$D$48/$D$45*D41)</f>
        <v>-</v>
      </c>
      <c r="F41" s="507"/>
      <c r="G41" s="509" t="str">
        <f>IF(ISBLANK(F41),"-",$D$48/$F$45*F41)</f>
        <v>-</v>
      </c>
      <c r="I41" s="510"/>
      <c r="L41" s="483"/>
      <c r="M41" s="483"/>
      <c r="N41" s="462"/>
    </row>
    <row r="42" spans="1:14" ht="27" customHeight="1" thickBot="1" x14ac:dyDescent="0.45">
      <c r="A42" s="490" t="s">
        <v>137</v>
      </c>
      <c r="B42" s="491">
        <v>1</v>
      </c>
      <c r="C42" s="511" t="s">
        <v>70</v>
      </c>
      <c r="D42" s="512">
        <f>AVERAGE(D38:D41)</f>
        <v>21581958.333333332</v>
      </c>
      <c r="E42" s="513">
        <f>AVERAGE(E38:E41)</f>
        <v>19607716.448699355</v>
      </c>
      <c r="F42" s="512">
        <f>AVERAGE(F38:F41)</f>
        <v>20633846.333333332</v>
      </c>
      <c r="G42" s="514">
        <f>AVERAGE(G38:G41)</f>
        <v>19604072.131361526</v>
      </c>
      <c r="H42" s="515"/>
    </row>
    <row r="43" spans="1:14" ht="26.25" customHeight="1" x14ac:dyDescent="0.4">
      <c r="A43" s="490" t="s">
        <v>138</v>
      </c>
      <c r="B43" s="491">
        <v>1</v>
      </c>
      <c r="C43" s="516" t="s">
        <v>139</v>
      </c>
      <c r="D43" s="517">
        <v>20.57</v>
      </c>
      <c r="E43" s="462"/>
      <c r="F43" s="517">
        <v>19.670000000000002</v>
      </c>
      <c r="H43" s="515"/>
    </row>
    <row r="44" spans="1:14" ht="26.25" customHeight="1" x14ac:dyDescent="0.4">
      <c r="A44" s="490" t="s">
        <v>140</v>
      </c>
      <c r="B44" s="491">
        <v>1</v>
      </c>
      <c r="C44" s="518" t="s">
        <v>141</v>
      </c>
      <c r="D44" s="519">
        <f>D43*$B$34</f>
        <v>20.57</v>
      </c>
      <c r="E44" s="520"/>
      <c r="F44" s="519">
        <f>F43*$B$34</f>
        <v>19.670000000000002</v>
      </c>
      <c r="H44" s="515"/>
    </row>
    <row r="45" spans="1:14" ht="19.5" customHeight="1" thickBot="1" x14ac:dyDescent="0.35">
      <c r="A45" s="490" t="s">
        <v>75</v>
      </c>
      <c r="B45" s="502">
        <f>(B44/B43)*(B42/B41)*(B40/B39)*(B38/B37)*B36</f>
        <v>250</v>
      </c>
      <c r="C45" s="518" t="s">
        <v>76</v>
      </c>
      <c r="D45" s="521">
        <f>D44*$B$30/100</f>
        <v>20.637881000000004</v>
      </c>
      <c r="E45" s="522"/>
      <c r="F45" s="521">
        <f>F44*$B$30/100</f>
        <v>19.734911</v>
      </c>
      <c r="H45" s="515"/>
    </row>
    <row r="46" spans="1:14" ht="19.5" customHeight="1" thickBot="1" x14ac:dyDescent="0.35">
      <c r="A46" s="668" t="s">
        <v>77</v>
      </c>
      <c r="B46" s="672"/>
      <c r="C46" s="518" t="s">
        <v>78</v>
      </c>
      <c r="D46" s="523">
        <f>D45/$B$45</f>
        <v>8.2551524000000015E-2</v>
      </c>
      <c r="E46" s="524"/>
      <c r="F46" s="525">
        <f>F45/$B$45</f>
        <v>7.8939644000000003E-2</v>
      </c>
      <c r="H46" s="515"/>
    </row>
    <row r="47" spans="1:14" ht="27" customHeight="1" thickBot="1" x14ac:dyDescent="0.45">
      <c r="A47" s="670"/>
      <c r="B47" s="673"/>
      <c r="C47" s="526" t="s">
        <v>142</v>
      </c>
      <c r="D47" s="527">
        <v>7.4999999999999997E-2</v>
      </c>
      <c r="E47" s="528"/>
      <c r="F47" s="524"/>
      <c r="H47" s="515"/>
    </row>
    <row r="48" spans="1:14" ht="18.75" x14ac:dyDescent="0.3">
      <c r="C48" s="529" t="s">
        <v>80</v>
      </c>
      <c r="D48" s="521">
        <f>D47*$B$45</f>
        <v>18.75</v>
      </c>
      <c r="F48" s="530"/>
      <c r="H48" s="515"/>
    </row>
    <row r="49" spans="1:12" ht="19.5" customHeight="1" thickBot="1" x14ac:dyDescent="0.35">
      <c r="C49" s="531" t="s">
        <v>81</v>
      </c>
      <c r="D49" s="532">
        <f>D48/B34</f>
        <v>18.75</v>
      </c>
      <c r="F49" s="530"/>
      <c r="H49" s="515"/>
    </row>
    <row r="50" spans="1:12" ht="18.75" x14ac:dyDescent="0.3">
      <c r="C50" s="488" t="s">
        <v>82</v>
      </c>
      <c r="D50" s="533">
        <f>AVERAGE(E38:E41,G38:G41)</f>
        <v>19605894.290030438</v>
      </c>
      <c r="F50" s="534"/>
      <c r="H50" s="515"/>
    </row>
    <row r="51" spans="1:12" ht="18.75" x14ac:dyDescent="0.3">
      <c r="C51" s="490" t="s">
        <v>83</v>
      </c>
      <c r="D51" s="535">
        <f>STDEV(E38:E41,G38:G41)/D50</f>
        <v>2.5706540940158584E-3</v>
      </c>
      <c r="F51" s="534"/>
      <c r="H51" s="515"/>
    </row>
    <row r="52" spans="1:12" ht="19.5" customHeight="1" thickBot="1" x14ac:dyDescent="0.35">
      <c r="C52" s="536" t="s">
        <v>20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84</v>
      </c>
    </row>
    <row r="55" spans="1:12" ht="18.75" x14ac:dyDescent="0.3">
      <c r="A55" s="462" t="s">
        <v>85</v>
      </c>
      <c r="B55" s="540" t="str">
        <f>B21</f>
        <v>Each film coated tablet contains Rifampicin BP 150 mg and Isoniazid BP 75 mg.</v>
      </c>
    </row>
    <row r="56" spans="1:12" ht="26.25" customHeight="1" x14ac:dyDescent="0.4">
      <c r="A56" s="540" t="s">
        <v>86</v>
      </c>
      <c r="B56" s="541">
        <v>75</v>
      </c>
      <c r="C56" s="462" t="str">
        <f>B20</f>
        <v>Rifampicin 150mg &amp; Isoniazid 75mg</v>
      </c>
      <c r="H56" s="520"/>
    </row>
    <row r="57" spans="1:12" ht="18.75" x14ac:dyDescent="0.3">
      <c r="A57" s="540" t="s">
        <v>87</v>
      </c>
      <c r="B57" s="542">
        <v>300.59300000000007</v>
      </c>
      <c r="H57" s="520"/>
    </row>
    <row r="58" spans="1:12" ht="19.5" customHeight="1" thickBot="1" x14ac:dyDescent="0.35">
      <c r="H58" s="520"/>
    </row>
    <row r="59" spans="1:12" s="477" customFormat="1" ht="27" customHeight="1" thickBot="1" x14ac:dyDescent="0.45">
      <c r="A59" s="488" t="s">
        <v>143</v>
      </c>
      <c r="B59" s="489">
        <v>100</v>
      </c>
      <c r="C59" s="462"/>
      <c r="D59" s="543" t="s">
        <v>144</v>
      </c>
      <c r="E59" s="544" t="s">
        <v>62</v>
      </c>
      <c r="F59" s="544" t="s">
        <v>63</v>
      </c>
      <c r="G59" s="544" t="s">
        <v>145</v>
      </c>
      <c r="H59" s="492" t="s">
        <v>146</v>
      </c>
      <c r="L59" s="478"/>
    </row>
    <row r="60" spans="1:12" s="477" customFormat="1" ht="26.25" customHeight="1" x14ac:dyDescent="0.4">
      <c r="A60" s="490" t="s">
        <v>147</v>
      </c>
      <c r="B60" s="491">
        <v>10</v>
      </c>
      <c r="C60" s="688" t="s">
        <v>148</v>
      </c>
      <c r="D60" s="691">
        <v>301.39999999999998</v>
      </c>
      <c r="E60" s="545">
        <v>1</v>
      </c>
      <c r="F60" s="546">
        <v>18945435</v>
      </c>
      <c r="G60" s="547">
        <f>IF(ISBLANK(F60),"-",(F60/$D$50*$D$47*$B$68)*($B$57/$D$60))</f>
        <v>72.279443967170607</v>
      </c>
      <c r="H60" s="548">
        <f t="shared" ref="H60:H71" si="0">IF(ISBLANK(F60),"-",(G60/$B$56)*100)</f>
        <v>96.372591956227467</v>
      </c>
      <c r="L60" s="478"/>
    </row>
    <row r="61" spans="1:12" s="477" customFormat="1" ht="26.25" customHeight="1" x14ac:dyDescent="0.4">
      <c r="A61" s="490" t="s">
        <v>149</v>
      </c>
      <c r="B61" s="491">
        <v>100</v>
      </c>
      <c r="C61" s="689"/>
      <c r="D61" s="692"/>
      <c r="E61" s="549">
        <v>2</v>
      </c>
      <c r="F61" s="503">
        <v>19105277</v>
      </c>
      <c r="G61" s="550">
        <f>IF(ISBLANK(F61),"-",(F61/$D$50*$D$47*$B$68)*($B$57/$D$60))</f>
        <v>72.889263212946716</v>
      </c>
      <c r="H61" s="551">
        <f t="shared" si="0"/>
        <v>97.18568428392895</v>
      </c>
      <c r="L61" s="478"/>
    </row>
    <row r="62" spans="1:12" s="477" customFormat="1" ht="26.25" customHeight="1" x14ac:dyDescent="0.4">
      <c r="A62" s="490" t="s">
        <v>150</v>
      </c>
      <c r="B62" s="491">
        <v>1</v>
      </c>
      <c r="C62" s="689"/>
      <c r="D62" s="692"/>
      <c r="E62" s="549">
        <v>3</v>
      </c>
      <c r="F62" s="552">
        <v>18913232</v>
      </c>
      <c r="G62" s="550">
        <f>IF(ISBLANK(F62),"-",(F62/$D$50*$D$47*$B$68)*($B$57/$D$60))</f>
        <v>72.156585086702847</v>
      </c>
      <c r="H62" s="551">
        <f t="shared" si="0"/>
        <v>96.208780115603801</v>
      </c>
      <c r="L62" s="478"/>
    </row>
    <row r="63" spans="1:12" ht="27" customHeight="1" thickBot="1" x14ac:dyDescent="0.45">
      <c r="A63" s="490" t="s">
        <v>151</v>
      </c>
      <c r="B63" s="491">
        <v>1</v>
      </c>
      <c r="C63" s="690"/>
      <c r="D63" s="693"/>
      <c r="E63" s="553">
        <v>4</v>
      </c>
      <c r="F63" s="554"/>
      <c r="G63" s="550" t="str">
        <f>IF(ISBLANK(F63),"-",(F63/$D$50*$D$47*$B$68)*($B$57/$D$60))</f>
        <v>-</v>
      </c>
      <c r="H63" s="551" t="str">
        <f t="shared" si="0"/>
        <v>-</v>
      </c>
    </row>
    <row r="64" spans="1:12" ht="26.25" customHeight="1" x14ac:dyDescent="0.4">
      <c r="A64" s="490" t="s">
        <v>152</v>
      </c>
      <c r="B64" s="491">
        <v>1</v>
      </c>
      <c r="C64" s="688" t="s">
        <v>153</v>
      </c>
      <c r="D64" s="691">
        <v>301.7</v>
      </c>
      <c r="E64" s="545">
        <v>1</v>
      </c>
      <c r="F64" s="546">
        <v>19150815</v>
      </c>
      <c r="G64" s="547">
        <f>IF(ISBLANK(F64),"-",(F64/$D$50*$D$47*$B$68)*($B$57/$D$64))</f>
        <v>72.990345648885693</v>
      </c>
      <c r="H64" s="548">
        <f t="shared" si="0"/>
        <v>97.32046086518092</v>
      </c>
    </row>
    <row r="65" spans="1:8" ht="26.25" customHeight="1" x14ac:dyDescent="0.4">
      <c r="A65" s="490" t="s">
        <v>154</v>
      </c>
      <c r="B65" s="491">
        <v>1</v>
      </c>
      <c r="C65" s="689"/>
      <c r="D65" s="692"/>
      <c r="E65" s="549">
        <v>2</v>
      </c>
      <c r="F65" s="503">
        <v>19123401</v>
      </c>
      <c r="G65" s="550">
        <f>IF(ISBLANK(F65),"-",(F65/$D$50*$D$47*$B$68)*($B$57/$D$64))</f>
        <v>72.885861461887984</v>
      </c>
      <c r="H65" s="551">
        <f t="shared" si="0"/>
        <v>97.181148615850645</v>
      </c>
    </row>
    <row r="66" spans="1:8" ht="26.25" customHeight="1" x14ac:dyDescent="0.4">
      <c r="A66" s="490" t="s">
        <v>155</v>
      </c>
      <c r="B66" s="491">
        <v>1</v>
      </c>
      <c r="C66" s="689"/>
      <c r="D66" s="692"/>
      <c r="E66" s="549">
        <v>3</v>
      </c>
      <c r="F66" s="503">
        <v>19166048</v>
      </c>
      <c r="G66" s="550">
        <f>IF(ISBLANK(F66),"-",(F66/$D$50*$D$47*$B$68)*($B$57/$D$64))</f>
        <v>73.048403853472266</v>
      </c>
      <c r="H66" s="551">
        <f t="shared" si="0"/>
        <v>97.397871804629688</v>
      </c>
    </row>
    <row r="67" spans="1:8" ht="27" customHeight="1" thickBot="1" x14ac:dyDescent="0.45">
      <c r="A67" s="490" t="s">
        <v>156</v>
      </c>
      <c r="B67" s="491">
        <v>1</v>
      </c>
      <c r="C67" s="690"/>
      <c r="D67" s="693"/>
      <c r="E67" s="553">
        <v>4</v>
      </c>
      <c r="F67" s="554"/>
      <c r="G67" s="555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90" t="s">
        <v>121</v>
      </c>
      <c r="B68" s="557">
        <f>(B67/B66)*(B65/B64)*(B63/B62)*(B61/B60)*B59</f>
        <v>1000</v>
      </c>
      <c r="C68" s="688" t="s">
        <v>157</v>
      </c>
      <c r="D68" s="691">
        <v>300.77</v>
      </c>
      <c r="E68" s="545">
        <v>1</v>
      </c>
      <c r="F68" s="546">
        <v>19151019</v>
      </c>
      <c r="G68" s="547">
        <f>IF(ISBLANK(F68),"-",(F68/$D$50*$D$47*$B$68)*($B$57/$D$68))</f>
        <v>73.216816365666503</v>
      </c>
      <c r="H68" s="551">
        <f t="shared" si="0"/>
        <v>97.622421820888675</v>
      </c>
    </row>
    <row r="69" spans="1:8" ht="27" customHeight="1" thickBot="1" x14ac:dyDescent="0.45">
      <c r="A69" s="536" t="s">
        <v>158</v>
      </c>
      <c r="B69" s="558">
        <f>(D47*B68)/B56*B57</f>
        <v>300.59300000000007</v>
      </c>
      <c r="C69" s="689"/>
      <c r="D69" s="692"/>
      <c r="E69" s="549">
        <v>2</v>
      </c>
      <c r="F69" s="503">
        <v>19175989</v>
      </c>
      <c r="G69" s="550">
        <f>IF(ISBLANK(F69),"-",(F69/$D$50*$D$47*$B$68)*($B$57/$D$68))</f>
        <v>73.312279897118827</v>
      </c>
      <c r="H69" s="551">
        <f t="shared" si="0"/>
        <v>97.74970652949176</v>
      </c>
    </row>
    <row r="70" spans="1:8" ht="26.25" customHeight="1" x14ac:dyDescent="0.4">
      <c r="A70" s="695" t="s">
        <v>77</v>
      </c>
      <c r="B70" s="696"/>
      <c r="C70" s="689"/>
      <c r="D70" s="692"/>
      <c r="E70" s="549">
        <v>3</v>
      </c>
      <c r="F70" s="503">
        <v>19325677</v>
      </c>
      <c r="G70" s="550">
        <f>IF(ISBLANK(F70),"-",(F70/$D$50*$D$47*$B$68)*($B$57/$D$68))</f>
        <v>73.884556432803123</v>
      </c>
      <c r="H70" s="551">
        <f t="shared" si="0"/>
        <v>98.512741910404173</v>
      </c>
    </row>
    <row r="71" spans="1:8" ht="27" customHeight="1" thickBot="1" x14ac:dyDescent="0.45">
      <c r="A71" s="697"/>
      <c r="B71" s="698"/>
      <c r="C71" s="694"/>
      <c r="D71" s="693"/>
      <c r="E71" s="553">
        <v>4</v>
      </c>
      <c r="F71" s="554"/>
      <c r="G71" s="555" t="str">
        <f>IF(ISBLANK(F71),"-",(F71/$D$50*$D$47*$B$68)*($B$57/$D$68))</f>
        <v>-</v>
      </c>
      <c r="H71" s="556" t="str">
        <f t="shared" si="0"/>
        <v>-</v>
      </c>
    </row>
    <row r="72" spans="1:8" ht="26.25" customHeight="1" x14ac:dyDescent="0.4">
      <c r="A72" s="520"/>
      <c r="B72" s="520"/>
      <c r="C72" s="520"/>
      <c r="D72" s="520"/>
      <c r="E72" s="520"/>
      <c r="F72" s="559" t="s">
        <v>70</v>
      </c>
      <c r="G72" s="560">
        <f>AVERAGE(G60:G71)</f>
        <v>72.962617325183857</v>
      </c>
      <c r="H72" s="561">
        <f>AVERAGE(H60:H71)</f>
        <v>97.283489766911785</v>
      </c>
    </row>
    <row r="73" spans="1:8" ht="26.25" customHeight="1" x14ac:dyDescent="0.4">
      <c r="C73" s="520"/>
      <c r="D73" s="520"/>
      <c r="E73" s="520"/>
      <c r="F73" s="562" t="s">
        <v>83</v>
      </c>
      <c r="G73" s="563">
        <f>STDEV(G60:G71)/G72</f>
        <v>7.1425155182664431E-3</v>
      </c>
      <c r="H73" s="563">
        <f>STDEV(H60:H71)/H72</f>
        <v>7.1425155182664683E-3</v>
      </c>
    </row>
    <row r="74" spans="1:8" ht="27" customHeight="1" thickBot="1" x14ac:dyDescent="0.45">
      <c r="A74" s="520"/>
      <c r="B74" s="520"/>
      <c r="C74" s="520"/>
      <c r="D74" s="520"/>
      <c r="E74" s="522"/>
      <c r="F74" s="564" t="s">
        <v>20</v>
      </c>
      <c r="G74" s="565">
        <f>COUNT(G60:G71)</f>
        <v>9</v>
      </c>
      <c r="H74" s="565">
        <f>COUNT(H60:H71)</f>
        <v>9</v>
      </c>
    </row>
    <row r="76" spans="1:8" ht="26.25" customHeight="1" x14ac:dyDescent="0.4">
      <c r="A76" s="473" t="s">
        <v>159</v>
      </c>
      <c r="B76" s="474" t="s">
        <v>96</v>
      </c>
      <c r="C76" s="676" t="str">
        <f>B26</f>
        <v>ISONIAZID</v>
      </c>
      <c r="D76" s="676"/>
      <c r="E76" s="462" t="s">
        <v>97</v>
      </c>
      <c r="F76" s="462"/>
      <c r="G76" s="566">
        <f>H72</f>
        <v>97.283489766911785</v>
      </c>
      <c r="H76" s="479"/>
    </row>
    <row r="77" spans="1:8" ht="18.75" x14ac:dyDescent="0.3">
      <c r="A77" s="472" t="s">
        <v>104</v>
      </c>
      <c r="B77" s="472" t="s">
        <v>105</v>
      </c>
    </row>
    <row r="78" spans="1:8" ht="18.75" x14ac:dyDescent="0.3">
      <c r="A78" s="472"/>
      <c r="B78" s="472"/>
    </row>
    <row r="79" spans="1:8" ht="26.25" customHeight="1" x14ac:dyDescent="0.4">
      <c r="A79" s="473" t="s">
        <v>4</v>
      </c>
      <c r="B79" s="678"/>
      <c r="C79" s="678"/>
    </row>
    <row r="80" spans="1:8" ht="26.25" customHeight="1" x14ac:dyDescent="0.4">
      <c r="A80" s="474" t="s">
        <v>48</v>
      </c>
      <c r="B80" s="678"/>
      <c r="C80" s="678"/>
    </row>
    <row r="81" spans="1:12" ht="27" customHeight="1" thickBot="1" x14ac:dyDescent="0.45">
      <c r="A81" s="474" t="s">
        <v>6</v>
      </c>
      <c r="B81" s="475"/>
    </row>
    <row r="82" spans="1:12" s="477" customFormat="1" ht="27" customHeight="1" thickBot="1" x14ac:dyDescent="0.45">
      <c r="A82" s="474" t="s">
        <v>49</v>
      </c>
      <c r="B82" s="476">
        <v>0</v>
      </c>
      <c r="C82" s="679" t="s">
        <v>106</v>
      </c>
      <c r="D82" s="680"/>
      <c r="E82" s="680"/>
      <c r="F82" s="680"/>
      <c r="G82" s="681"/>
      <c r="I82" s="478"/>
      <c r="J82" s="478"/>
      <c r="K82" s="478"/>
      <c r="L82" s="478"/>
    </row>
    <row r="83" spans="1:12" s="477" customFormat="1" ht="19.5" customHeight="1" thickBot="1" x14ac:dyDescent="0.35">
      <c r="A83" s="474" t="s">
        <v>51</v>
      </c>
      <c r="B83" s="479">
        <f>B81-B82</f>
        <v>0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477" customFormat="1" ht="27" customHeight="1" thickBot="1" x14ac:dyDescent="0.45">
      <c r="A84" s="474" t="s">
        <v>52</v>
      </c>
      <c r="B84" s="482">
        <v>1</v>
      </c>
      <c r="C84" s="682" t="s">
        <v>160</v>
      </c>
      <c r="D84" s="683"/>
      <c r="E84" s="683"/>
      <c r="F84" s="683"/>
      <c r="G84" s="683"/>
      <c r="H84" s="684"/>
      <c r="I84" s="478"/>
      <c r="J84" s="478"/>
      <c r="K84" s="478"/>
      <c r="L84" s="478"/>
    </row>
    <row r="85" spans="1:12" s="477" customFormat="1" ht="27" customHeight="1" thickBot="1" x14ac:dyDescent="0.45">
      <c r="A85" s="474" t="s">
        <v>54</v>
      </c>
      <c r="B85" s="482">
        <v>1</v>
      </c>
      <c r="C85" s="682" t="s">
        <v>161</v>
      </c>
      <c r="D85" s="683"/>
      <c r="E85" s="683"/>
      <c r="F85" s="683"/>
      <c r="G85" s="683"/>
      <c r="H85" s="684"/>
      <c r="I85" s="478"/>
      <c r="J85" s="478"/>
      <c r="K85" s="478"/>
      <c r="L85" s="478"/>
    </row>
    <row r="86" spans="1:12" s="477" customFormat="1" ht="18.75" x14ac:dyDescent="0.3">
      <c r="A86" s="474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477" customFormat="1" ht="18.75" x14ac:dyDescent="0.3">
      <c r="A87" s="474" t="s">
        <v>56</v>
      </c>
      <c r="B87" s="487">
        <f>B84/B85</f>
        <v>1</v>
      </c>
      <c r="C87" s="462" t="s">
        <v>57</v>
      </c>
      <c r="D87" s="462"/>
      <c r="E87" s="462"/>
      <c r="F87" s="462"/>
      <c r="G87" s="462"/>
      <c r="I87" s="478"/>
      <c r="J87" s="478"/>
      <c r="K87" s="478"/>
      <c r="L87" s="478"/>
    </row>
    <row r="88" spans="1:12" ht="19.5" customHeight="1" thickBot="1" x14ac:dyDescent="0.35">
      <c r="A88" s="472"/>
      <c r="B88" s="472"/>
    </row>
    <row r="89" spans="1:12" ht="27" customHeight="1" thickBot="1" x14ac:dyDescent="0.45">
      <c r="A89" s="488" t="s">
        <v>130</v>
      </c>
      <c r="B89" s="489">
        <v>1</v>
      </c>
      <c r="D89" s="567" t="s">
        <v>59</v>
      </c>
      <c r="E89" s="568"/>
      <c r="F89" s="685" t="s">
        <v>60</v>
      </c>
      <c r="G89" s="686"/>
    </row>
    <row r="90" spans="1:12" ht="27" customHeight="1" thickBot="1" x14ac:dyDescent="0.45">
      <c r="A90" s="490" t="s">
        <v>131</v>
      </c>
      <c r="B90" s="491">
        <v>1</v>
      </c>
      <c r="C90" s="569" t="s">
        <v>62</v>
      </c>
      <c r="D90" s="493" t="s">
        <v>63</v>
      </c>
      <c r="E90" s="494" t="s">
        <v>64</v>
      </c>
      <c r="F90" s="493" t="s">
        <v>63</v>
      </c>
      <c r="G90" s="570" t="s">
        <v>64</v>
      </c>
      <c r="I90" s="496" t="s">
        <v>132</v>
      </c>
    </row>
    <row r="91" spans="1:12" ht="26.25" customHeight="1" x14ac:dyDescent="0.4">
      <c r="A91" s="490" t="s">
        <v>133</v>
      </c>
      <c r="B91" s="491">
        <v>1</v>
      </c>
      <c r="C91" s="571">
        <v>1</v>
      </c>
      <c r="D91" s="498"/>
      <c r="E91" s="499" t="str">
        <f>IF(ISBLANK(D91),"-",$D$101/$D$98*D91)</f>
        <v>-</v>
      </c>
      <c r="F91" s="498"/>
      <c r="G91" s="500" t="str">
        <f>IF(ISBLANK(F91),"-",$D$101/$F$98*F91)</f>
        <v>-</v>
      </c>
      <c r="I91" s="501"/>
    </row>
    <row r="92" spans="1:12" ht="26.25" customHeight="1" x14ac:dyDescent="0.4">
      <c r="A92" s="490" t="s">
        <v>134</v>
      </c>
      <c r="B92" s="491">
        <v>1</v>
      </c>
      <c r="C92" s="520">
        <v>2</v>
      </c>
      <c r="D92" s="503"/>
      <c r="E92" s="504" t="str">
        <f>IF(ISBLANK(D92),"-",$D$101/$D$98*D92)</f>
        <v>-</v>
      </c>
      <c r="F92" s="503"/>
      <c r="G92" s="505" t="str">
        <f>IF(ISBLANK(F92),"-",$D$101/$F$98*F92)</f>
        <v>-</v>
      </c>
      <c r="I92" s="667" t="e">
        <f>ABS((F96/D96*D95)-F95)/D95</f>
        <v>#DIV/0!</v>
      </c>
    </row>
    <row r="93" spans="1:12" ht="26.25" customHeight="1" x14ac:dyDescent="0.4">
      <c r="A93" s="490" t="s">
        <v>135</v>
      </c>
      <c r="B93" s="491">
        <v>1</v>
      </c>
      <c r="C93" s="520">
        <v>3</v>
      </c>
      <c r="D93" s="503"/>
      <c r="E93" s="504" t="str">
        <f>IF(ISBLANK(D93),"-",$D$101/$D$98*D93)</f>
        <v>-</v>
      </c>
      <c r="F93" s="503"/>
      <c r="G93" s="505" t="str">
        <f>IF(ISBLANK(F93),"-",$D$101/$F$98*F93)</f>
        <v>-</v>
      </c>
      <c r="I93" s="667"/>
    </row>
    <row r="94" spans="1:12" ht="27" customHeight="1" thickBot="1" x14ac:dyDescent="0.45">
      <c r="A94" s="490" t="s">
        <v>136</v>
      </c>
      <c r="B94" s="491">
        <v>1</v>
      </c>
      <c r="C94" s="572">
        <v>4</v>
      </c>
      <c r="D94" s="507"/>
      <c r="E94" s="508" t="str">
        <f>IF(ISBLANK(D94),"-",$D$101/$D$98*D94)</f>
        <v>-</v>
      </c>
      <c r="F94" s="573"/>
      <c r="G94" s="509" t="str">
        <f>IF(ISBLANK(F94),"-",$D$101/$F$98*F94)</f>
        <v>-</v>
      </c>
      <c r="I94" s="510"/>
    </row>
    <row r="95" spans="1:12" ht="27" customHeight="1" thickBot="1" x14ac:dyDescent="0.45">
      <c r="A95" s="490" t="s">
        <v>137</v>
      </c>
      <c r="B95" s="491">
        <v>1</v>
      </c>
      <c r="C95" s="474" t="s">
        <v>70</v>
      </c>
      <c r="D95" s="574" t="e">
        <f>AVERAGE(D91:D94)</f>
        <v>#DIV/0!</v>
      </c>
      <c r="E95" s="513" t="e">
        <f>AVERAGE(E91:E94)</f>
        <v>#DIV/0!</v>
      </c>
      <c r="F95" s="575" t="e">
        <f>AVERAGE(F91:F94)</f>
        <v>#DIV/0!</v>
      </c>
      <c r="G95" s="576" t="e">
        <f>AVERAGE(G91:G94)</f>
        <v>#DIV/0!</v>
      </c>
    </row>
    <row r="96" spans="1:12" ht="26.25" customHeight="1" x14ac:dyDescent="0.4">
      <c r="A96" s="490" t="s">
        <v>138</v>
      </c>
      <c r="B96" s="475">
        <v>1</v>
      </c>
      <c r="C96" s="577" t="s">
        <v>72</v>
      </c>
      <c r="D96" s="578"/>
      <c r="E96" s="462"/>
      <c r="F96" s="517"/>
    </row>
    <row r="97" spans="1:10" ht="26.25" customHeight="1" x14ac:dyDescent="0.4">
      <c r="A97" s="490" t="s">
        <v>140</v>
      </c>
      <c r="B97" s="475">
        <v>1</v>
      </c>
      <c r="C97" s="579" t="s">
        <v>74</v>
      </c>
      <c r="D97" s="580">
        <f>D96*$B$87</f>
        <v>0</v>
      </c>
      <c r="E97" s="520"/>
      <c r="F97" s="519">
        <f>F96*$B$87</f>
        <v>0</v>
      </c>
    </row>
    <row r="98" spans="1:10" ht="19.5" customHeight="1" thickBot="1" x14ac:dyDescent="0.35">
      <c r="A98" s="490" t="s">
        <v>75</v>
      </c>
      <c r="B98" s="520">
        <f>(B97/B96)*(B95/B94)*(B93/B92)*(B91/B90)*B89</f>
        <v>1</v>
      </c>
      <c r="C98" s="579" t="s">
        <v>162</v>
      </c>
      <c r="D98" s="581">
        <f>D97*$B$83/100</f>
        <v>0</v>
      </c>
      <c r="E98" s="522"/>
      <c r="F98" s="521">
        <f>F97*$B$83/100</f>
        <v>0</v>
      </c>
    </row>
    <row r="99" spans="1:10" ht="19.5" customHeight="1" thickBot="1" x14ac:dyDescent="0.35">
      <c r="A99" s="668" t="s">
        <v>77</v>
      </c>
      <c r="B99" s="669"/>
      <c r="C99" s="579" t="s">
        <v>163</v>
      </c>
      <c r="D99" s="582">
        <f>D98/$B$98</f>
        <v>0</v>
      </c>
      <c r="E99" s="522"/>
      <c r="F99" s="525">
        <f>F98/$B$98</f>
        <v>0</v>
      </c>
      <c r="H99" s="515"/>
    </row>
    <row r="100" spans="1:10" ht="19.5" customHeight="1" thickBot="1" x14ac:dyDescent="0.35">
      <c r="A100" s="670"/>
      <c r="B100" s="671"/>
      <c r="C100" s="579" t="s">
        <v>142</v>
      </c>
      <c r="D100" s="583">
        <f>$B$56/$B$116</f>
        <v>75</v>
      </c>
      <c r="F100" s="530"/>
      <c r="G100" s="584"/>
      <c r="H100" s="515"/>
    </row>
    <row r="101" spans="1:10" ht="18.75" x14ac:dyDescent="0.3">
      <c r="C101" s="579" t="s">
        <v>80</v>
      </c>
      <c r="D101" s="580">
        <f>D100*$B$98</f>
        <v>75</v>
      </c>
      <c r="F101" s="530"/>
      <c r="H101" s="515"/>
    </row>
    <row r="102" spans="1:10" ht="19.5" customHeight="1" thickBot="1" x14ac:dyDescent="0.35">
      <c r="C102" s="585" t="s">
        <v>81</v>
      </c>
      <c r="D102" s="586">
        <f>D101/B34</f>
        <v>75</v>
      </c>
      <c r="F102" s="534"/>
      <c r="H102" s="515"/>
      <c r="J102" s="587"/>
    </row>
    <row r="103" spans="1:10" ht="18.75" x14ac:dyDescent="0.3">
      <c r="C103" s="588" t="s">
        <v>164</v>
      </c>
      <c r="D103" s="589" t="e">
        <f>AVERAGE(E91:E94,G91:G94)</f>
        <v>#DIV/0!</v>
      </c>
      <c r="F103" s="534"/>
      <c r="G103" s="584"/>
      <c r="H103" s="515"/>
      <c r="J103" s="590"/>
    </row>
    <row r="104" spans="1:10" ht="18.75" x14ac:dyDescent="0.3">
      <c r="C104" s="562" t="s">
        <v>83</v>
      </c>
      <c r="D104" s="591" t="e">
        <f>STDEV(E91:E94,G91:G94)/D103</f>
        <v>#DIV/0!</v>
      </c>
      <c r="F104" s="534"/>
      <c r="H104" s="515"/>
      <c r="J104" s="590"/>
    </row>
    <row r="105" spans="1:10" ht="19.5" customHeight="1" thickBot="1" x14ac:dyDescent="0.35">
      <c r="C105" s="564" t="s">
        <v>20</v>
      </c>
      <c r="D105" s="592">
        <f>COUNT(E91:E94,G91:G94)</f>
        <v>0</v>
      </c>
      <c r="F105" s="534"/>
      <c r="H105" s="515"/>
      <c r="J105" s="590"/>
    </row>
    <row r="106" spans="1:10" ht="19.5" customHeight="1" thickBot="1" x14ac:dyDescent="0.35">
      <c r="A106" s="538"/>
      <c r="B106" s="538"/>
      <c r="C106" s="538"/>
      <c r="D106" s="538"/>
      <c r="E106" s="538"/>
    </row>
    <row r="107" spans="1:10" ht="27" customHeight="1" thickBot="1" x14ac:dyDescent="0.45">
      <c r="A107" s="488" t="s">
        <v>109</v>
      </c>
      <c r="B107" s="489">
        <v>1</v>
      </c>
      <c r="C107" s="544" t="s">
        <v>165</v>
      </c>
      <c r="D107" s="544" t="s">
        <v>63</v>
      </c>
      <c r="E107" s="544" t="s">
        <v>111</v>
      </c>
      <c r="F107" s="593" t="s">
        <v>112</v>
      </c>
    </row>
    <row r="108" spans="1:10" ht="26.25" customHeight="1" x14ac:dyDescent="0.4">
      <c r="A108" s="490" t="s">
        <v>166</v>
      </c>
      <c r="B108" s="491">
        <v>1</v>
      </c>
      <c r="C108" s="545">
        <v>1</v>
      </c>
      <c r="D108" s="594"/>
      <c r="E108" s="595" t="str">
        <f t="shared" ref="E108:E113" si="1">IF(ISBLANK(D108),"-",D108/$D$103*$D$100*$B$116)</f>
        <v>-</v>
      </c>
      <c r="F108" s="596" t="str">
        <f t="shared" ref="F108:F113" si="2">IF(ISBLANK(D108), "-", (E108/$B$56)*100)</f>
        <v>-</v>
      </c>
    </row>
    <row r="109" spans="1:10" ht="26.25" customHeight="1" x14ac:dyDescent="0.4">
      <c r="A109" s="490" t="s">
        <v>149</v>
      </c>
      <c r="B109" s="491">
        <v>1</v>
      </c>
      <c r="C109" s="549">
        <v>2</v>
      </c>
      <c r="D109" s="597"/>
      <c r="E109" s="598" t="str">
        <f t="shared" si="1"/>
        <v>-</v>
      </c>
      <c r="F109" s="599" t="str">
        <f t="shared" si="2"/>
        <v>-</v>
      </c>
    </row>
    <row r="110" spans="1:10" ht="26.25" customHeight="1" x14ac:dyDescent="0.4">
      <c r="A110" s="490" t="s">
        <v>150</v>
      </c>
      <c r="B110" s="491">
        <v>1</v>
      </c>
      <c r="C110" s="549">
        <v>3</v>
      </c>
      <c r="D110" s="597"/>
      <c r="E110" s="598" t="str">
        <f t="shared" si="1"/>
        <v>-</v>
      </c>
      <c r="F110" s="599" t="str">
        <f t="shared" si="2"/>
        <v>-</v>
      </c>
    </row>
    <row r="111" spans="1:10" ht="26.25" customHeight="1" x14ac:dyDescent="0.4">
      <c r="A111" s="490" t="s">
        <v>151</v>
      </c>
      <c r="B111" s="491">
        <v>1</v>
      </c>
      <c r="C111" s="549">
        <v>4</v>
      </c>
      <c r="D111" s="597"/>
      <c r="E111" s="598" t="str">
        <f t="shared" si="1"/>
        <v>-</v>
      </c>
      <c r="F111" s="599" t="str">
        <f t="shared" si="2"/>
        <v>-</v>
      </c>
    </row>
    <row r="112" spans="1:10" ht="26.25" customHeight="1" x14ac:dyDescent="0.4">
      <c r="A112" s="490" t="s">
        <v>152</v>
      </c>
      <c r="B112" s="491">
        <v>1</v>
      </c>
      <c r="C112" s="549">
        <v>5</v>
      </c>
      <c r="D112" s="597"/>
      <c r="E112" s="598" t="str">
        <f t="shared" si="1"/>
        <v>-</v>
      </c>
      <c r="F112" s="599" t="str">
        <f t="shared" si="2"/>
        <v>-</v>
      </c>
    </row>
    <row r="113" spans="1:10" ht="27" customHeight="1" thickBot="1" x14ac:dyDescent="0.45">
      <c r="A113" s="490" t="s">
        <v>154</v>
      </c>
      <c r="B113" s="491">
        <v>1</v>
      </c>
      <c r="C113" s="553">
        <v>6</v>
      </c>
      <c r="D113" s="600"/>
      <c r="E113" s="601" t="str">
        <f t="shared" si="1"/>
        <v>-</v>
      </c>
      <c r="F113" s="602" t="str">
        <f t="shared" si="2"/>
        <v>-</v>
      </c>
    </row>
    <row r="114" spans="1:10" ht="27" customHeight="1" thickBot="1" x14ac:dyDescent="0.45">
      <c r="A114" s="490" t="s">
        <v>155</v>
      </c>
      <c r="B114" s="491">
        <v>1</v>
      </c>
      <c r="C114" s="603"/>
      <c r="D114" s="520"/>
      <c r="E114" s="462"/>
      <c r="F114" s="599"/>
    </row>
    <row r="115" spans="1:10" ht="26.25" customHeight="1" x14ac:dyDescent="0.4">
      <c r="A115" s="490" t="s">
        <v>156</v>
      </c>
      <c r="B115" s="491">
        <v>1</v>
      </c>
      <c r="C115" s="603"/>
      <c r="D115" s="604" t="s">
        <v>70</v>
      </c>
      <c r="E115" s="605" t="e">
        <f>AVERAGE(E108:E113)</f>
        <v>#DIV/0!</v>
      </c>
      <c r="F115" s="606" t="e">
        <f>AVERAGE(F108:F113)</f>
        <v>#DIV/0!</v>
      </c>
    </row>
    <row r="116" spans="1:10" ht="27" customHeight="1" thickBot="1" x14ac:dyDescent="0.45">
      <c r="A116" s="490" t="s">
        <v>121</v>
      </c>
      <c r="B116" s="502">
        <f>(B115/B114)*(B113/B112)*(B111/B110)*(B109/B108)*B107</f>
        <v>1</v>
      </c>
      <c r="C116" s="607"/>
      <c r="D116" s="608" t="s">
        <v>83</v>
      </c>
      <c r="E116" s="563" t="e">
        <f>STDEV(E108:E113)/E115</f>
        <v>#DIV/0!</v>
      </c>
      <c r="F116" s="609" t="e">
        <f>STDEV(F108:F113)/F115</f>
        <v>#DIV/0!</v>
      </c>
      <c r="I116" s="462"/>
    </row>
    <row r="117" spans="1:10" ht="27" customHeight="1" thickBot="1" x14ac:dyDescent="0.45">
      <c r="A117" s="668" t="s">
        <v>77</v>
      </c>
      <c r="B117" s="672"/>
      <c r="C117" s="610"/>
      <c r="D117" s="564" t="s">
        <v>20</v>
      </c>
      <c r="E117" s="611">
        <f>COUNT(E108:E113)</f>
        <v>0</v>
      </c>
      <c r="F117" s="612">
        <f>COUNT(F108:F113)</f>
        <v>0</v>
      </c>
      <c r="I117" s="462"/>
      <c r="J117" s="590"/>
    </row>
    <row r="118" spans="1:10" ht="26.25" customHeight="1" thickBot="1" x14ac:dyDescent="0.35">
      <c r="A118" s="670"/>
      <c r="B118" s="673"/>
      <c r="C118" s="462"/>
      <c r="D118" s="613"/>
      <c r="E118" s="674" t="s">
        <v>167</v>
      </c>
      <c r="F118" s="675"/>
      <c r="G118" s="462"/>
      <c r="H118" s="462"/>
      <c r="I118" s="462"/>
    </row>
    <row r="119" spans="1:10" ht="25.5" customHeight="1" x14ac:dyDescent="0.4">
      <c r="A119" s="614"/>
      <c r="B119" s="486"/>
      <c r="C119" s="462"/>
      <c r="D119" s="608" t="s">
        <v>168</v>
      </c>
      <c r="E119" s="615">
        <f>MIN(E108:E113)</f>
        <v>0</v>
      </c>
      <c r="F119" s="616">
        <f>MIN(F108:F113)</f>
        <v>0</v>
      </c>
      <c r="G119" s="462"/>
      <c r="H119" s="462"/>
      <c r="I119" s="462"/>
    </row>
    <row r="120" spans="1:10" ht="24" customHeight="1" thickBot="1" x14ac:dyDescent="0.45">
      <c r="A120" s="614"/>
      <c r="B120" s="486"/>
      <c r="C120" s="462"/>
      <c r="D120" s="531" t="s">
        <v>169</v>
      </c>
      <c r="E120" s="617">
        <f>MAX(E108:E113)</f>
        <v>0</v>
      </c>
      <c r="F120" s="618">
        <f>MAX(F108:F113)</f>
        <v>0</v>
      </c>
      <c r="G120" s="462"/>
      <c r="H120" s="462"/>
      <c r="I120" s="462"/>
    </row>
    <row r="121" spans="1:10" ht="27" customHeight="1" x14ac:dyDescent="0.3">
      <c r="A121" s="614"/>
      <c r="B121" s="486"/>
      <c r="C121" s="462"/>
      <c r="D121" s="462"/>
      <c r="E121" s="462"/>
      <c r="F121" s="520"/>
      <c r="G121" s="462"/>
      <c r="H121" s="462"/>
      <c r="I121" s="462"/>
    </row>
    <row r="122" spans="1:10" ht="25.5" customHeight="1" x14ac:dyDescent="0.3">
      <c r="A122" s="614"/>
      <c r="B122" s="486"/>
      <c r="C122" s="462"/>
      <c r="D122" s="462"/>
      <c r="E122" s="462"/>
      <c r="F122" s="520"/>
      <c r="G122" s="462"/>
      <c r="H122" s="462"/>
      <c r="I122" s="462"/>
    </row>
    <row r="123" spans="1:10" ht="18.75" x14ac:dyDescent="0.3">
      <c r="A123" s="614"/>
      <c r="B123" s="486"/>
      <c r="C123" s="462"/>
      <c r="D123" s="462"/>
      <c r="E123" s="462"/>
      <c r="F123" s="520"/>
      <c r="G123" s="462"/>
      <c r="H123" s="462"/>
      <c r="I123" s="462"/>
    </row>
    <row r="124" spans="1:10" ht="45.75" customHeight="1" x14ac:dyDescent="0.65">
      <c r="A124" s="473" t="s">
        <v>159</v>
      </c>
      <c r="B124" s="474" t="s">
        <v>122</v>
      </c>
      <c r="C124" s="676" t="str">
        <f>B26</f>
        <v>ISONIAZID</v>
      </c>
      <c r="D124" s="676"/>
      <c r="E124" s="462" t="s">
        <v>123</v>
      </c>
      <c r="F124" s="462"/>
      <c r="G124" s="619" t="e">
        <f>F115</f>
        <v>#DIV/0!</v>
      </c>
      <c r="H124" s="462"/>
      <c r="I124" s="462"/>
    </row>
    <row r="125" spans="1:10" ht="45.75" customHeight="1" x14ac:dyDescent="0.65">
      <c r="A125" s="473"/>
      <c r="B125" s="474" t="s">
        <v>170</v>
      </c>
      <c r="C125" s="474" t="s">
        <v>171</v>
      </c>
      <c r="D125" s="619">
        <f>MIN(F108:F113)</f>
        <v>0</v>
      </c>
      <c r="E125" s="474" t="s">
        <v>172</v>
      </c>
      <c r="F125" s="619">
        <f>MAX(F108:F113)</f>
        <v>0</v>
      </c>
      <c r="G125" s="620"/>
      <c r="H125" s="462"/>
      <c r="I125" s="462"/>
    </row>
    <row r="126" spans="1:10" ht="19.5" customHeight="1" thickBot="1" x14ac:dyDescent="0.35">
      <c r="A126" s="621"/>
      <c r="B126" s="621"/>
      <c r="C126" s="622"/>
      <c r="D126" s="622"/>
      <c r="E126" s="622"/>
      <c r="F126" s="622"/>
      <c r="G126" s="622"/>
      <c r="H126" s="622"/>
    </row>
    <row r="127" spans="1:10" ht="18.75" x14ac:dyDescent="0.3">
      <c r="B127" s="677" t="s">
        <v>26</v>
      </c>
      <c r="C127" s="677"/>
      <c r="E127" s="569" t="s">
        <v>27</v>
      </c>
      <c r="F127" s="623"/>
      <c r="G127" s="677" t="s">
        <v>28</v>
      </c>
      <c r="H127" s="677"/>
    </row>
    <row r="128" spans="1:10" ht="69.95" customHeight="1" x14ac:dyDescent="0.3">
      <c r="A128" s="473" t="s">
        <v>29</v>
      </c>
      <c r="B128" s="624"/>
      <c r="C128" s="624"/>
      <c r="E128" s="624"/>
      <c r="F128" s="462"/>
      <c r="G128" s="624"/>
      <c r="H128" s="624"/>
    </row>
    <row r="129" spans="1:9" ht="69.95" customHeight="1" x14ac:dyDescent="0.3">
      <c r="A129" s="473" t="s">
        <v>30</v>
      </c>
      <c r="B129" s="625"/>
      <c r="C129" s="625"/>
      <c r="E129" s="625"/>
      <c r="F129" s="462"/>
      <c r="G129" s="626"/>
      <c r="H129" s="626"/>
    </row>
    <row r="130" spans="1:9" ht="18.75" x14ac:dyDescent="0.3">
      <c r="A130" s="520"/>
      <c r="B130" s="520"/>
      <c r="C130" s="520"/>
      <c r="D130" s="520"/>
      <c r="E130" s="520"/>
      <c r="F130" s="522"/>
      <c r="G130" s="520"/>
      <c r="H130" s="520"/>
      <c r="I130" s="462"/>
    </row>
    <row r="131" spans="1:9" ht="18.75" x14ac:dyDescent="0.3">
      <c r="A131" s="520"/>
      <c r="B131" s="520"/>
      <c r="C131" s="520"/>
      <c r="D131" s="520"/>
      <c r="E131" s="520"/>
      <c r="F131" s="522"/>
      <c r="G131" s="520"/>
      <c r="H131" s="520"/>
      <c r="I131" s="462"/>
    </row>
    <row r="132" spans="1:9" ht="18.75" x14ac:dyDescent="0.3">
      <c r="A132" s="520"/>
      <c r="B132" s="520"/>
      <c r="C132" s="520"/>
      <c r="D132" s="520"/>
      <c r="E132" s="520"/>
      <c r="F132" s="522"/>
      <c r="G132" s="520"/>
      <c r="H132" s="520"/>
      <c r="I132" s="462"/>
    </row>
    <row r="133" spans="1:9" ht="18.75" x14ac:dyDescent="0.3">
      <c r="A133" s="520"/>
      <c r="B133" s="520"/>
      <c r="C133" s="520"/>
      <c r="D133" s="520"/>
      <c r="E133" s="520"/>
      <c r="F133" s="522"/>
      <c r="G133" s="520"/>
      <c r="H133" s="520"/>
      <c r="I133" s="462"/>
    </row>
    <row r="134" spans="1:9" ht="18.75" x14ac:dyDescent="0.3">
      <c r="A134" s="520"/>
      <c r="B134" s="520"/>
      <c r="C134" s="520"/>
      <c r="D134" s="520"/>
      <c r="E134" s="520"/>
      <c r="F134" s="522"/>
      <c r="G134" s="520"/>
      <c r="H134" s="520"/>
      <c r="I134" s="462"/>
    </row>
    <row r="135" spans="1:9" ht="18.75" x14ac:dyDescent="0.3">
      <c r="A135" s="520"/>
      <c r="B135" s="520"/>
      <c r="C135" s="520"/>
      <c r="D135" s="520"/>
      <c r="E135" s="520"/>
      <c r="F135" s="522"/>
      <c r="G135" s="520"/>
      <c r="H135" s="520"/>
      <c r="I135" s="462"/>
    </row>
    <row r="136" spans="1:9" ht="18.75" x14ac:dyDescent="0.3">
      <c r="A136" s="520"/>
      <c r="B136" s="520"/>
      <c r="C136" s="520"/>
      <c r="D136" s="520"/>
      <c r="E136" s="520"/>
      <c r="F136" s="522"/>
      <c r="G136" s="520"/>
      <c r="H136" s="520"/>
      <c r="I136" s="462"/>
    </row>
    <row r="137" spans="1:9" ht="18.75" x14ac:dyDescent="0.3">
      <c r="A137" s="520"/>
      <c r="B137" s="520"/>
      <c r="C137" s="520"/>
      <c r="D137" s="520"/>
      <c r="E137" s="520"/>
      <c r="F137" s="522"/>
      <c r="G137" s="520"/>
      <c r="H137" s="520"/>
      <c r="I137" s="462"/>
    </row>
    <row r="138" spans="1:9" ht="18.75" x14ac:dyDescent="0.3">
      <c r="A138" s="520"/>
      <c r="B138" s="520"/>
      <c r="C138" s="520"/>
      <c r="D138" s="520"/>
      <c r="E138" s="520"/>
      <c r="F138" s="522"/>
      <c r="G138" s="520"/>
      <c r="H138" s="520"/>
      <c r="I138" s="462"/>
    </row>
    <row r="250" spans="1:1" x14ac:dyDescent="0.25">
      <c r="A250" s="46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Rifampicin SST</vt:lpstr>
      <vt:lpstr>Isoniazid SST</vt:lpstr>
      <vt:lpstr>Uniformity</vt:lpstr>
      <vt:lpstr>Rifampicin</vt:lpstr>
      <vt:lpstr>Isoniazid</vt:lpstr>
      <vt:lpstr>Rifampicin Assay</vt:lpstr>
      <vt:lpstr>Isoniazid Assay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2018-04-18T06:54:30Z</cp:lastPrinted>
  <dcterms:created xsi:type="dcterms:W3CDTF">2005-07-05T10:19:27Z</dcterms:created>
  <dcterms:modified xsi:type="dcterms:W3CDTF">2018-04-18T08:13:11Z</dcterms:modified>
</cp:coreProperties>
</file>