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2"/>
  </bookViews>
  <sheets>
    <sheet name="SST" sheetId="1" r:id="rId1"/>
    <sheet name="Uniformity" sheetId="3" r:id="rId2"/>
    <sheet name="Ceftriaxone" sheetId="4" r:id="rId3"/>
  </sheets>
  <definedNames>
    <definedName name="_xlnm.Print_Area" localSheetId="2">Ceftriaxone!$A$1:$H$80</definedName>
    <definedName name="_xlnm.Print_Area" localSheetId="0">SST!$A$15:$G$61</definedName>
    <definedName name="_xlnm.Print_Area" localSheetId="1">Uniformity!$A$10:$G$52</definedName>
  </definedNames>
  <calcPr calcId="162913"/>
</workbook>
</file>

<file path=xl/calcChain.xml><?xml version="1.0" encoding="utf-8"?>
<calcChain xmlns="http://schemas.openxmlformats.org/spreadsheetml/2006/main">
  <c r="B21" i="1" l="1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3" l="1"/>
  <c r="D49" i="4"/>
  <c r="F45" i="4"/>
  <c r="D43" i="3"/>
  <c r="E35" i="3" s="1"/>
  <c r="D44" i="4"/>
  <c r="D45" i="4" s="1"/>
  <c r="E37" i="3" l="1"/>
  <c r="E21" i="3"/>
  <c r="E23" i="3"/>
  <c r="B57" i="4"/>
  <c r="B69" i="4" s="1"/>
  <c r="F46" i="4"/>
  <c r="G39" i="4"/>
  <c r="G40" i="4"/>
  <c r="G38" i="4"/>
  <c r="E29" i="3"/>
  <c r="D46" i="4"/>
  <c r="E40" i="4"/>
  <c r="E38" i="4"/>
  <c r="E39" i="4"/>
  <c r="E25" i="3"/>
  <c r="E39" i="3"/>
  <c r="D48" i="3"/>
  <c r="B47" i="3"/>
  <c r="E38" i="3"/>
  <c r="E32" i="3"/>
  <c r="E26" i="3"/>
  <c r="C48" i="3"/>
  <c r="C47" i="3"/>
  <c r="E30" i="3"/>
  <c r="E22" i="3"/>
  <c r="D47" i="3"/>
  <c r="E40" i="3"/>
  <c r="E36" i="3"/>
  <c r="E34" i="3"/>
  <c r="E28" i="3"/>
  <c r="E24" i="3"/>
  <c r="E33" i="3"/>
  <c r="E31" i="3"/>
  <c r="E27" i="3"/>
  <c r="D50" i="4" l="1"/>
  <c r="D52" i="4"/>
  <c r="E42" i="4"/>
  <c r="G42" i="4"/>
  <c r="D51" i="4" l="1"/>
  <c r="G65" i="4"/>
  <c r="H65" i="4" s="1"/>
  <c r="G70" i="4"/>
  <c r="H70" i="4" s="1"/>
  <c r="G62" i="4"/>
  <c r="H62" i="4" s="1"/>
  <c r="G69" i="4"/>
  <c r="H69" i="4" s="1"/>
  <c r="G64" i="4"/>
  <c r="H64" i="4" s="1"/>
  <c r="G61" i="4"/>
  <c r="H61" i="4" s="1"/>
  <c r="G68" i="4"/>
  <c r="H68" i="4" s="1"/>
  <c r="G66" i="4"/>
  <c r="H66" i="4" s="1"/>
  <c r="G60" i="4"/>
  <c r="H60" i="4" s="1"/>
  <c r="H72" i="4" l="1"/>
  <c r="H74" i="4"/>
  <c r="H73" i="4" l="1"/>
  <c r="G76" i="4"/>
</calcChain>
</file>

<file path=xl/sharedStrings.xml><?xml version="1.0" encoding="utf-8"?>
<sst xmlns="http://schemas.openxmlformats.org/spreadsheetml/2006/main" count="173" uniqueCount="121">
  <si>
    <t>HPLC System Suitability Report</t>
  </si>
  <si>
    <t>Analysis Data</t>
  </si>
  <si>
    <t>Assay</t>
  </si>
  <si>
    <t>Sample(s)</t>
  </si>
  <si>
    <t>Reference Substance:</t>
  </si>
  <si>
    <t>CETRIMED INJECTION</t>
  </si>
  <si>
    <t>% age Purity:</t>
  </si>
  <si>
    <t>NDQA201807021</t>
  </si>
  <si>
    <t>Weight (mg):</t>
  </si>
  <si>
    <t>Ceftriaxone Sodium</t>
  </si>
  <si>
    <t>Standard Conc (mg/mL):</t>
  </si>
  <si>
    <t>Each vial contains: Ceftriaxone Sodium USP equivalent to Cefriaxone 1000 mg</t>
  </si>
  <si>
    <t>2018-07-09 10:15:22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</si>
  <si>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</si>
  <si>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</si>
  <si>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</si>
  <si>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</si>
  <si>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</si>
  <si>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</si>
  <si>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</si>
  <si>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</si>
  <si>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</si>
  <si>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</si>
  <si>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</si>
  <si>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</si>
  <si>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</si>
  <si>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</si>
  <si>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</si>
  <si>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</si>
  <si>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</si>
  <si>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</si>
  <si>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</si>
  <si>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</si>
  <si>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</si>
  <si>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</si>
  <si>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</si>
  <si>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</si>
  <si>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</si>
  <si>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</si>
  <si>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</si>
  <si>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</si>
  <si>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</si>
  <si>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</si>
  <si>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</si>
  <si>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</si>
  <si>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</si>
  <si>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</si>
  <si>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2018-07-31 15:30:08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</si>
  <si>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</si>
  <si>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</si>
  <si>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</si>
  <si>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</si>
  <si>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</si>
  <si>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</si>
  <si>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</si>
  <si>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</si>
  <si>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</si>
  <si>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</si>
  <si>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</si>
  <si>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</si>
  <si>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</si>
  <si>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</si>
  <si>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</si>
  <si>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</si>
  <si>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</si>
  <si>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</si>
  <si>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</si>
  <si>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</si>
  <si>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</si>
  <si>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</si>
  <si>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</si>
  <si>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</si>
  <si>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</si>
  <si>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</si>
  <si>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</si>
  <si>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</si>
  <si>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</si>
  <si>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</si>
  <si>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</si>
  <si>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</si>
  <si>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</si>
  <si>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</si>
  <si>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</si>
  <si>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</si>
  <si>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</si>
  <si>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</si>
  <si>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</si>
  <si>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</si>
  <si>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</si>
  <si>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</si>
  <si>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</si>
  <si>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</si>
  <si>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</si>
  <si>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</si>
  <si>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</si>
  <si>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</si>
  <si>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</si>
  <si>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</si>
  <si>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</si>
  <si>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</si>
  <si>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</si>
  <si>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</si>
  <si>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</si>
  <si>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</si>
  <si>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</si>
  <si>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</si>
  <si>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</si>
  <si>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</si>
  <si>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</si>
  <si>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</si>
  <si>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</si>
  <si>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 xml:space="preserve">Ceftriaxone </t>
  </si>
  <si>
    <t>C2-11</t>
  </si>
  <si>
    <t>RUTTO   KENNEDY</t>
  </si>
  <si>
    <t>1ST AUG 2018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</si>
  <si>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1500</t>
    </r>
  </si>
  <si>
    <t>CEFTRIMED INJECTION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</si>
  <si>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1500</t>
    </r>
  </si>
  <si>
    <r>
      <t>The Asymmetry of all peaks were below</t>
    </r>
    <r>
      <rPr>
        <b/>
        <sz val="12"/>
        <color rgb="FF000000"/>
        <rFont val="Book Antiqua"/>
        <family val="1"/>
      </rPr>
      <t xml:space="preserve"> 2.0</t>
    </r>
  </si>
  <si>
    <t>Paul Njaria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</si>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</sst>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1" fillId="2" borderId="11" xfId="0" applyFont="1" applyFill="1" applyBorder="1" applyProtection="1">
      <protection locked="0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C33" sqref="C3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116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84.17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18.86/100</f>
        <v>0.18859999999999999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38768151</v>
      </c>
      <c r="C24" s="18">
        <v>1864.99</v>
      </c>
      <c r="D24" s="19">
        <v>1.08</v>
      </c>
      <c r="E24" s="20">
        <v>2.1</v>
      </c>
    </row>
    <row r="25" spans="1:6" ht="16.5" customHeight="1" x14ac:dyDescent="0.3">
      <c r="A25" s="17">
        <v>2</v>
      </c>
      <c r="B25" s="18">
        <v>38572505</v>
      </c>
      <c r="C25" s="18">
        <v>1886.17</v>
      </c>
      <c r="D25" s="19">
        <v>1.07</v>
      </c>
      <c r="E25" s="19">
        <v>2.1</v>
      </c>
    </row>
    <row r="26" spans="1:6" ht="16.5" customHeight="1" x14ac:dyDescent="0.3">
      <c r="A26" s="17">
        <v>3</v>
      </c>
      <c r="B26" s="18">
        <v>38741218</v>
      </c>
      <c r="C26" s="18">
        <v>1898.68</v>
      </c>
      <c r="D26" s="19">
        <v>1.06</v>
      </c>
      <c r="E26" s="19">
        <v>2.1</v>
      </c>
    </row>
    <row r="27" spans="1:6" ht="16.5" customHeight="1" x14ac:dyDescent="0.3">
      <c r="A27" s="17">
        <v>4</v>
      </c>
      <c r="B27" s="18">
        <v>38781591</v>
      </c>
      <c r="C27" s="18">
        <v>1899.63</v>
      </c>
      <c r="D27" s="19">
        <v>1.06</v>
      </c>
      <c r="E27" s="19">
        <v>2.1</v>
      </c>
    </row>
    <row r="28" spans="1:6" ht="16.5" customHeight="1" x14ac:dyDescent="0.3">
      <c r="A28" s="17">
        <v>5</v>
      </c>
      <c r="B28" s="18">
        <v>38555711</v>
      </c>
      <c r="C28" s="18">
        <v>1912.45</v>
      </c>
      <c r="D28" s="19">
        <v>1.04</v>
      </c>
      <c r="E28" s="19">
        <v>2.1</v>
      </c>
    </row>
    <row r="29" spans="1:6" ht="16.5" customHeight="1" x14ac:dyDescent="0.3">
      <c r="A29" s="17">
        <v>6</v>
      </c>
      <c r="B29" s="21">
        <v>38710065</v>
      </c>
      <c r="C29" s="21">
        <v>1904.11</v>
      </c>
      <c r="D29" s="22">
        <v>1.0900000000000001</v>
      </c>
      <c r="E29" s="22">
        <v>2.09</v>
      </c>
    </row>
    <row r="30" spans="1:6" ht="16.5" customHeight="1" x14ac:dyDescent="0.3">
      <c r="A30" s="23" t="s">
        <v>18</v>
      </c>
      <c r="B30" s="24">
        <f>AVERAGE(B24:B29)</f>
        <v>38688206.833333336</v>
      </c>
      <c r="C30" s="25">
        <f>AVERAGE(C24:C29)</f>
        <v>1894.3383333333334</v>
      </c>
      <c r="D30" s="26">
        <f>AVERAGE(D24:D29)</f>
        <v>1.0666666666666667</v>
      </c>
      <c r="E30" s="26">
        <f>AVERAGE(E24:E29)</f>
        <v>2.0983333333333332</v>
      </c>
    </row>
    <row r="31" spans="1:6" ht="16.5" customHeight="1" x14ac:dyDescent="0.3">
      <c r="A31" s="27" t="s">
        <v>19</v>
      </c>
      <c r="B31" s="28">
        <f>(STDEV(B24:B29)/B30)</f>
        <v>2.5676949805207168E-3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40" t="s">
        <v>117</v>
      </c>
      <c r="C35" s="38"/>
      <c r="D35" s="38"/>
      <c r="E35" s="39"/>
      <c r="F35" s="2"/>
    </row>
    <row r="36" spans="1:6" ht="16.5" customHeight="1" x14ac:dyDescent="0.3">
      <c r="A36" s="11"/>
      <c r="B36" s="40" t="s">
        <v>118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40" t="s">
        <v>115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25</v>
      </c>
      <c r="C59" s="23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113</v>
      </c>
      <c r="C60" s="48"/>
      <c r="E60" s="48" t="s">
        <v>114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48" workbookViewId="0">
      <selection activeCell="D44" sqref="D44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4" t="s">
        <v>30</v>
      </c>
      <c r="B8" s="244"/>
      <c r="C8" s="244"/>
      <c r="D8" s="244"/>
      <c r="E8" s="244"/>
      <c r="F8" s="244"/>
      <c r="G8" s="24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5" t="s">
        <v>31</v>
      </c>
      <c r="B10" s="245"/>
      <c r="C10" s="245"/>
      <c r="D10" s="245"/>
      <c r="E10" s="245"/>
      <c r="F10" s="245"/>
      <c r="G10" s="24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39" t="s">
        <v>32</v>
      </c>
      <c r="B11" s="239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39" t="s">
        <v>33</v>
      </c>
      <c r="B12" s="239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39" t="s">
        <v>34</v>
      </c>
      <c r="B13" s="239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39" t="s">
        <v>35</v>
      </c>
      <c r="B14" s="239"/>
      <c r="C14" s="243" t="s">
        <v>11</v>
      </c>
      <c r="D14" s="243"/>
      <c r="E14" s="243"/>
      <c r="F14" s="243"/>
      <c r="G14" s="24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39" t="s">
        <v>36</v>
      </c>
      <c r="B15" s="239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39" t="s">
        <v>37</v>
      </c>
      <c r="B16" s="239"/>
      <c r="C16" s="74" t="s">
        <v>47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0" t="s">
        <v>1</v>
      </c>
      <c r="B18" s="240"/>
      <c r="C18" s="75" t="s">
        <v>38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39</v>
      </c>
      <c r="B20" s="78" t="s">
        <v>40</v>
      </c>
      <c r="C20" s="79" t="s">
        <v>41</v>
      </c>
      <c r="D20" s="77" t="s">
        <v>42</v>
      </c>
      <c r="E20" s="80" t="s">
        <v>43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13325.49</v>
      </c>
      <c r="C21" s="83">
        <v>12176.7</v>
      </c>
      <c r="D21" s="84">
        <f t="shared" ref="D21:D40" si="0">B21-C21</f>
        <v>1148.7899999999991</v>
      </c>
      <c r="E21" s="85">
        <f t="shared" ref="E21:E40" si="1">(D21-$D$43)/$D$43</f>
        <v>2.3453409905917558E-3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13349.45</v>
      </c>
      <c r="C22" s="88">
        <v>12203.94</v>
      </c>
      <c r="D22" s="89">
        <f t="shared" si="0"/>
        <v>1145.5100000000002</v>
      </c>
      <c r="E22" s="85">
        <f t="shared" si="1"/>
        <v>-5.1653343245159993E-4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13120.97</v>
      </c>
      <c r="C23" s="88">
        <v>11971.3</v>
      </c>
      <c r="D23" s="89">
        <f t="shared" si="0"/>
        <v>1149.67</v>
      </c>
      <c r="E23" s="85">
        <f t="shared" si="1"/>
        <v>3.113160957750891E-3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13516.59</v>
      </c>
      <c r="C24" s="88">
        <v>12362.52</v>
      </c>
      <c r="D24" s="89">
        <f t="shared" si="0"/>
        <v>1154.0699999999997</v>
      </c>
      <c r="E24" s="85">
        <f t="shared" si="1"/>
        <v>6.9522607935418035E-3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13459.33</v>
      </c>
      <c r="C25" s="88">
        <v>12322.98</v>
      </c>
      <c r="D25" s="89">
        <f t="shared" si="0"/>
        <v>1136.3500000000004</v>
      </c>
      <c r="E25" s="85">
        <f t="shared" si="1"/>
        <v>-8.5088412724168526E-3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13442.07</v>
      </c>
      <c r="C26" s="88">
        <v>12301.3</v>
      </c>
      <c r="D26" s="89">
        <f t="shared" si="0"/>
        <v>1140.7700000000004</v>
      </c>
      <c r="E26" s="85">
        <f t="shared" si="1"/>
        <v>-4.6522909828265076E-3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13374.74</v>
      </c>
      <c r="C27" s="88">
        <v>12226.79</v>
      </c>
      <c r="D27" s="89">
        <f t="shared" si="0"/>
        <v>1147.9499999999989</v>
      </c>
      <c r="E27" s="85">
        <f t="shared" si="1"/>
        <v>1.6124219310314851E-3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13565.63</v>
      </c>
      <c r="C28" s="88">
        <v>12411.83</v>
      </c>
      <c r="D28" s="89">
        <f t="shared" si="0"/>
        <v>1153.7999999999993</v>
      </c>
      <c r="E28" s="85">
        <f t="shared" si="1"/>
        <v>6.7166796672542333E-3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13288.48</v>
      </c>
      <c r="C29" s="88">
        <v>12151.89</v>
      </c>
      <c r="D29" s="89">
        <f t="shared" si="0"/>
        <v>1136.5900000000001</v>
      </c>
      <c r="E29" s="85">
        <f t="shared" si="1"/>
        <v>-8.2994358268284295E-3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13397.99</v>
      </c>
      <c r="C30" s="88">
        <v>12246.67</v>
      </c>
      <c r="D30" s="89">
        <f t="shared" si="0"/>
        <v>1151.3199999999997</v>
      </c>
      <c r="E30" s="85">
        <f t="shared" si="1"/>
        <v>4.5528233961722843E-3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13269.44</v>
      </c>
      <c r="C31" s="88">
        <v>12112.23</v>
      </c>
      <c r="D31" s="89">
        <f t="shared" si="0"/>
        <v>1157.2100000000009</v>
      </c>
      <c r="E31" s="85">
        <f t="shared" si="1"/>
        <v>9.6919820399938971E-3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13439.23</v>
      </c>
      <c r="C32" s="88">
        <v>12286.71</v>
      </c>
      <c r="D32" s="89">
        <f t="shared" si="0"/>
        <v>1152.5200000000004</v>
      </c>
      <c r="E32" s="85">
        <f t="shared" si="1"/>
        <v>5.599850624115982E-3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13318.52</v>
      </c>
      <c r="C33" s="88">
        <v>12169.95</v>
      </c>
      <c r="D33" s="89">
        <f t="shared" si="0"/>
        <v>1148.5699999999997</v>
      </c>
      <c r="E33" s="85">
        <f t="shared" si="1"/>
        <v>2.1533859988027656E-3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13436.28</v>
      </c>
      <c r="C34" s="88">
        <v>12291.11</v>
      </c>
      <c r="D34" s="89">
        <f t="shared" si="0"/>
        <v>1145.17</v>
      </c>
      <c r="E34" s="85">
        <f t="shared" si="1"/>
        <v>-8.1319114703559464E-4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13432.74</v>
      </c>
      <c r="C35" s="88">
        <v>12298.87</v>
      </c>
      <c r="D35" s="89">
        <f t="shared" si="0"/>
        <v>1133.869999999999</v>
      </c>
      <c r="E35" s="85">
        <f t="shared" si="1"/>
        <v>-1.0672697543500389E-2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13325.98</v>
      </c>
      <c r="C36" s="88">
        <v>12187.84</v>
      </c>
      <c r="D36" s="89">
        <f t="shared" si="0"/>
        <v>1138.1399999999994</v>
      </c>
      <c r="E36" s="85">
        <f t="shared" si="1"/>
        <v>-6.9470256574026088E-3</v>
      </c>
      <c r="G36" s="66"/>
      <c r="H36" s="66"/>
    </row>
    <row r="37" spans="1:15" ht="15" x14ac:dyDescent="0.3">
      <c r="A37" s="86">
        <v>17</v>
      </c>
      <c r="B37" s="90">
        <v>13335.58</v>
      </c>
      <c r="C37" s="88">
        <v>12187.9</v>
      </c>
      <c r="D37" s="89">
        <f t="shared" si="0"/>
        <v>1147.6800000000003</v>
      </c>
      <c r="E37" s="85">
        <f t="shared" si="1"/>
        <v>1.3768408047455021E-3</v>
      </c>
    </row>
    <row r="38" spans="1:15" ht="15" x14ac:dyDescent="0.3">
      <c r="A38" s="86">
        <v>18</v>
      </c>
      <c r="B38" s="90">
        <v>13588.09</v>
      </c>
      <c r="C38" s="88">
        <v>12442.64</v>
      </c>
      <c r="D38" s="89">
        <f t="shared" si="0"/>
        <v>1145.4500000000007</v>
      </c>
      <c r="E38" s="85">
        <f t="shared" si="1"/>
        <v>-5.6888479384830867E-4</v>
      </c>
    </row>
    <row r="39" spans="1:15" ht="15" x14ac:dyDescent="0.3">
      <c r="A39" s="86">
        <v>19</v>
      </c>
      <c r="B39" s="90">
        <v>13421.35</v>
      </c>
      <c r="C39" s="88">
        <v>12276.61</v>
      </c>
      <c r="D39" s="89">
        <f t="shared" si="0"/>
        <v>1144.7399999999998</v>
      </c>
      <c r="E39" s="85">
        <f t="shared" si="1"/>
        <v>-1.188375903715446E-3</v>
      </c>
    </row>
    <row r="40" spans="1:15" ht="14.25" customHeight="1" x14ac:dyDescent="0.3">
      <c r="A40" s="91">
        <v>20</v>
      </c>
      <c r="B40" s="92">
        <v>13434.82</v>
      </c>
      <c r="C40" s="93">
        <v>12290.95</v>
      </c>
      <c r="D40" s="94">
        <f t="shared" si="0"/>
        <v>1143.869999999999</v>
      </c>
      <c r="E40" s="95">
        <f t="shared" si="1"/>
        <v>-1.9474706439748649E-3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44</v>
      </c>
      <c r="B42" s="97">
        <f>SUM(B21:B40)</f>
        <v>267842.76999999996</v>
      </c>
      <c r="C42" s="98">
        <f>SUM(C21:C40)</f>
        <v>244920.72999999998</v>
      </c>
      <c r="D42" s="99">
        <f>SUM(D21:D40)</f>
        <v>22922.039999999997</v>
      </c>
    </row>
    <row r="43" spans="1:15" ht="15.75" customHeight="1" x14ac:dyDescent="0.3">
      <c r="A43" s="100" t="s">
        <v>45</v>
      </c>
      <c r="B43" s="101">
        <f>AVERAGE(B21:B40)</f>
        <v>13392.138499999997</v>
      </c>
      <c r="C43" s="102">
        <f>AVERAGE(C21:C40)</f>
        <v>12246.036499999998</v>
      </c>
      <c r="D43" s="103">
        <f>AVERAGE(D21:D40)</f>
        <v>1146.1019999999999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45</v>
      </c>
      <c r="C46" s="106" t="s">
        <v>46</v>
      </c>
    </row>
    <row r="47" spans="1:15" ht="15.75" customHeight="1" x14ac:dyDescent="0.3">
      <c r="B47" s="241">
        <f>D43</f>
        <v>1146.1019999999999</v>
      </c>
      <c r="C47" s="107">
        <f>-(IF(D43&gt;300, 7.5%, 10%))</f>
        <v>-7.4999999999999997E-2</v>
      </c>
      <c r="D47" s="108">
        <f>IF(D43&lt;300, D43*0.9, D43*0.925)</f>
        <v>1060.14435</v>
      </c>
    </row>
    <row r="48" spans="1:15" ht="15.75" customHeight="1" x14ac:dyDescent="0.3">
      <c r="B48" s="242"/>
      <c r="C48" s="109">
        <f>+(IF(D43&gt;300, 7.5%, 10%))</f>
        <v>7.4999999999999997E-2</v>
      </c>
      <c r="D48" s="108">
        <f>IF(D43&lt;300, D43*1.1, D43*1.075)</f>
        <v>1232.0596499999997</v>
      </c>
    </row>
    <row r="49" spans="1:7" ht="14.25" customHeight="1" x14ac:dyDescent="0.3">
      <c r="A49" s="110"/>
      <c r="D49" s="111"/>
    </row>
    <row r="50" spans="1:7" ht="15" customHeight="1" x14ac:dyDescent="0.3">
      <c r="B50" s="238" t="s">
        <v>25</v>
      </c>
      <c r="C50" s="238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66" zoomScale="78" zoomScaleNormal="78" zoomScaleSheetLayoutView="78" workbookViewId="0">
      <selection activeCell="F73" sqref="F7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31" customWidth="1"/>
    <col min="6" max="6" width="41.42578125" customWidth="1"/>
    <col min="7" max="7" width="34.28515625" customWidth="1"/>
    <col min="8" max="8" width="16.28515625" customWidth="1"/>
  </cols>
  <sheetData>
    <row r="1" spans="1:8" x14ac:dyDescent="0.2">
      <c r="A1" s="259" t="s">
        <v>48</v>
      </c>
      <c r="B1" s="259"/>
      <c r="C1" s="259"/>
      <c r="D1" s="259"/>
      <c r="E1" s="259"/>
      <c r="F1" s="259"/>
      <c r="G1" s="259"/>
      <c r="H1" s="259"/>
    </row>
    <row r="2" spans="1:8" x14ac:dyDescent="0.2">
      <c r="A2" s="259"/>
      <c r="B2" s="259"/>
      <c r="C2" s="259"/>
      <c r="D2" s="259"/>
      <c r="E2" s="259"/>
      <c r="F2" s="259"/>
      <c r="G2" s="259"/>
      <c r="H2" s="259"/>
    </row>
    <row r="3" spans="1:8" x14ac:dyDescent="0.2">
      <c r="A3" s="259"/>
      <c r="B3" s="259"/>
      <c r="C3" s="259"/>
      <c r="D3" s="259"/>
      <c r="E3" s="259"/>
      <c r="F3" s="259"/>
      <c r="G3" s="259"/>
      <c r="H3" s="259"/>
    </row>
    <row r="4" spans="1:8" x14ac:dyDescent="0.2">
      <c r="A4" s="259"/>
      <c r="B4" s="259"/>
      <c r="C4" s="259"/>
      <c r="D4" s="259"/>
      <c r="E4" s="259"/>
      <c r="F4" s="259"/>
      <c r="G4" s="259"/>
      <c r="H4" s="259"/>
    </row>
    <row r="5" spans="1:8" x14ac:dyDescent="0.2">
      <c r="A5" s="259"/>
      <c r="B5" s="259"/>
      <c r="C5" s="259"/>
      <c r="D5" s="259"/>
      <c r="E5" s="259"/>
      <c r="F5" s="259"/>
      <c r="G5" s="259"/>
      <c r="H5" s="259"/>
    </row>
    <row r="6" spans="1:8" x14ac:dyDescent="0.2">
      <c r="A6" s="259"/>
      <c r="B6" s="259"/>
      <c r="C6" s="259"/>
      <c r="D6" s="259"/>
      <c r="E6" s="259"/>
      <c r="F6" s="259"/>
      <c r="G6" s="259"/>
      <c r="H6" s="259"/>
    </row>
    <row r="7" spans="1:8" x14ac:dyDescent="0.2">
      <c r="A7" s="259"/>
      <c r="B7" s="259"/>
      <c r="C7" s="259"/>
      <c r="D7" s="259"/>
      <c r="E7" s="259"/>
      <c r="F7" s="259"/>
      <c r="G7" s="259"/>
      <c r="H7" s="259"/>
    </row>
    <row r="8" spans="1:8" x14ac:dyDescent="0.2">
      <c r="A8" s="260" t="s">
        <v>49</v>
      </c>
      <c r="B8" s="260"/>
      <c r="C8" s="260"/>
      <c r="D8" s="260"/>
      <c r="E8" s="260"/>
      <c r="F8" s="260"/>
      <c r="G8" s="260"/>
      <c r="H8" s="260"/>
    </row>
    <row r="9" spans="1:8" x14ac:dyDescent="0.2">
      <c r="A9" s="260"/>
      <c r="B9" s="260"/>
      <c r="C9" s="260"/>
      <c r="D9" s="260"/>
      <c r="E9" s="260"/>
      <c r="F9" s="260"/>
      <c r="G9" s="260"/>
      <c r="H9" s="260"/>
    </row>
    <row r="10" spans="1:8" x14ac:dyDescent="0.2">
      <c r="A10" s="260"/>
      <c r="B10" s="260"/>
      <c r="C10" s="260"/>
      <c r="D10" s="260"/>
      <c r="E10" s="260"/>
      <c r="F10" s="260"/>
      <c r="G10" s="260"/>
      <c r="H10" s="260"/>
    </row>
    <row r="11" spans="1:8" x14ac:dyDescent="0.2">
      <c r="A11" s="260"/>
      <c r="B11" s="260"/>
      <c r="C11" s="260"/>
      <c r="D11" s="260"/>
      <c r="E11" s="260"/>
      <c r="F11" s="260"/>
      <c r="G11" s="260"/>
      <c r="H11" s="260"/>
    </row>
    <row r="12" spans="1:8" x14ac:dyDescent="0.2">
      <c r="A12" s="260"/>
      <c r="B12" s="260"/>
      <c r="C12" s="260"/>
      <c r="D12" s="260"/>
      <c r="E12" s="260"/>
      <c r="F12" s="260"/>
      <c r="G12" s="260"/>
      <c r="H12" s="260"/>
    </row>
    <row r="13" spans="1:8" x14ac:dyDescent="0.2">
      <c r="A13" s="260"/>
      <c r="B13" s="260"/>
      <c r="C13" s="260"/>
      <c r="D13" s="260"/>
      <c r="E13" s="260"/>
      <c r="F13" s="260"/>
      <c r="G13" s="260"/>
      <c r="H13" s="260"/>
    </row>
    <row r="14" spans="1:8" x14ac:dyDescent="0.2">
      <c r="A14" s="260"/>
      <c r="B14" s="260"/>
      <c r="C14" s="260"/>
      <c r="D14" s="260"/>
      <c r="E14" s="260"/>
      <c r="F14" s="260"/>
      <c r="G14" s="260"/>
      <c r="H14" s="260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61" t="s">
        <v>30</v>
      </c>
      <c r="B16" s="262"/>
      <c r="C16" s="262"/>
      <c r="D16" s="262"/>
      <c r="E16" s="262"/>
      <c r="F16" s="262"/>
      <c r="G16" s="262"/>
      <c r="H16" s="263"/>
    </row>
    <row r="17" spans="1:8" ht="18.75" customHeight="1" x14ac:dyDescent="0.3">
      <c r="A17" s="120" t="s">
        <v>50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32</v>
      </c>
      <c r="B18" s="264" t="s">
        <v>5</v>
      </c>
      <c r="C18" s="264"/>
      <c r="D18" s="264"/>
      <c r="E18" s="264"/>
      <c r="F18" s="119"/>
      <c r="G18" s="119"/>
      <c r="H18" s="119"/>
    </row>
    <row r="19" spans="1:8" ht="26.25" customHeight="1" x14ac:dyDescent="0.4">
      <c r="A19" s="121" t="s">
        <v>33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34</v>
      </c>
      <c r="B20" s="122" t="s">
        <v>111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35</v>
      </c>
      <c r="B21" s="265" t="s">
        <v>11</v>
      </c>
      <c r="C21" s="265"/>
      <c r="D21" s="265"/>
      <c r="E21" s="265"/>
      <c r="F21" s="265"/>
      <c r="G21" s="265"/>
      <c r="H21" s="265"/>
    </row>
    <row r="22" spans="1:8" ht="26.25" customHeight="1" x14ac:dyDescent="0.4">
      <c r="A22" s="121" t="s">
        <v>36</v>
      </c>
      <c r="B22" s="123">
        <v>43301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37</v>
      </c>
      <c r="B23" s="123">
        <v>43312</v>
      </c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64" t="s">
        <v>9</v>
      </c>
      <c r="C26" s="264"/>
      <c r="D26" s="119"/>
      <c r="E26" s="119"/>
      <c r="F26" s="119"/>
      <c r="G26" s="119"/>
      <c r="H26" s="119"/>
    </row>
    <row r="27" spans="1:8" ht="26.25" customHeight="1" x14ac:dyDescent="0.4">
      <c r="A27" s="127" t="s">
        <v>51</v>
      </c>
      <c r="B27" s="265" t="s">
        <v>112</v>
      </c>
      <c r="C27" s="265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84.17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52</v>
      </c>
      <c r="B29" s="129">
        <v>0</v>
      </c>
      <c r="C29" s="266" t="s">
        <v>53</v>
      </c>
      <c r="D29" s="267"/>
      <c r="E29" s="267"/>
      <c r="F29" s="267"/>
      <c r="G29" s="267"/>
      <c r="H29" s="268"/>
    </row>
    <row r="30" spans="1:8" ht="19.5" customHeight="1" x14ac:dyDescent="0.3">
      <c r="A30" s="127" t="s">
        <v>54</v>
      </c>
      <c r="B30" s="130">
        <f>B28-B29</f>
        <v>84.17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55</v>
      </c>
      <c r="B31" s="133">
        <v>1</v>
      </c>
      <c r="C31" s="269" t="s">
        <v>56</v>
      </c>
      <c r="D31" s="270"/>
      <c r="E31" s="270"/>
      <c r="F31" s="270"/>
      <c r="G31" s="270"/>
      <c r="H31" s="271"/>
    </row>
    <row r="32" spans="1:8" ht="27" customHeight="1" x14ac:dyDescent="0.4">
      <c r="A32" s="127" t="s">
        <v>57</v>
      </c>
      <c r="B32" s="133">
        <v>1</v>
      </c>
      <c r="C32" s="269" t="s">
        <v>58</v>
      </c>
      <c r="D32" s="270"/>
      <c r="E32" s="270"/>
      <c r="F32" s="270"/>
      <c r="G32" s="270"/>
      <c r="H32" s="271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59</v>
      </c>
      <c r="B34" s="136">
        <f>B31/B32</f>
        <v>1</v>
      </c>
      <c r="C34" s="119" t="s">
        <v>60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61</v>
      </c>
      <c r="B36" s="139">
        <v>100</v>
      </c>
      <c r="C36" s="119"/>
      <c r="D36" s="272" t="s">
        <v>62</v>
      </c>
      <c r="E36" s="273"/>
      <c r="F36" s="272" t="s">
        <v>63</v>
      </c>
      <c r="G36" s="274"/>
      <c r="H36" s="137"/>
    </row>
    <row r="37" spans="1:8" ht="26.25" customHeight="1" x14ac:dyDescent="0.4">
      <c r="A37" s="140" t="s">
        <v>64</v>
      </c>
      <c r="B37" s="141">
        <v>1</v>
      </c>
      <c r="C37" s="142" t="s">
        <v>65</v>
      </c>
      <c r="D37" s="143" t="s">
        <v>66</v>
      </c>
      <c r="E37" s="144" t="s">
        <v>67</v>
      </c>
      <c r="F37" s="143" t="s">
        <v>66</v>
      </c>
      <c r="G37" s="145" t="s">
        <v>67</v>
      </c>
      <c r="H37" s="137"/>
    </row>
    <row r="38" spans="1:8" ht="26.25" customHeight="1" x14ac:dyDescent="0.4">
      <c r="A38" s="140" t="s">
        <v>68</v>
      </c>
      <c r="B38" s="141">
        <v>1</v>
      </c>
      <c r="C38" s="146">
        <v>1</v>
      </c>
      <c r="D38" s="147">
        <v>38712342</v>
      </c>
      <c r="E38" s="148">
        <f>IF(ISBLANK(D38),"-",$D$48/$D$45*D38)</f>
        <v>48773107.39727746</v>
      </c>
      <c r="F38" s="147">
        <v>42018966</v>
      </c>
      <c r="G38" s="149">
        <f>IF(ISBLANK(F38),"-",$D$48/$F$45*F38)</f>
        <v>49549922.451048054</v>
      </c>
      <c r="H38" s="137"/>
    </row>
    <row r="39" spans="1:8" ht="26.25" customHeight="1" x14ac:dyDescent="0.4">
      <c r="A39" s="140" t="s">
        <v>69</v>
      </c>
      <c r="B39" s="141">
        <v>1</v>
      </c>
      <c r="C39" s="150">
        <v>2</v>
      </c>
      <c r="D39" s="151">
        <v>38602531</v>
      </c>
      <c r="E39" s="152">
        <f>IF(ISBLANK(D39),"-",$D$48/$D$45*D39)</f>
        <v>48634758.141724735</v>
      </c>
      <c r="F39" s="151">
        <v>42271001</v>
      </c>
      <c r="G39" s="153">
        <f>IF(ISBLANK(F39),"-",$D$48/$F$45*F39)</f>
        <v>49847129.067340091</v>
      </c>
      <c r="H39" s="137"/>
    </row>
    <row r="40" spans="1:8" ht="26.25" customHeight="1" x14ac:dyDescent="0.4">
      <c r="A40" s="140" t="s">
        <v>70</v>
      </c>
      <c r="B40" s="141">
        <v>1</v>
      </c>
      <c r="C40" s="150">
        <v>3</v>
      </c>
      <c r="D40" s="151">
        <v>38774807</v>
      </c>
      <c r="E40" s="152">
        <f>IF(ISBLANK(D40),"-",$D$48/$D$45*D40)</f>
        <v>48851806.127350956</v>
      </c>
      <c r="F40" s="151">
        <v>42248272</v>
      </c>
      <c r="G40" s="153">
        <f>IF(ISBLANK(F40),"-",$D$48/$F$45*F40)</f>
        <v>49820326.404290505</v>
      </c>
      <c r="H40" s="119"/>
    </row>
    <row r="41" spans="1:8" ht="26.25" customHeight="1" x14ac:dyDescent="0.4">
      <c r="A41" s="140" t="s">
        <v>71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72</v>
      </c>
      <c r="B42" s="141">
        <v>1</v>
      </c>
      <c r="C42" s="158" t="s">
        <v>73</v>
      </c>
      <c r="D42" s="159">
        <f>AVERAGE(D38:D41)</f>
        <v>38696560</v>
      </c>
      <c r="E42" s="160">
        <f>AVERAGE(E38:E41)</f>
        <v>48753223.888784386</v>
      </c>
      <c r="F42" s="159">
        <f>AVERAGE(F38:F41)</f>
        <v>42179413</v>
      </c>
      <c r="G42" s="161">
        <f>AVERAGE(G38:G41)</f>
        <v>49739125.974226214</v>
      </c>
      <c r="H42" s="162"/>
    </row>
    <row r="43" spans="1:8" ht="26.25" customHeight="1" x14ac:dyDescent="0.4">
      <c r="A43" s="140" t="s">
        <v>74</v>
      </c>
      <c r="B43" s="141">
        <v>1</v>
      </c>
      <c r="C43" s="163" t="s">
        <v>75</v>
      </c>
      <c r="D43" s="164">
        <v>18.86</v>
      </c>
      <c r="E43" s="165"/>
      <c r="F43" s="164">
        <v>20.149999999999999</v>
      </c>
      <c r="G43" s="119"/>
      <c r="H43" s="162"/>
    </row>
    <row r="44" spans="1:8" ht="26.25" customHeight="1" x14ac:dyDescent="0.4">
      <c r="A44" s="140" t="s">
        <v>76</v>
      </c>
      <c r="B44" s="141">
        <v>1</v>
      </c>
      <c r="C44" s="166" t="s">
        <v>77</v>
      </c>
      <c r="D44" s="167">
        <f>D43*$B$34</f>
        <v>18.86</v>
      </c>
      <c r="E44" s="168"/>
      <c r="F44" s="167">
        <f>F43*$B$34</f>
        <v>20.149999999999999</v>
      </c>
      <c r="G44" s="119"/>
      <c r="H44" s="162"/>
    </row>
    <row r="45" spans="1:8" ht="19.5" customHeight="1" x14ac:dyDescent="0.3">
      <c r="A45" s="140" t="s">
        <v>78</v>
      </c>
      <c r="B45" s="169">
        <f>(B44/B43)*(B42/B41)*(B40/B39)*(B38/B37)*B36</f>
        <v>100</v>
      </c>
      <c r="C45" s="166" t="s">
        <v>79</v>
      </c>
      <c r="D45" s="170">
        <f>D44*$B$30/100</f>
        <v>15.874462000000001</v>
      </c>
      <c r="E45" s="171"/>
      <c r="F45" s="170">
        <f>F44*$B$30/100</f>
        <v>16.960255</v>
      </c>
      <c r="G45" s="119"/>
      <c r="H45" s="162"/>
    </row>
    <row r="46" spans="1:8" ht="19.5" customHeight="1" x14ac:dyDescent="0.3">
      <c r="A46" s="254" t="s">
        <v>80</v>
      </c>
      <c r="B46" s="255"/>
      <c r="C46" s="166" t="s">
        <v>81</v>
      </c>
      <c r="D46" s="167">
        <f>D45/$B$45</f>
        <v>0.15874462</v>
      </c>
      <c r="E46" s="171"/>
      <c r="F46" s="172">
        <f>F45/$B$45</f>
        <v>0.16960254999999999</v>
      </c>
      <c r="G46" s="119"/>
      <c r="H46" s="162"/>
    </row>
    <row r="47" spans="1:8" ht="27" customHeight="1" x14ac:dyDescent="0.4">
      <c r="A47" s="256"/>
      <c r="B47" s="257"/>
      <c r="C47" s="173" t="s">
        <v>82</v>
      </c>
      <c r="D47" s="174">
        <v>0.2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83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84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85</v>
      </c>
      <c r="D50" s="179">
        <f>AVERAGE(E38:E41,G38:G41)</f>
        <v>49246174.9315053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86</v>
      </c>
      <c r="D51" s="181">
        <f>STDEV(E38:E41,G38:G41)/D50</f>
        <v>1.1255572075105103E-2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87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88</v>
      </c>
      <c r="B55" s="185" t="str">
        <f>B21</f>
        <v>Each vial contains: Ceftriaxone Sodium USP equivalent to Cefriaxone 1000 mg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89</v>
      </c>
      <c r="B56" s="187">
        <v>1000</v>
      </c>
      <c r="C56" s="119" t="str">
        <f>B20</f>
        <v xml:space="preserve">Ceftriaxone 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90</v>
      </c>
      <c r="B57" s="236">
        <f>Uniformity!D43</f>
        <v>1146.1019999999999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91</v>
      </c>
      <c r="B59" s="139">
        <v>200</v>
      </c>
      <c r="C59" s="119"/>
      <c r="D59" s="189" t="s">
        <v>92</v>
      </c>
      <c r="E59" s="190" t="s">
        <v>65</v>
      </c>
      <c r="F59" s="190" t="s">
        <v>66</v>
      </c>
      <c r="G59" s="190" t="s">
        <v>93</v>
      </c>
      <c r="H59" s="142" t="s">
        <v>94</v>
      </c>
    </row>
    <row r="60" spans="1:8" ht="26.25" customHeight="1" x14ac:dyDescent="0.4">
      <c r="A60" s="140" t="s">
        <v>95</v>
      </c>
      <c r="B60" s="141">
        <v>1</v>
      </c>
      <c r="C60" s="247" t="s">
        <v>96</v>
      </c>
      <c r="D60" s="250">
        <v>46.57</v>
      </c>
      <c r="E60" s="191">
        <v>1</v>
      </c>
      <c r="F60" s="192">
        <v>47224820</v>
      </c>
      <c r="G60" s="193">
        <f>IF(ISBLANK(F60),"-",(F60/$D$50*$D$47*$B$68)*($B$57/$D$60))</f>
        <v>944.00616729201738</v>
      </c>
      <c r="H60" s="194">
        <f t="shared" ref="H60:H71" si="0">IF(ISBLANK(F60),"-",G60/$B$56)</f>
        <v>0.94400616729201736</v>
      </c>
    </row>
    <row r="61" spans="1:8" ht="26.25" customHeight="1" x14ac:dyDescent="0.4">
      <c r="A61" s="140" t="s">
        <v>97</v>
      </c>
      <c r="B61" s="141">
        <v>1</v>
      </c>
      <c r="C61" s="248"/>
      <c r="D61" s="251"/>
      <c r="E61" s="195">
        <v>2</v>
      </c>
      <c r="F61" s="151">
        <v>47174923</v>
      </c>
      <c r="G61" s="196">
        <f>IF(ISBLANK(F61),"-",(F61/$D$50*$D$47*$B$68)*($B$57/$D$60))</f>
        <v>943.00874526416476</v>
      </c>
      <c r="H61" s="197">
        <f t="shared" si="0"/>
        <v>0.94300874526416478</v>
      </c>
    </row>
    <row r="62" spans="1:8" ht="26.25" customHeight="1" x14ac:dyDescent="0.4">
      <c r="A62" s="140" t="s">
        <v>98</v>
      </c>
      <c r="B62" s="141">
        <v>1</v>
      </c>
      <c r="C62" s="248"/>
      <c r="D62" s="251"/>
      <c r="E62" s="195">
        <v>3</v>
      </c>
      <c r="F62" s="151">
        <v>46994634</v>
      </c>
      <c r="G62" s="196">
        <f>IF(ISBLANK(F62),"-",(F62/$D$50*$D$47*$B$68)*($B$57/$D$60))</f>
        <v>939.40483681316573</v>
      </c>
      <c r="H62" s="197">
        <f t="shared" si="0"/>
        <v>0.93940483681316578</v>
      </c>
    </row>
    <row r="63" spans="1:8" ht="27" customHeight="1" x14ac:dyDescent="0.4">
      <c r="A63" s="140" t="s">
        <v>99</v>
      </c>
      <c r="B63" s="141">
        <v>1</v>
      </c>
      <c r="C63" s="249"/>
      <c r="D63" s="252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100</v>
      </c>
      <c r="B64" s="141">
        <v>1</v>
      </c>
      <c r="C64" s="247" t="s">
        <v>101</v>
      </c>
      <c r="D64" s="250">
        <v>39.770000000000003</v>
      </c>
      <c r="E64" s="191">
        <v>1</v>
      </c>
      <c r="F64" s="192">
        <v>40150135</v>
      </c>
      <c r="G64" s="200">
        <f>IF(ISBLANK(F64),"-",(F64/$D$50*$D$47*$B$68)*($B$57/$D$64))</f>
        <v>939.81457764858214</v>
      </c>
      <c r="H64" s="201">
        <f t="shared" si="0"/>
        <v>0.93981457764858212</v>
      </c>
    </row>
    <row r="65" spans="1:8" ht="26.25" customHeight="1" x14ac:dyDescent="0.4">
      <c r="A65" s="140" t="s">
        <v>102</v>
      </c>
      <c r="B65" s="141">
        <v>1</v>
      </c>
      <c r="C65" s="248"/>
      <c r="D65" s="251"/>
      <c r="E65" s="195">
        <v>2</v>
      </c>
      <c r="F65" s="151">
        <v>40197808</v>
      </c>
      <c r="G65" s="202">
        <f>IF(ISBLANK(F65),"-",(F65/$D$50*$D$47*$B$68)*($B$57/$D$64))</f>
        <v>940.93048374354885</v>
      </c>
      <c r="H65" s="203">
        <f t="shared" si="0"/>
        <v>0.94093048374354882</v>
      </c>
    </row>
    <row r="66" spans="1:8" ht="26.25" customHeight="1" x14ac:dyDescent="0.4">
      <c r="A66" s="140" t="s">
        <v>103</v>
      </c>
      <c r="B66" s="141">
        <v>1</v>
      </c>
      <c r="C66" s="248"/>
      <c r="D66" s="251"/>
      <c r="E66" s="195">
        <v>3</v>
      </c>
      <c r="F66" s="151">
        <v>39931009</v>
      </c>
      <c r="G66" s="202">
        <f>IF(ISBLANK(F66),"-",(F66/$D$50*$D$47*$B$68)*($B$57/$D$64))</f>
        <v>934.68538420647235</v>
      </c>
      <c r="H66" s="203">
        <f t="shared" si="0"/>
        <v>0.9346853842064724</v>
      </c>
    </row>
    <row r="67" spans="1:8" ht="27" customHeight="1" x14ac:dyDescent="0.4">
      <c r="A67" s="140" t="s">
        <v>104</v>
      </c>
      <c r="B67" s="141">
        <v>1</v>
      </c>
      <c r="C67" s="249"/>
      <c r="D67" s="252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105</v>
      </c>
      <c r="B68" s="206">
        <f>(B67/B66)*(B65/B64)*(B63/B62)*(B61/B60)*B59</f>
        <v>200</v>
      </c>
      <c r="C68" s="247" t="s">
        <v>106</v>
      </c>
      <c r="D68" s="250">
        <v>42.38</v>
      </c>
      <c r="E68" s="191">
        <v>1</v>
      </c>
      <c r="F68" s="192">
        <v>42981284</v>
      </c>
      <c r="G68" s="200">
        <f>IF(ISBLANK(F68),"-",(F68/$D$50*$D$47*$B$68)*($B$57/$D$68))</f>
        <v>944.12433352492599</v>
      </c>
      <c r="H68" s="197">
        <f t="shared" si="0"/>
        <v>0.94412433352492597</v>
      </c>
    </row>
    <row r="69" spans="1:8" ht="27" customHeight="1" x14ac:dyDescent="0.4">
      <c r="A69" s="182" t="s">
        <v>107</v>
      </c>
      <c r="B69" s="207">
        <f>(D47*B68)/B56*B57</f>
        <v>45.844079999999998</v>
      </c>
      <c r="C69" s="248"/>
      <c r="D69" s="251"/>
      <c r="E69" s="195">
        <v>2</v>
      </c>
      <c r="F69" s="151">
        <v>42749720</v>
      </c>
      <c r="G69" s="202">
        <f>IF(ISBLANK(F69),"-",(F69/$D$50*$D$47*$B$68)*($B$57/$D$68))</f>
        <v>939.03781244360221</v>
      </c>
      <c r="H69" s="197">
        <f t="shared" si="0"/>
        <v>0.93903781244360218</v>
      </c>
    </row>
    <row r="70" spans="1:8" ht="26.25" customHeight="1" x14ac:dyDescent="0.4">
      <c r="A70" s="254" t="s">
        <v>80</v>
      </c>
      <c r="B70" s="255"/>
      <c r="C70" s="248"/>
      <c r="D70" s="251"/>
      <c r="E70" s="195">
        <v>3</v>
      </c>
      <c r="F70" s="151">
        <v>43018202</v>
      </c>
      <c r="G70" s="202">
        <f>IF(ISBLANK(F70),"-",(F70/$D$50*$D$47*$B$68)*($B$57/$D$68))</f>
        <v>944.9352721219459</v>
      </c>
      <c r="H70" s="197">
        <f t="shared" si="0"/>
        <v>0.94493527212194595</v>
      </c>
    </row>
    <row r="71" spans="1:8" ht="27" customHeight="1" x14ac:dyDescent="0.4">
      <c r="A71" s="256"/>
      <c r="B71" s="257"/>
      <c r="C71" s="253"/>
      <c r="D71" s="252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73</v>
      </c>
      <c r="H72" s="212">
        <f>AVERAGE(H60:H71)</f>
        <v>0.94110529033982493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86</v>
      </c>
      <c r="H73" s="214">
        <f>STDEV(H60:H71)/H72</f>
        <v>3.4818625684919133E-3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108</v>
      </c>
      <c r="B76" s="221" t="s">
        <v>109</v>
      </c>
      <c r="C76" s="258" t="str">
        <f>B20</f>
        <v xml:space="preserve">Ceftriaxone </v>
      </c>
      <c r="D76" s="258"/>
      <c r="E76" s="222" t="s">
        <v>110</v>
      </c>
      <c r="F76" s="222"/>
      <c r="G76" s="223">
        <f>H72</f>
        <v>0.94110529033982493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46" t="s">
        <v>25</v>
      </c>
      <c r="C78" s="246"/>
      <c r="D78" s="119"/>
      <c r="E78" s="226" t="s">
        <v>26</v>
      </c>
      <c r="F78" s="227"/>
      <c r="G78" s="246" t="s">
        <v>27</v>
      </c>
      <c r="H78" s="246"/>
    </row>
    <row r="79" spans="1:8" ht="60" customHeight="1" x14ac:dyDescent="0.3">
      <c r="A79" s="228" t="s">
        <v>28</v>
      </c>
      <c r="B79" s="229" t="s">
        <v>120</v>
      </c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29</v>
      </c>
      <c r="B80" s="275" t="s">
        <v>119</v>
      </c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Ceftriaxone</vt:lpstr>
      <vt:lpstr>Ceftriaxone!Print_Area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2018-07-31T13:08:44Z</cp:lastPrinted>
  <dcterms:created xsi:type="dcterms:W3CDTF">2005-07-05T10:19:27Z</dcterms:created>
  <dcterms:modified xsi:type="dcterms:W3CDTF">2018-08-16T08:22:05Z</dcterms:modified>
</cp:coreProperties>
</file>