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37" s="1"/>
  <c r="A37" s="1"/>
  <c r="B38" s="1"/>
  <c r="A38" s="1"/>
  <c r="B39" s="1"/>
  <c r="A39" s="1"/>
  <c r="B40" s="1"/>
  <c r="A40" s="1"/>
  <c r="B25"/>
  <c r="F55" i="2"/>
  <c r="F51"/>
  <c r="F49"/>
  <c r="D47"/>
  <c r="E47" s="1"/>
  <c r="F47" s="1"/>
  <c r="E46"/>
  <c r="F46" s="1"/>
  <c r="D46"/>
  <c r="B34"/>
  <c r="B16"/>
  <c r="F66" i="1"/>
  <c r="F60"/>
  <c r="D58"/>
  <c r="E58" s="1"/>
  <c r="F58" s="1"/>
  <c r="E57"/>
  <c r="F57" s="1"/>
  <c r="D57"/>
  <c r="F59" l="1"/>
  <c r="F63" s="1"/>
  <c r="F48" i="2"/>
  <c r="F52" s="1"/>
  <c r="D55" s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<sst xmlns="http://schemas.openxmlformats.org/spreadsheetml/2006/main" count="135" uniqueCount="83">
  <si>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</si>
  <si>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</si>
  <si>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</si>
  <si>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2015-09-08 10:58:57</t>
  </si>
  <si>
    <t>Analysis Report</t>
  </si>
  <si>
    <t>Sample Name:</t>
  </si>
  <si>
    <t>LIDOCAINE INJECTION B.P 1% W/V</t>
  </si>
  <si>
    <t>Lab Ref No:</t>
  </si>
  <si>
    <t>NDQB201503111</t>
  </si>
  <si>
    <t>Active Ingredient:</t>
  </si>
  <si>
    <t>Lidocaine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</si>
  <si>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</si>
  <si>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</si>
  <si>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</si>
  <si>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</si>
  <si>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</si>
  <si>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</si>
  <si>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</si>
  <si>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</si>
  <si>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</si>
  <si>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</si>
  <si>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</si>
  <si>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</si>
  <si>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</si>
  <si>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</si>
  <si>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</si>
  <si>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</si>
  <si>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</si>
  <si>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</si>
  <si>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</si>
  <si>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</si>
  <si>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</si>
  <si>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</si>
  <si>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</si>
  <si>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</si>
  <si>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</si>
  <si>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</si>
  <si>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</si>
  <si>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</si>
  <si>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</si>
  <si>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</si>
  <si>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</si>
  <si>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</si>
  <si>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</si>
  <si>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</si>
  <si>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</si>
  <si>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</si>
  <si>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</si>
  <si>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</si>
  <si>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</si>
  <si>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</si>
  <si>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</si>
  <si>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</si>
  <si>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</si>
  <si>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</si>
  <si>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</si>
  <si>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</si>
  <si>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</si>
  <si>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</si>
  <si>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</si>
  <si>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</si>
  <si>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</si>
  <si>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</si>
  <si>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</si>
  <si>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</si>
  <si>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</si>
  <si>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</si>
  <si>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</si>
  <si>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</si>
  <si>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</si>
  <si>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</si>
  <si>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</si>
  <si>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</si>
  <si>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</si>
  <si>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</si>
  <si>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</si>
  <si>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</si>
  <si>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Diluent Vol1 (µL)</t>
  </si>
  <si>
    <t>Diluent Vol2 (µL)</t>
  </si>
  <si>
    <t>G3</t>
  </si>
  <si>
    <t>G4</t>
  </si>
  <si>
    <t>Lidocaine Endotoxin Assay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</si>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</sst>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3" zoomScale="80" zoomScaleNormal="85" workbookViewId="0">
      <selection activeCell="A72" sqref="A7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81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1.1000000000000001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10</v>
      </c>
      <c r="C24" s="18" t="s">
        <v>74</v>
      </c>
      <c r="D24" s="14"/>
      <c r="E24" s="15"/>
    </row>
    <row r="25" spans="1:7" s="9" customFormat="1" ht="18.75" customHeight="1">
      <c r="A25" s="19" t="s">
        <v>26</v>
      </c>
      <c r="B25" s="20">
        <f>B23*B24/B22</f>
        <v>2200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28</v>
      </c>
      <c r="B28" s="121"/>
      <c r="C28" s="122" t="s">
        <v>29</v>
      </c>
      <c r="D28" s="122"/>
      <c r="E28" s="122"/>
      <c r="F28" s="123"/>
    </row>
    <row r="29" spans="1:7" ht="20.100000000000001" customHeight="1">
      <c r="A29" s="25" t="s">
        <v>30</v>
      </c>
      <c r="B29" s="99" t="s">
        <v>75</v>
      </c>
      <c r="C29" s="124" t="s">
        <v>31</v>
      </c>
      <c r="D29" s="125"/>
      <c r="E29" s="125" t="s">
        <v>32</v>
      </c>
      <c r="F29" s="126"/>
    </row>
    <row r="30" spans="1:7" ht="20.100000000000001" customHeight="1">
      <c r="A30" s="27" t="s">
        <v>33</v>
      </c>
      <c r="B30" s="114" t="s">
        <v>76</v>
      </c>
      <c r="C30" s="127">
        <v>0.996</v>
      </c>
      <c r="D30" s="128"/>
      <c r="E30" s="115">
        <f>POWER(C30,2)</f>
        <v>0.99201600000000001</v>
      </c>
      <c r="F30" s="116"/>
      <c r="G30" s="9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36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43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77</v>
      </c>
      <c r="C44" s="87" t="s">
        <v>41</v>
      </c>
      <c r="D44" s="95" t="s">
        <v>78</v>
      </c>
      <c r="E44" s="87" t="s">
        <v>44</v>
      </c>
      <c r="F44" s="95" t="s">
        <v>45</v>
      </c>
    </row>
    <row r="45" spans="1:9" s="85" customFormat="1">
      <c r="A45" s="103">
        <v>100</v>
      </c>
      <c r="B45" s="111">
        <v>3900</v>
      </c>
      <c r="C45" s="103">
        <v>100</v>
      </c>
      <c r="D45" s="111">
        <v>4900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6.28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-0.14199999999999999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5829</v>
      </c>
      <c r="D57" s="61">
        <f>LN(C57)</f>
        <v>8.6706007380455503</v>
      </c>
      <c r="E57" s="61">
        <f>(D57-$B$52)/$B$53</f>
        <v>-16.835216465109507</v>
      </c>
      <c r="F57" s="62">
        <f>EXP(E57)</f>
        <v>4.8815572562267545E-8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5818</v>
      </c>
      <c r="D58" s="68">
        <f>LN(C58)</f>
        <v>8.6687118390551472</v>
      </c>
      <c r="E58" s="68">
        <f>(D58-$B$52)/$B$53</f>
        <v>-16.821914359543289</v>
      </c>
      <c r="F58" s="69">
        <f>EXP(E58)</f>
        <v>4.9469260536055297E-8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58</v>
      </c>
      <c r="E59" s="117"/>
      <c r="F59" s="70">
        <f>AVERAGE(F57:F58)</f>
        <v>4.9142416549161421E-8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1.3356528879629127E-3</v>
      </c>
      <c r="G60" s="9"/>
      <c r="H60" s="9"/>
    </row>
    <row r="61" spans="1:9" ht="26.25" customHeight="1">
      <c r="A61" s="8"/>
      <c r="B61" s="45"/>
      <c r="C61" s="8"/>
      <c r="D61" s="117" t="s">
        <v>60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(A45+B45)/A45*(C45+D45)/C45</f>
        <v>2000</v>
      </c>
      <c r="G62" s="9"/>
      <c r="H62" s="9"/>
    </row>
    <row r="63" spans="1:9" ht="25.5" customHeight="1">
      <c r="E63" s="71" t="s">
        <v>62</v>
      </c>
      <c r="F63" s="75">
        <f>F62*F59</f>
        <v>9.8284833098322841E-5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30">
        <f>F63/B24</f>
        <v>9.8284833098322847E-6</v>
      </c>
      <c r="E66" s="130"/>
      <c r="F66" s="74" t="str">
        <f>C23</f>
        <v>EU/mg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82</v>
      </c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NDQB201503111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2015-09-08T09:07:29Z</cp:lastPrinted>
  <dcterms:created xsi:type="dcterms:W3CDTF">2014-04-25T13:22:50Z</dcterms:created>
  <dcterms:modified xsi:type="dcterms:W3CDTF">2015-09-08T09:13:17Z</dcterms:modified>
</cp:coreProperties>
</file>