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Clotrimazole" sheetId="2" r:id="rId2"/>
  </sheets>
  <calcPr calcId="145621"/>
</workbook>
</file>

<file path=xl/calcChain.xml><?xml version="1.0" encoding="utf-8"?>
<calcChain xmlns="http://schemas.openxmlformats.org/spreadsheetml/2006/main">
  <c r="F75" i="2" l="1"/>
  <c r="B68" i="2"/>
  <c r="E38" i="2"/>
  <c r="B30" i="2"/>
  <c r="C75" i="2"/>
  <c r="H70" i="2"/>
  <c r="G70" i="2"/>
  <c r="H69" i="2"/>
  <c r="G69" i="2"/>
  <c r="G68" i="2"/>
  <c r="H68" i="2" s="1"/>
  <c r="H67" i="2"/>
  <c r="G67" i="2"/>
  <c r="B67" i="2"/>
  <c r="H66" i="2"/>
  <c r="G66" i="2"/>
  <c r="G65" i="2"/>
  <c r="H65" i="2" s="1"/>
  <c r="G64" i="2"/>
  <c r="H64" i="2" s="1"/>
  <c r="G63" i="2"/>
  <c r="H63" i="2" s="1"/>
  <c r="H62" i="2"/>
  <c r="G62" i="2"/>
  <c r="G61" i="2"/>
  <c r="H61" i="2" s="1"/>
  <c r="G60" i="2"/>
  <c r="H60" i="2" s="1"/>
  <c r="H59" i="2"/>
  <c r="G59" i="2"/>
  <c r="E56" i="2"/>
  <c r="B55" i="2"/>
  <c r="B45" i="2"/>
  <c r="D48" i="2" s="1"/>
  <c r="D49" i="2" s="1"/>
  <c r="F42" i="2"/>
  <c r="D42" i="2"/>
  <c r="G41" i="2"/>
  <c r="E41" i="2"/>
  <c r="G40" i="2"/>
  <c r="E40" i="2"/>
  <c r="G39" i="2"/>
  <c r="E39" i="2"/>
  <c r="G38" i="2"/>
  <c r="B34" i="2"/>
  <c r="D44" i="2" s="1"/>
  <c r="B32" i="1"/>
  <c r="E30" i="1"/>
  <c r="D30" i="1"/>
  <c r="C30" i="1"/>
  <c r="B30" i="1"/>
  <c r="B31" i="1" s="1"/>
  <c r="G42" i="2" l="1"/>
  <c r="H71" i="2"/>
  <c r="D45" i="2"/>
  <c r="D46" i="2" s="1"/>
  <c r="D52" i="2"/>
  <c r="H73" i="2"/>
  <c r="H72" i="2"/>
  <c r="E42" i="2"/>
  <c r="F44" i="2"/>
  <c r="F45" i="2" s="1"/>
  <c r="F46" i="2" s="1"/>
  <c r="D50" i="2"/>
  <c r="D51" i="2" s="1"/>
</calcChain>
</file>

<file path=xl/sharedStrings.xml><?xml version="1.0" encoding="utf-8"?>
<sst xmlns="http://schemas.openxmlformats.org/spreadsheetml/2006/main" count="127" uniqueCount="102">
  <si>
    <t>HPLC System Suitability Report</t>
  </si>
  <si>
    <t>Analysis Data</t>
  </si>
  <si>
    <t>Assay</t>
  </si>
  <si>
    <t>Sample(s)</t>
  </si>
  <si>
    <t>Reference Substance:</t>
  </si>
  <si>
    <t xml:space="preserve">LABESTEN </t>
  </si>
  <si>
    <t>% age Purity:</t>
  </si>
  <si>
    <t>NDQB201504161</t>
  </si>
  <si>
    <t>Weight (mg):</t>
  </si>
  <si>
    <t>Clotrimazole BP 1% w/w</t>
  </si>
  <si>
    <t>Standard Conc (mg/mL):</t>
  </si>
  <si>
    <t>Contains:Clotrimazole Bp 1% w/w</t>
  </si>
  <si>
    <t>2015-04-08 09:09:50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</si>
  <si>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</si>
  <si>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</si>
  <si>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</si>
  <si>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</si>
  <si>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</si>
  <si>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</si>
  <si>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</si>
  <si>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</si>
  <si>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</si>
  <si>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</si>
  <si>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</si>
  <si>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</si>
  <si>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</si>
  <si>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</si>
  <si>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</si>
  <si>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</si>
  <si>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</si>
  <si>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</si>
  <si>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</si>
  <si>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</si>
  <si>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</si>
  <si>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</si>
  <si>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</si>
  <si>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</si>
  <si>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</si>
  <si>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</si>
  <si>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</si>
  <si>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</si>
  <si>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</si>
  <si>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</si>
  <si>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</si>
  <si>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</si>
  <si>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</si>
  <si>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</si>
  <si>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</si>
  <si>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</si>
  <si>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</si>
  <si>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</si>
  <si>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</si>
  <si>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</si>
  <si>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</si>
  <si>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</si>
  <si>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</si>
  <si>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</si>
  <si>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</si>
  <si>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</si>
  <si>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</si>
  <si>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</si>
  <si>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</si>
  <si>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</si>
  <si>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</si>
  <si>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</si>
  <si>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</si>
  <si>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</si>
  <si>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</si>
  <si>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</si>
  <si>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</si>
  <si>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</si>
  <si>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</si>
  <si>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</si>
  <si>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</si>
  <si>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</si>
  <si>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</si>
  <si>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</si>
  <si>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</si>
  <si>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</si>
  <si>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</si>
  <si>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</si>
  <si>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</si>
  <si>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</si>
  <si>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</si>
  <si>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</si>
  <si>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</si>
  <si>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</si>
  <si>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</si>
  <si>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</si>
  <si>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</si>
  <si>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</si>
  <si>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</si>
  <si>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</si>
  <si>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</si>
  <si>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</si>
  <si>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</si>
  <si>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</si>
  <si>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</si>
  <si>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10th June 2015</t>
  </si>
  <si>
    <t>Clotrimazole BP</t>
  </si>
  <si>
    <t>C32 - 1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</si>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</sst>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19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168" fontId="8" fillId="2" borderId="27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168" fontId="9" fillId="6" borderId="31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2" fontId="8" fillId="7" borderId="35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68" fontId="9" fillId="7" borderId="36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37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16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17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/>
    </xf>
    <xf numFmtId="0" fontId="10" fillId="3" borderId="40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41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4" fontId="8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5" xfId="0" applyNumberFormat="1" applyFont="1" applyFill="1" applyBorder="1" applyAlignment="1">
      <alignment horizontal="center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6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4" fontId="10" fillId="3" borderId="37" xfId="0" applyNumberFormat="1" applyFont="1" applyFill="1" applyBorder="1" applyAlignment="1" applyProtection="1">
      <alignment horizontal="center" vertical="center"/>
      <protection locked="0"/>
    </xf>
    <xf numFmtId="164" fontId="10" fillId="3" borderId="38" xfId="0" applyNumberFormat="1" applyFont="1" applyFill="1" applyBorder="1" applyAlignment="1" applyProtection="1">
      <alignment horizontal="center" vertical="center"/>
      <protection locked="0"/>
    </xf>
    <xf numFmtId="164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1"/>
  <sheetViews>
    <sheetView tabSelected="1" topLeftCell="A33" workbookViewId="0">
      <selection activeCell="D49" sqref="D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5" t="s">
        <v>0</v>
      </c>
      <c r="B15" s="165"/>
      <c r="C15" s="165"/>
      <c r="D15" s="165"/>
      <c r="E15" s="1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21977548</v>
      </c>
      <c r="C24" s="18">
        <v>7147.7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22071182</v>
      </c>
      <c r="C25" s="18">
        <v>7212.4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22077399</v>
      </c>
      <c r="C26" s="18">
        <v>7284.9</v>
      </c>
      <c r="D26" s="19">
        <v>1.1000000000000001</v>
      </c>
      <c r="E26" s="19">
        <v>4.5</v>
      </c>
    </row>
    <row r="27" spans="1:6" ht="16.5" customHeight="1" x14ac:dyDescent="0.3">
      <c r="A27" s="17">
        <v>4</v>
      </c>
      <c r="B27" s="18">
        <v>22097197</v>
      </c>
      <c r="C27" s="18">
        <v>7329.4</v>
      </c>
      <c r="D27" s="19">
        <v>1.1000000000000001</v>
      </c>
      <c r="E27" s="19">
        <v>4.5</v>
      </c>
    </row>
    <row r="28" spans="1:6" ht="16.5" customHeight="1" x14ac:dyDescent="0.3">
      <c r="A28" s="17">
        <v>5</v>
      </c>
      <c r="B28" s="18">
        <v>22091605</v>
      </c>
      <c r="C28" s="18">
        <v>7392.5</v>
      </c>
      <c r="D28" s="19">
        <v>1.1000000000000001</v>
      </c>
      <c r="E28" s="19">
        <v>4.5</v>
      </c>
    </row>
    <row r="29" spans="1:6" ht="16.5" customHeight="1" x14ac:dyDescent="0.3">
      <c r="A29" s="17">
        <v>6</v>
      </c>
      <c r="B29" s="21">
        <v>22076452</v>
      </c>
      <c r="C29" s="21">
        <v>7415.3</v>
      </c>
      <c r="D29" s="22">
        <v>1.1000000000000001</v>
      </c>
      <c r="E29" s="22">
        <v>4.5</v>
      </c>
    </row>
    <row r="30" spans="1:6" ht="16.5" customHeight="1" x14ac:dyDescent="0.3">
      <c r="A30" s="23" t="s">
        <v>18</v>
      </c>
      <c r="B30" s="24">
        <f>AVERAGE(B24:B29)</f>
        <v>22065230.5</v>
      </c>
      <c r="C30" s="25">
        <f>AVERAGE(C24:C29)</f>
        <v>7297.0333333333338</v>
      </c>
      <c r="D30" s="26">
        <f>AVERAGE(D24:D29)</f>
        <v>1.0999999999999999</v>
      </c>
      <c r="E30" s="26">
        <f>AVERAGE(E24:E29)</f>
        <v>4.5333333333333332</v>
      </c>
    </row>
    <row r="31" spans="1:6" ht="16.5" customHeight="1" x14ac:dyDescent="0.3">
      <c r="A31" s="27" t="s">
        <v>19</v>
      </c>
      <c r="B31" s="28">
        <f>(STDEV(B24:B29)/B30)</f>
        <v>1.9977002456817885E-3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7" s="2" customFormat="1" ht="15.75" customHeight="1" x14ac:dyDescent="0.25">
      <c r="A33" s="10"/>
      <c r="B33" s="10"/>
      <c r="C33" s="10"/>
      <c r="D33" s="10"/>
      <c r="E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2"/>
    </row>
    <row r="36" spans="1:7" ht="16.5" customHeight="1" x14ac:dyDescent="0.3">
      <c r="A36" s="11"/>
      <c r="B36" s="40" t="s">
        <v>24</v>
      </c>
      <c r="C36" s="38"/>
      <c r="D36" s="38"/>
      <c r="E36" s="38"/>
    </row>
    <row r="37" spans="1:7" ht="15.75" customHeight="1" x14ac:dyDescent="0.25">
      <c r="A37" s="10"/>
      <c r="B37" s="10"/>
      <c r="C37" s="10"/>
      <c r="D37" s="10"/>
      <c r="E37" s="10"/>
    </row>
    <row r="38" spans="1:7" ht="14.25" customHeight="1" thickBot="1" x14ac:dyDescent="0.3">
      <c r="A38" s="41"/>
      <c r="B38" s="42"/>
      <c r="D38" s="43"/>
      <c r="F38" s="44"/>
      <c r="G38" s="44"/>
    </row>
    <row r="39" spans="1:7" ht="15" customHeight="1" x14ac:dyDescent="0.3">
      <c r="B39" s="166" t="s">
        <v>25</v>
      </c>
      <c r="C39" s="166"/>
      <c r="E39" s="45" t="s">
        <v>26</v>
      </c>
      <c r="F39" s="46"/>
      <c r="G39" s="45" t="s">
        <v>27</v>
      </c>
    </row>
    <row r="40" spans="1:7" ht="15" customHeight="1" x14ac:dyDescent="0.3">
      <c r="A40" s="47" t="s">
        <v>28</v>
      </c>
      <c r="B40" s="48" t="s">
        <v>101</v>
      </c>
      <c r="C40" s="48"/>
      <c r="E40" s="48" t="s">
        <v>98</v>
      </c>
      <c r="F40" s="2"/>
      <c r="G40" s="49"/>
    </row>
    <row r="41" spans="1:7" ht="15" customHeight="1" x14ac:dyDescent="0.3">
      <c r="A41" s="47" t="s">
        <v>29</v>
      </c>
      <c r="B41" s="50"/>
      <c r="C41" s="50"/>
      <c r="E41" s="50"/>
      <c r="F41" s="2"/>
      <c r="G4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55" zoomScale="73" zoomScaleNormal="73" workbookViewId="0">
      <selection activeCell="D74" sqref="D74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6.5703125" customWidth="1"/>
  </cols>
  <sheetData>
    <row r="1" spans="1:8" ht="18.75" customHeight="1" x14ac:dyDescent="0.3">
      <c r="A1" s="52"/>
      <c r="B1" s="52"/>
      <c r="C1" s="52"/>
      <c r="D1" s="52"/>
      <c r="E1" s="52"/>
      <c r="F1" s="52"/>
      <c r="G1" s="52"/>
      <c r="H1" s="52"/>
    </row>
    <row r="2" spans="1:8" ht="18.75" customHeight="1" x14ac:dyDescent="0.3">
      <c r="A2" s="52"/>
      <c r="B2" s="52"/>
      <c r="C2" s="52"/>
      <c r="D2" s="52"/>
      <c r="E2" s="52"/>
      <c r="F2" s="52"/>
      <c r="G2" s="52"/>
      <c r="H2" s="52"/>
    </row>
    <row r="3" spans="1:8" ht="18.75" customHeight="1" x14ac:dyDescent="0.3">
      <c r="A3" s="52"/>
      <c r="B3" s="52"/>
      <c r="C3" s="52"/>
      <c r="D3" s="52"/>
      <c r="E3" s="52"/>
      <c r="F3" s="52"/>
      <c r="G3" s="52"/>
      <c r="H3" s="52"/>
    </row>
    <row r="4" spans="1:8" ht="18.75" customHeight="1" x14ac:dyDescent="0.3">
      <c r="A4" s="52"/>
      <c r="B4" s="52"/>
      <c r="C4" s="52"/>
      <c r="D4" s="52"/>
      <c r="E4" s="52"/>
      <c r="F4" s="52"/>
      <c r="G4" s="52"/>
      <c r="H4" s="52"/>
    </row>
    <row r="5" spans="1:8" ht="18.75" customHeight="1" x14ac:dyDescent="0.3">
      <c r="A5" s="52"/>
      <c r="B5" s="52"/>
      <c r="C5" s="52"/>
      <c r="D5" s="52"/>
      <c r="E5" s="52"/>
      <c r="F5" s="52"/>
      <c r="G5" s="52"/>
      <c r="H5" s="52"/>
    </row>
    <row r="6" spans="1:8" ht="18.75" customHeight="1" x14ac:dyDescent="0.3">
      <c r="A6" s="52"/>
      <c r="B6" s="52"/>
      <c r="C6" s="52"/>
      <c r="D6" s="52"/>
      <c r="E6" s="52"/>
      <c r="F6" s="52"/>
      <c r="G6" s="52"/>
      <c r="H6" s="52"/>
    </row>
    <row r="7" spans="1:8" ht="18.75" customHeight="1" x14ac:dyDescent="0.3">
      <c r="A7" s="52"/>
      <c r="B7" s="52"/>
      <c r="C7" s="52"/>
      <c r="D7" s="52"/>
      <c r="E7" s="52"/>
      <c r="F7" s="52"/>
      <c r="G7" s="52"/>
      <c r="H7" s="52"/>
    </row>
    <row r="8" spans="1:8" ht="18.75" customHeight="1" x14ac:dyDescent="0.3">
      <c r="A8" s="52"/>
      <c r="B8" s="52"/>
      <c r="C8" s="52"/>
      <c r="D8" s="52"/>
      <c r="E8" s="52"/>
      <c r="F8" s="52"/>
      <c r="G8" s="52"/>
      <c r="H8" s="52"/>
    </row>
    <row r="9" spans="1:8" ht="18.75" customHeight="1" x14ac:dyDescent="0.3">
      <c r="A9" s="52"/>
      <c r="B9" s="52"/>
      <c r="C9" s="52"/>
      <c r="D9" s="52"/>
      <c r="E9" s="52"/>
      <c r="F9" s="52"/>
      <c r="G9" s="52"/>
      <c r="H9" s="52"/>
    </row>
    <row r="10" spans="1:8" ht="18.75" customHeight="1" x14ac:dyDescent="0.3">
      <c r="A10" s="52"/>
      <c r="B10" s="52"/>
      <c r="C10" s="52"/>
      <c r="D10" s="52"/>
      <c r="E10" s="52"/>
      <c r="F10" s="52"/>
      <c r="G10" s="52"/>
      <c r="H10" s="52"/>
    </row>
    <row r="11" spans="1:8" ht="18.75" customHeight="1" x14ac:dyDescent="0.3">
      <c r="A11" s="52"/>
      <c r="B11" s="52"/>
      <c r="C11" s="52"/>
      <c r="D11" s="52"/>
      <c r="E11" s="52"/>
      <c r="F11" s="52"/>
      <c r="G11" s="52"/>
      <c r="H11" s="52"/>
    </row>
    <row r="12" spans="1:8" ht="18.75" customHeight="1" x14ac:dyDescent="0.3">
      <c r="A12" s="52"/>
      <c r="B12" s="52"/>
      <c r="C12" s="52"/>
      <c r="D12" s="52"/>
      <c r="E12" s="52"/>
      <c r="F12" s="52"/>
      <c r="G12" s="52"/>
      <c r="H12" s="52"/>
    </row>
    <row r="13" spans="1:8" ht="18.75" customHeight="1" x14ac:dyDescent="0.3">
      <c r="A13" s="52"/>
      <c r="B13" s="52"/>
      <c r="C13" s="52"/>
      <c r="D13" s="52"/>
      <c r="E13" s="52"/>
      <c r="F13" s="52"/>
      <c r="G13" s="52"/>
      <c r="H13" s="52"/>
    </row>
    <row r="14" spans="1:8" ht="18.75" customHeight="1" x14ac:dyDescent="0.3">
      <c r="A14" s="52"/>
      <c r="B14" s="52"/>
      <c r="C14" s="52"/>
      <c r="D14" s="52"/>
      <c r="E14" s="52"/>
      <c r="F14" s="52"/>
      <c r="G14" s="52"/>
      <c r="H14" s="5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69" t="s">
        <v>30</v>
      </c>
      <c r="B16" s="170"/>
      <c r="C16" s="170"/>
      <c r="D16" s="170"/>
      <c r="E16" s="170"/>
      <c r="F16" s="170"/>
      <c r="G16" s="170"/>
      <c r="H16" s="171"/>
    </row>
    <row r="17" spans="1:8" ht="20.25" customHeight="1" x14ac:dyDescent="0.2">
      <c r="A17" s="172" t="s">
        <v>31</v>
      </c>
      <c r="B17" s="172"/>
      <c r="C17" s="172"/>
      <c r="D17" s="172"/>
      <c r="E17" s="172"/>
      <c r="F17" s="172"/>
      <c r="G17" s="172"/>
      <c r="H17" s="172"/>
    </row>
    <row r="18" spans="1:8" ht="26.25" customHeight="1" x14ac:dyDescent="0.4">
      <c r="A18" s="54" t="s">
        <v>32</v>
      </c>
      <c r="B18" s="173" t="s">
        <v>5</v>
      </c>
      <c r="C18" s="173"/>
      <c r="D18" s="52"/>
      <c r="E18" s="52"/>
      <c r="F18" s="52"/>
      <c r="G18" s="52"/>
      <c r="H18" s="52"/>
    </row>
    <row r="19" spans="1:8" ht="26.25" customHeight="1" x14ac:dyDescent="0.4">
      <c r="A19" s="54" t="s">
        <v>33</v>
      </c>
      <c r="B19" s="55" t="s">
        <v>7</v>
      </c>
      <c r="C19" s="164">
        <v>3</v>
      </c>
      <c r="D19" s="52"/>
      <c r="E19" s="52"/>
      <c r="F19" s="52"/>
      <c r="G19" s="52"/>
      <c r="H19" s="52"/>
    </row>
    <row r="20" spans="1:8" ht="26.25" customHeight="1" x14ac:dyDescent="0.4">
      <c r="A20" s="54" t="s">
        <v>34</v>
      </c>
      <c r="B20" s="174" t="s">
        <v>9</v>
      </c>
      <c r="C20" s="174"/>
      <c r="D20" s="52"/>
      <c r="E20" s="52"/>
      <c r="F20" s="52"/>
      <c r="G20" s="52"/>
      <c r="H20" s="52"/>
    </row>
    <row r="21" spans="1:8" ht="26.25" customHeight="1" x14ac:dyDescent="0.4">
      <c r="A21" s="54" t="s">
        <v>35</v>
      </c>
      <c r="B21" s="174" t="s">
        <v>11</v>
      </c>
      <c r="C21" s="174"/>
      <c r="D21" s="174"/>
      <c r="E21" s="174"/>
      <c r="F21" s="174"/>
      <c r="G21" s="174"/>
      <c r="H21" s="174"/>
    </row>
    <row r="22" spans="1:8" ht="26.25" customHeight="1" x14ac:dyDescent="0.4">
      <c r="A22" s="54" t="s">
        <v>36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37</v>
      </c>
      <c r="B23" s="56" t="s">
        <v>98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/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73" t="s">
        <v>99</v>
      </c>
      <c r="C26" s="173"/>
      <c r="D26" s="52"/>
      <c r="E26" s="52"/>
      <c r="F26" s="52"/>
      <c r="G26" s="52"/>
      <c r="H26" s="52"/>
    </row>
    <row r="27" spans="1:8" ht="26.25" customHeight="1" x14ac:dyDescent="0.4">
      <c r="A27" s="60" t="s">
        <v>38</v>
      </c>
      <c r="B27" s="174" t="s">
        <v>100</v>
      </c>
      <c r="C27" s="174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99.91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39</v>
      </c>
      <c r="B29" s="62">
        <v>0</v>
      </c>
      <c r="C29" s="175" t="s">
        <v>40</v>
      </c>
      <c r="D29" s="176"/>
      <c r="E29" s="176"/>
      <c r="F29" s="176"/>
      <c r="G29" s="176"/>
      <c r="H29" s="177"/>
    </row>
    <row r="30" spans="1:8" ht="19.5" customHeight="1" x14ac:dyDescent="0.3">
      <c r="A30" s="60" t="s">
        <v>41</v>
      </c>
      <c r="B30" s="63">
        <f>B28-B29</f>
        <v>99.91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42</v>
      </c>
      <c r="B31" s="66">
        <v>1</v>
      </c>
      <c r="C31" s="178" t="s">
        <v>43</v>
      </c>
      <c r="D31" s="179"/>
      <c r="E31" s="179"/>
      <c r="F31" s="179"/>
      <c r="G31" s="179"/>
      <c r="H31" s="180"/>
    </row>
    <row r="32" spans="1:8" ht="27" customHeight="1" x14ac:dyDescent="0.4">
      <c r="A32" s="60" t="s">
        <v>44</v>
      </c>
      <c r="B32" s="66">
        <v>1</v>
      </c>
      <c r="C32" s="178" t="s">
        <v>45</v>
      </c>
      <c r="D32" s="179"/>
      <c r="E32" s="179"/>
      <c r="F32" s="179"/>
      <c r="G32" s="179"/>
      <c r="H32" s="180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46</v>
      </c>
      <c r="B34" s="69">
        <f>B31/B32</f>
        <v>1</v>
      </c>
      <c r="C34" s="52" t="s">
        <v>47</v>
      </c>
      <c r="D34" s="52"/>
      <c r="E34" s="52"/>
      <c r="F34" s="52"/>
      <c r="G34" s="52"/>
      <c r="H34" s="52"/>
    </row>
    <row r="35" spans="1:8" ht="19.5" customHeight="1" x14ac:dyDescent="0.3">
      <c r="A35" s="60"/>
      <c r="B35" s="63"/>
      <c r="C35" s="70"/>
      <c r="D35" s="70"/>
      <c r="E35" s="70"/>
      <c r="F35" s="70"/>
      <c r="G35" s="70"/>
      <c r="H35" s="52"/>
    </row>
    <row r="36" spans="1:8" ht="27" customHeight="1" x14ac:dyDescent="0.4">
      <c r="A36" s="71" t="s">
        <v>48</v>
      </c>
      <c r="B36" s="72">
        <v>50</v>
      </c>
      <c r="C36" s="52"/>
      <c r="D36" s="167" t="s">
        <v>49</v>
      </c>
      <c r="E36" s="168"/>
      <c r="F36" s="73" t="s">
        <v>50</v>
      </c>
      <c r="G36" s="74"/>
      <c r="H36" s="70"/>
    </row>
    <row r="37" spans="1:8" ht="26.25" customHeight="1" x14ac:dyDescent="0.4">
      <c r="A37" s="75" t="s">
        <v>51</v>
      </c>
      <c r="B37" s="76">
        <v>1</v>
      </c>
      <c r="C37" s="77" t="s">
        <v>52</v>
      </c>
      <c r="D37" s="78" t="s">
        <v>53</v>
      </c>
      <c r="E37" s="79" t="s">
        <v>54</v>
      </c>
      <c r="F37" s="78" t="s">
        <v>53</v>
      </c>
      <c r="G37" s="80" t="s">
        <v>54</v>
      </c>
      <c r="H37" s="70"/>
    </row>
    <row r="38" spans="1:8" ht="26.25" customHeight="1" x14ac:dyDescent="0.4">
      <c r="A38" s="75" t="s">
        <v>55</v>
      </c>
      <c r="B38" s="76">
        <v>1</v>
      </c>
      <c r="C38" s="81">
        <v>1</v>
      </c>
      <c r="D38" s="82">
        <v>22062768</v>
      </c>
      <c r="E38" s="83">
        <f>IF(ISBLANK(D38),"-",$D$48/$D$45*D38)</f>
        <v>22487415.863686685</v>
      </c>
      <c r="F38" s="82">
        <v>23287433</v>
      </c>
      <c r="G38" s="84">
        <f>IF(ISBLANK(F38),"-",$D$48/$F$45*F38)</f>
        <v>22038966.120946065</v>
      </c>
      <c r="H38" s="70"/>
    </row>
    <row r="39" spans="1:8" ht="26.25" customHeight="1" x14ac:dyDescent="0.4">
      <c r="A39" s="75" t="s">
        <v>56</v>
      </c>
      <c r="B39" s="76">
        <v>1</v>
      </c>
      <c r="C39" s="85">
        <v>2</v>
      </c>
      <c r="D39" s="86">
        <v>22019451</v>
      </c>
      <c r="E39" s="87">
        <f>IF(ISBLANK(D39),"-",$D$48/$D$45*D39)</f>
        <v>22443265.130063083</v>
      </c>
      <c r="F39" s="86">
        <v>23257689</v>
      </c>
      <c r="G39" s="88">
        <f>IF(ISBLANK(F39),"-",$D$48/$F$45*F39)</f>
        <v>22010816.732033107</v>
      </c>
      <c r="H39" s="70"/>
    </row>
    <row r="40" spans="1:8" ht="26.25" customHeight="1" x14ac:dyDescent="0.4">
      <c r="A40" s="75" t="s">
        <v>57</v>
      </c>
      <c r="B40" s="76">
        <v>1</v>
      </c>
      <c r="C40" s="85">
        <v>3</v>
      </c>
      <c r="D40" s="86">
        <v>22138533</v>
      </c>
      <c r="E40" s="87">
        <f>IF(ISBLANK(D40),"-",$D$48/$D$45*D40)</f>
        <v>22564639.132449344</v>
      </c>
      <c r="F40" s="86">
        <v>23265949</v>
      </c>
      <c r="G40" s="88">
        <f>IF(ISBLANK(F40),"-",$D$48/$F$45*F40)</f>
        <v>22018633.903644893</v>
      </c>
      <c r="H40" s="52"/>
    </row>
    <row r="41" spans="1:8" ht="26.25" customHeight="1" x14ac:dyDescent="0.4">
      <c r="A41" s="75" t="s">
        <v>58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  <c r="H41" s="52"/>
    </row>
    <row r="42" spans="1:8" ht="27" customHeight="1" x14ac:dyDescent="0.4">
      <c r="A42" s="75" t="s">
        <v>59</v>
      </c>
      <c r="B42" s="76">
        <v>1</v>
      </c>
      <c r="C42" s="93" t="s">
        <v>60</v>
      </c>
      <c r="D42" s="94">
        <f>AVERAGE(D38:D41)</f>
        <v>22073584</v>
      </c>
      <c r="E42" s="95">
        <f>AVERAGE(E38:E41)</f>
        <v>22498440.042066369</v>
      </c>
      <c r="F42" s="94">
        <f>AVERAGE(F38:F41)</f>
        <v>23270357</v>
      </c>
      <c r="G42" s="96">
        <f>AVERAGE(G38:G41)</f>
        <v>22022805.585541353</v>
      </c>
      <c r="H42" s="52"/>
    </row>
    <row r="43" spans="1:8" ht="26.25" customHeight="1" x14ac:dyDescent="0.4">
      <c r="A43" s="75" t="s">
        <v>61</v>
      </c>
      <c r="B43" s="61">
        <v>1</v>
      </c>
      <c r="C43" s="97" t="s">
        <v>62</v>
      </c>
      <c r="D43" s="98">
        <v>24.55</v>
      </c>
      <c r="E43" s="99"/>
      <c r="F43" s="98">
        <v>26.44</v>
      </c>
      <c r="G43" s="100"/>
      <c r="H43" s="52"/>
    </row>
    <row r="44" spans="1:8" ht="26.25" customHeight="1" x14ac:dyDescent="0.4">
      <c r="A44" s="75" t="s">
        <v>63</v>
      </c>
      <c r="B44" s="61">
        <v>1</v>
      </c>
      <c r="C44" s="101" t="s">
        <v>64</v>
      </c>
      <c r="D44" s="102">
        <f>D43*$B$34</f>
        <v>24.55</v>
      </c>
      <c r="E44" s="100"/>
      <c r="F44" s="102">
        <f>F43*$B$34</f>
        <v>26.44</v>
      </c>
      <c r="G44" s="103"/>
      <c r="H44" s="52"/>
    </row>
    <row r="45" spans="1:8" ht="19.5" customHeight="1" x14ac:dyDescent="0.3">
      <c r="A45" s="75" t="s">
        <v>65</v>
      </c>
      <c r="B45" s="100">
        <f>(B44/B43)*(B42/B41)*(B40/B39)*(B38/B37)*B36</f>
        <v>50</v>
      </c>
      <c r="C45" s="101" t="s">
        <v>66</v>
      </c>
      <c r="D45" s="104">
        <f>D44*$B$30/100</f>
        <v>24.527905000000001</v>
      </c>
      <c r="E45" s="103"/>
      <c r="F45" s="104">
        <f>F44*$B$30/100</f>
        <v>26.416204000000004</v>
      </c>
      <c r="G45" s="103"/>
      <c r="H45" s="52"/>
    </row>
    <row r="46" spans="1:8" ht="19.5" customHeight="1" x14ac:dyDescent="0.3">
      <c r="A46" s="182" t="s">
        <v>67</v>
      </c>
      <c r="B46" s="183"/>
      <c r="C46" s="101" t="s">
        <v>68</v>
      </c>
      <c r="D46" s="102">
        <f>D45/$B$45</f>
        <v>0.4905581</v>
      </c>
      <c r="E46" s="103"/>
      <c r="F46" s="105">
        <f>F45/$B$45</f>
        <v>0.52832408000000008</v>
      </c>
      <c r="G46" s="103"/>
      <c r="H46" s="52"/>
    </row>
    <row r="47" spans="1:8" ht="27" customHeight="1" x14ac:dyDescent="0.4">
      <c r="A47" s="184"/>
      <c r="B47" s="185"/>
      <c r="C47" s="101" t="s">
        <v>69</v>
      </c>
      <c r="D47" s="106">
        <v>0.5</v>
      </c>
      <c r="E47" s="100"/>
      <c r="F47" s="100"/>
      <c r="G47" s="100"/>
      <c r="H47" s="52"/>
    </row>
    <row r="48" spans="1:8" ht="18.75" customHeight="1" x14ac:dyDescent="0.3">
      <c r="A48" s="68"/>
      <c r="B48" s="68"/>
      <c r="C48" s="107" t="s">
        <v>70</v>
      </c>
      <c r="D48" s="108">
        <f>D47*$B$45</f>
        <v>25</v>
      </c>
      <c r="E48" s="100"/>
      <c r="F48" s="100"/>
      <c r="G48" s="100"/>
      <c r="H48" s="52"/>
    </row>
    <row r="49" spans="1:8" ht="19.5" customHeight="1" x14ac:dyDescent="0.3">
      <c r="A49" s="52"/>
      <c r="B49" s="52"/>
      <c r="C49" s="101" t="s">
        <v>71</v>
      </c>
      <c r="D49" s="109">
        <f>D48/B34</f>
        <v>25</v>
      </c>
      <c r="E49" s="103"/>
      <c r="F49" s="103"/>
      <c r="G49" s="103"/>
      <c r="H49" s="52"/>
    </row>
    <row r="50" spans="1:8" ht="18.75" customHeight="1" x14ac:dyDescent="0.3">
      <c r="A50" s="52"/>
      <c r="B50" s="52"/>
      <c r="C50" s="110" t="s">
        <v>72</v>
      </c>
      <c r="D50" s="111">
        <f>AVERAGE(E38:E41,G38:G41)</f>
        <v>22260622.813803863</v>
      </c>
      <c r="E50" s="112"/>
      <c r="F50" s="112"/>
      <c r="G50" s="112"/>
      <c r="H50" s="52"/>
    </row>
    <row r="51" spans="1:8" ht="18.75" customHeight="1" x14ac:dyDescent="0.3">
      <c r="A51" s="52"/>
      <c r="B51" s="52"/>
      <c r="C51" s="101" t="s">
        <v>73</v>
      </c>
      <c r="D51" s="113">
        <f>STDEV(E38:E41,G38:G41)/D50</f>
        <v>1.1839625695070686E-2</v>
      </c>
      <c r="E51" s="114"/>
      <c r="F51" s="114"/>
      <c r="G51" s="114"/>
      <c r="H51" s="52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100"/>
      <c r="F52" s="100"/>
      <c r="G52" s="100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74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60" t="s">
        <v>75</v>
      </c>
      <c r="B55" s="118" t="str">
        <f>B21</f>
        <v>Contains:Clotrimazole Bp 1% w/w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0" t="s">
        <v>76</v>
      </c>
      <c r="B56" s="119">
        <v>1</v>
      </c>
      <c r="C56" s="120" t="s">
        <v>77</v>
      </c>
      <c r="D56" s="121">
        <v>10</v>
      </c>
      <c r="E56" s="52" t="str">
        <f>B20</f>
        <v>Clotrimazole BP 1% w/w</v>
      </c>
      <c r="F56" s="52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52"/>
    </row>
    <row r="58" spans="1:8" ht="27" customHeight="1" x14ac:dyDescent="0.4">
      <c r="A58" s="71" t="s">
        <v>78</v>
      </c>
      <c r="B58" s="72">
        <v>50</v>
      </c>
      <c r="C58" s="52"/>
      <c r="D58" s="122" t="s">
        <v>79</v>
      </c>
      <c r="E58" s="123" t="s">
        <v>52</v>
      </c>
      <c r="F58" s="123" t="s">
        <v>53</v>
      </c>
      <c r="G58" s="123" t="s">
        <v>80</v>
      </c>
      <c r="H58" s="77" t="s">
        <v>81</v>
      </c>
    </row>
    <row r="59" spans="1:8" ht="26.25" customHeight="1" x14ac:dyDescent="0.4">
      <c r="A59" s="75" t="s">
        <v>82</v>
      </c>
      <c r="B59" s="76">
        <v>1</v>
      </c>
      <c r="C59" s="186" t="s">
        <v>83</v>
      </c>
      <c r="D59" s="188">
        <v>2.8171499999999998</v>
      </c>
      <c r="E59" s="124">
        <v>1</v>
      </c>
      <c r="F59" s="125">
        <v>23884282</v>
      </c>
      <c r="G59" s="126">
        <f>IF(ISBLANK(F59),"-",(F59/$D$50*$D$47*$B$67)*$B$56/$D$59)</f>
        <v>9.521490012030899</v>
      </c>
      <c r="H59" s="127">
        <f t="shared" ref="H59:H70" si="0">IF(ISBLANK(F59),"-",G59/$D$56)</f>
        <v>0.95214900120308987</v>
      </c>
    </row>
    <row r="60" spans="1:8" ht="26.25" customHeight="1" x14ac:dyDescent="0.4">
      <c r="A60" s="75" t="s">
        <v>84</v>
      </c>
      <c r="B60" s="76">
        <v>1</v>
      </c>
      <c r="C60" s="181"/>
      <c r="D60" s="189"/>
      <c r="E60" s="128">
        <v>2</v>
      </c>
      <c r="F60" s="129">
        <v>23894169</v>
      </c>
      <c r="G60" s="130">
        <f>IF(ISBLANK(F60),"-",(F60/$D$50*$D$47*$B$67)*$B$56/$D$59)</f>
        <v>9.5254314732709293</v>
      </c>
      <c r="H60" s="131">
        <f t="shared" si="0"/>
        <v>0.95254314732709289</v>
      </c>
    </row>
    <row r="61" spans="1:8" ht="26.25" customHeight="1" x14ac:dyDescent="0.4">
      <c r="A61" s="75" t="s">
        <v>85</v>
      </c>
      <c r="B61" s="76">
        <v>1</v>
      </c>
      <c r="C61" s="181"/>
      <c r="D61" s="189"/>
      <c r="E61" s="128">
        <v>3</v>
      </c>
      <c r="F61" s="129">
        <v>23965546</v>
      </c>
      <c r="G61" s="130">
        <f>IF(ISBLANK(F61),"-",(F61/$D$50*$D$47*$B$67)*$B$56/$D$59)</f>
        <v>9.5538859770566713</v>
      </c>
      <c r="H61" s="131">
        <f t="shared" si="0"/>
        <v>0.95538859770566709</v>
      </c>
    </row>
    <row r="62" spans="1:8" ht="27" customHeight="1" x14ac:dyDescent="0.4">
      <c r="A62" s="75" t="s">
        <v>86</v>
      </c>
      <c r="B62" s="76">
        <v>1</v>
      </c>
      <c r="C62" s="187"/>
      <c r="D62" s="190"/>
      <c r="E62" s="132">
        <v>4</v>
      </c>
      <c r="F62" s="133"/>
      <c r="G62" s="134" t="str">
        <f>IF(ISBLANK(F62),"-",(F62/$D$50*$D$47*$B$67)*$B$56/$D$59)</f>
        <v>-</v>
      </c>
      <c r="H62" s="135" t="str">
        <f t="shared" si="0"/>
        <v>-</v>
      </c>
    </row>
    <row r="63" spans="1:8" ht="26.25" customHeight="1" x14ac:dyDescent="0.4">
      <c r="A63" s="75" t="s">
        <v>87</v>
      </c>
      <c r="B63" s="76">
        <v>1</v>
      </c>
      <c r="C63" s="186" t="s">
        <v>88</v>
      </c>
      <c r="D63" s="188">
        <v>2.7963800000000001</v>
      </c>
      <c r="E63" s="124">
        <v>1</v>
      </c>
      <c r="F63" s="125">
        <v>24198639</v>
      </c>
      <c r="G63" s="126">
        <f>IF(ISBLANK(F63),"-",(F63/$D$50*$D$47*$B$67)*$B$56/$D$63)</f>
        <v>9.7184599901226409</v>
      </c>
      <c r="H63" s="136">
        <f t="shared" si="0"/>
        <v>0.97184599901226409</v>
      </c>
    </row>
    <row r="64" spans="1:8" ht="26.25" customHeight="1" x14ac:dyDescent="0.4">
      <c r="A64" s="75" t="s">
        <v>89</v>
      </c>
      <c r="B64" s="76">
        <v>1</v>
      </c>
      <c r="C64" s="181"/>
      <c r="D64" s="189"/>
      <c r="E64" s="128">
        <v>2</v>
      </c>
      <c r="F64" s="129">
        <v>24176669</v>
      </c>
      <c r="G64" s="130">
        <f>IF(ISBLANK(F64),"-",(F64/$D$50*$D$47*$B$67)*$B$56/$D$63)</f>
        <v>9.7096365779471459</v>
      </c>
      <c r="H64" s="137">
        <f t="shared" si="0"/>
        <v>0.97096365779471461</v>
      </c>
    </row>
    <row r="65" spans="1:8" ht="26.25" customHeight="1" x14ac:dyDescent="0.4">
      <c r="A65" s="75" t="s">
        <v>90</v>
      </c>
      <c r="B65" s="76">
        <v>1</v>
      </c>
      <c r="C65" s="181"/>
      <c r="D65" s="189"/>
      <c r="E65" s="128">
        <v>3</v>
      </c>
      <c r="F65" s="129">
        <v>24300842</v>
      </c>
      <c r="G65" s="130">
        <f>IF(ISBLANK(F65),"-",(F65/$D$50*$D$47*$B$67)*$B$56/$D$63)</f>
        <v>9.7595059252419887</v>
      </c>
      <c r="H65" s="137">
        <f t="shared" si="0"/>
        <v>0.97595059252419891</v>
      </c>
    </row>
    <row r="66" spans="1:8" ht="27" customHeight="1" x14ac:dyDescent="0.4">
      <c r="A66" s="75" t="s">
        <v>91</v>
      </c>
      <c r="B66" s="76">
        <v>1</v>
      </c>
      <c r="C66" s="187"/>
      <c r="D66" s="190"/>
      <c r="E66" s="132">
        <v>4</v>
      </c>
      <c r="F66" s="133"/>
      <c r="G66" s="130" t="str">
        <f>IF(ISBLANK(F66),"-",(F66/$D$50*$D$47*$B$67)*$B$56/$D$63)</f>
        <v>-</v>
      </c>
      <c r="H66" s="138" t="str">
        <f t="shared" si="0"/>
        <v>-</v>
      </c>
    </row>
    <row r="67" spans="1:8" ht="26.25" customHeight="1" x14ac:dyDescent="0.4">
      <c r="A67" s="75" t="s">
        <v>92</v>
      </c>
      <c r="B67" s="139">
        <f>(B66/B65)*(B64/B63)*(B62/B61)*(B60/B59)*B58</f>
        <v>50</v>
      </c>
      <c r="C67" s="186" t="s">
        <v>93</v>
      </c>
      <c r="D67" s="188">
        <v>2.6852200000000002</v>
      </c>
      <c r="E67" s="124">
        <v>1</v>
      </c>
      <c r="F67" s="125">
        <v>23503425</v>
      </c>
      <c r="G67" s="126">
        <f>IF(ISBLANK(F67),"-",(F67/$D$50*$D$47*$B$67)*$B$56/$D$67)</f>
        <v>9.8300104209665093</v>
      </c>
      <c r="H67" s="127">
        <f t="shared" si="0"/>
        <v>0.98300104209665096</v>
      </c>
    </row>
    <row r="68" spans="1:8" ht="27" customHeight="1" x14ac:dyDescent="0.4">
      <c r="A68" s="140" t="s">
        <v>94</v>
      </c>
      <c r="B68" s="141">
        <f>(D47*B67)/D56*B56</f>
        <v>2.5</v>
      </c>
      <c r="C68" s="181"/>
      <c r="D68" s="189"/>
      <c r="E68" s="128">
        <v>2</v>
      </c>
      <c r="F68" s="129">
        <v>23503950</v>
      </c>
      <c r="G68" s="130">
        <f>IF(ISBLANK(F68),"-",(F68/$D$50*$D$47*$B$67)*$B$56/$D$67)</f>
        <v>9.8302299955804653</v>
      </c>
      <c r="H68" s="131">
        <f t="shared" si="0"/>
        <v>0.98302299955804651</v>
      </c>
    </row>
    <row r="69" spans="1:8" ht="26.25" customHeight="1" x14ac:dyDescent="0.4">
      <c r="A69" s="182" t="s">
        <v>67</v>
      </c>
      <c r="B69" s="192"/>
      <c r="C69" s="181"/>
      <c r="D69" s="189"/>
      <c r="E69" s="128">
        <v>3</v>
      </c>
      <c r="F69" s="129">
        <v>23518579</v>
      </c>
      <c r="G69" s="130">
        <f>IF(ISBLANK(F69),"-",(F69/$D$50*$D$47*$B$67)*$B$56/$D$67)</f>
        <v>9.8363483899186654</v>
      </c>
      <c r="H69" s="131">
        <f t="shared" si="0"/>
        <v>0.98363483899186654</v>
      </c>
    </row>
    <row r="70" spans="1:8" ht="27" customHeight="1" x14ac:dyDescent="0.4">
      <c r="A70" s="184"/>
      <c r="B70" s="193"/>
      <c r="C70" s="191"/>
      <c r="D70" s="190"/>
      <c r="E70" s="132">
        <v>4</v>
      </c>
      <c r="F70" s="133"/>
      <c r="G70" s="134" t="str">
        <f>IF(ISBLANK(F70),"-",(F70/$D$50*$D$47*$B$67)*$B$56/$D$67)</f>
        <v>-</v>
      </c>
      <c r="H70" s="135" t="str">
        <f t="shared" si="0"/>
        <v>-</v>
      </c>
    </row>
    <row r="71" spans="1:8" ht="26.25" customHeight="1" x14ac:dyDescent="0.4">
      <c r="A71" s="142"/>
      <c r="B71" s="142"/>
      <c r="C71" s="142"/>
      <c r="D71" s="142"/>
      <c r="E71" s="142"/>
      <c r="F71" s="143"/>
      <c r="G71" s="110" t="s">
        <v>60</v>
      </c>
      <c r="H71" s="144">
        <f>AVERAGE(H59:H70)</f>
        <v>0.96983331957928798</v>
      </c>
    </row>
    <row r="72" spans="1:8" ht="26.25" customHeight="1" x14ac:dyDescent="0.4">
      <c r="A72" s="52"/>
      <c r="B72" s="52"/>
      <c r="C72" s="142"/>
      <c r="D72" s="142"/>
      <c r="E72" s="142"/>
      <c r="F72" s="143"/>
      <c r="G72" s="101" t="s">
        <v>73</v>
      </c>
      <c r="H72" s="145">
        <f>STDEV(H59:H70)/H71</f>
        <v>1.3644734099344401E-2</v>
      </c>
    </row>
    <row r="73" spans="1:8" ht="27" customHeight="1" x14ac:dyDescent="0.4">
      <c r="A73" s="142"/>
      <c r="B73" s="142"/>
      <c r="C73" s="143"/>
      <c r="D73" s="146"/>
      <c r="E73" s="146"/>
      <c r="F73" s="143"/>
      <c r="G73" s="115" t="s">
        <v>20</v>
      </c>
      <c r="H73" s="147">
        <f>COUNT(H59:H70)</f>
        <v>9</v>
      </c>
    </row>
    <row r="74" spans="1:8" ht="18.75" customHeight="1" x14ac:dyDescent="0.3">
      <c r="A74" s="142"/>
      <c r="B74" s="142"/>
      <c r="C74" s="143"/>
      <c r="D74" s="146"/>
      <c r="E74" s="146"/>
      <c r="F74" s="146"/>
      <c r="G74" s="146"/>
      <c r="H74" s="143"/>
    </row>
    <row r="75" spans="1:8" ht="26.25" customHeight="1" x14ac:dyDescent="0.3">
      <c r="A75" s="148" t="s">
        <v>95</v>
      </c>
      <c r="B75" s="149" t="s">
        <v>96</v>
      </c>
      <c r="C75" s="181" t="str">
        <f>B20</f>
        <v>Clotrimazole BP 1% w/w</v>
      </c>
      <c r="D75" s="181"/>
      <c r="E75" s="150" t="s">
        <v>97</v>
      </c>
      <c r="F75" s="151">
        <f>H71</f>
        <v>0.96983331957928798</v>
      </c>
      <c r="G75" s="52"/>
      <c r="H75" s="143"/>
    </row>
    <row r="76" spans="1:8" ht="19.5" customHeight="1" x14ac:dyDescent="0.3">
      <c r="A76" s="152"/>
      <c r="B76" s="153"/>
      <c r="C76" s="154"/>
      <c r="D76" s="154"/>
      <c r="E76" s="153"/>
      <c r="F76" s="153"/>
      <c r="G76" s="153"/>
      <c r="H76" s="153"/>
    </row>
    <row r="77" spans="1:8" ht="18.75" customHeight="1" x14ac:dyDescent="0.3">
      <c r="A77" s="52"/>
      <c r="B77" s="120" t="s">
        <v>25</v>
      </c>
      <c r="C77" s="52"/>
      <c r="D77" s="52"/>
      <c r="E77" s="143" t="s">
        <v>26</v>
      </c>
      <c r="F77" s="143"/>
      <c r="G77" s="143" t="s">
        <v>27</v>
      </c>
      <c r="H77" s="52"/>
    </row>
    <row r="78" spans="1:8" ht="18.75" customHeight="1" x14ac:dyDescent="0.3">
      <c r="A78" s="155" t="s">
        <v>28</v>
      </c>
      <c r="B78" s="156" t="s">
        <v>101</v>
      </c>
      <c r="C78" s="156"/>
      <c r="D78" s="142"/>
      <c r="E78" s="157" t="s">
        <v>98</v>
      </c>
      <c r="F78" s="158"/>
      <c r="G78" s="159"/>
      <c r="H78" s="159"/>
    </row>
    <row r="79" spans="1:8" ht="18.75" customHeight="1" x14ac:dyDescent="0.3">
      <c r="A79" s="155" t="s">
        <v>29</v>
      </c>
      <c r="B79" s="160"/>
      <c r="C79" s="160"/>
      <c r="D79" s="161"/>
      <c r="E79" s="162"/>
      <c r="F79" s="158"/>
      <c r="G79" s="163"/>
      <c r="H79" s="163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B21:H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Clotrimazole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2015-06-11T11:44:08Z</dcterms:modified>
  <cp:category/>
</cp:coreProperties>
</file>