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4940" windowHeight="8640" activeTab="2"/>
  </bookViews>
  <sheets>
    <sheet name="Relative Density" sheetId="34" r:id="rId1"/>
    <sheet name="SST" sheetId="35" r:id="rId2"/>
    <sheet name="Nevirapine 241" sheetId="33" r:id="rId3"/>
  </sheets>
  <definedNames>
    <definedName name="_xlnm.Print_Area" localSheetId="2">'Nevirapine 241'!$A$1:$I$84</definedName>
    <definedName name="_xlnm.Print_Area" localSheetId="0">'Relative Density'!$A$1:$H$48</definedName>
    <definedName name="_xlnm.Print_Area" localSheetId="1">SST!$A$1:$F$49</definedName>
  </definedNames>
  <calcPr calcId="145621"/>
</workbook>
</file>

<file path=xl/calcChain.xml><?xml version="1.0" encoding="utf-8"?>
<calcChain xmlns="http://schemas.openxmlformats.org/spreadsheetml/2006/main">
  <c r="B21" i="34" l="1"/>
  <c r="B22" i="34"/>
  <c r="B23" i="34"/>
  <c r="B24" i="34"/>
  <c r="B25" i="34"/>
  <c r="B20" i="34"/>
  <c r="B18" i="35"/>
  <c r="B19" i="35"/>
  <c r="B20" i="35"/>
  <c r="B21" i="35"/>
  <c r="B22" i="35"/>
  <c r="B17" i="35"/>
  <c r="C77" i="33"/>
  <c r="B58" i="33" l="1"/>
  <c r="E56" i="33"/>
  <c r="G72" i="33" l="1"/>
  <c r="G68" i="33"/>
  <c r="G64" i="33"/>
  <c r="B27" i="35"/>
  <c r="B25" i="35"/>
  <c r="B39" i="35"/>
  <c r="E37" i="35"/>
  <c r="D37" i="35"/>
  <c r="C37" i="35"/>
  <c r="B37" i="35"/>
  <c r="B38" i="35" s="1"/>
  <c r="H64" i="33" l="1"/>
  <c r="H68" i="33"/>
  <c r="H72" i="33"/>
  <c r="D33" i="34" l="1"/>
  <c r="C33" i="34"/>
  <c r="B33" i="34"/>
  <c r="C37" i="34" l="1"/>
  <c r="C35" i="34"/>
  <c r="B55" i="33"/>
  <c r="C39" i="34" l="1"/>
  <c r="G41" i="33"/>
  <c r="E41" i="33"/>
  <c r="B57" i="33" l="1"/>
  <c r="D58" i="33" s="1"/>
  <c r="B69" i="33"/>
  <c r="F42" i="33"/>
  <c r="D42" i="33"/>
  <c r="B45" i="33"/>
  <c r="B34" i="33"/>
  <c r="B30" i="33"/>
  <c r="B26" i="35" s="1"/>
  <c r="B28" i="35" l="1"/>
  <c r="B70" i="33"/>
  <c r="F44" i="33"/>
  <c r="F45" i="33" s="1"/>
  <c r="D48" i="33"/>
  <c r="D49" i="33" s="1"/>
  <c r="D44" i="33"/>
  <c r="D45" i="33" s="1"/>
  <c r="D46" i="33" l="1"/>
  <c r="E40" i="33"/>
  <c r="E38" i="33"/>
  <c r="E39" i="33"/>
  <c r="F46" i="33"/>
  <c r="G38" i="33"/>
  <c r="G39" i="33"/>
  <c r="G40" i="33"/>
  <c r="D50" i="33" l="1"/>
  <c r="G61" i="33" s="1"/>
  <c r="H61" i="33" s="1"/>
  <c r="G42" i="33"/>
  <c r="D52" i="33"/>
  <c r="E42" i="33"/>
  <c r="D51" i="33" l="1"/>
  <c r="G69" i="33"/>
  <c r="H69" i="33" s="1"/>
  <c r="G62" i="33"/>
  <c r="H62" i="33" s="1"/>
  <c r="G63" i="33"/>
  <c r="H63" i="33" s="1"/>
  <c r="G66" i="33"/>
  <c r="H66" i="33" s="1"/>
  <c r="G67" i="33"/>
  <c r="H67" i="33" s="1"/>
  <c r="G70" i="33"/>
  <c r="H70" i="33" s="1"/>
  <c r="G65" i="33"/>
  <c r="H65" i="33" s="1"/>
  <c r="G71" i="33"/>
  <c r="H71" i="33" s="1"/>
  <c r="H73" i="33" l="1"/>
  <c r="H74" i="33" s="1"/>
  <c r="H75" i="33"/>
  <c r="G77" i="33" l="1"/>
</calcChain>
</file>

<file path=xl/sharedStrings.xml><?xml version="1.0" encoding="utf-8"?>
<sst xmlns="http://schemas.openxmlformats.org/spreadsheetml/2006/main" count="148" uniqueCount="112">
  <si>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</si>
  <si>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</si>
  <si>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</si>
  <si>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</si>
  <si>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</si>
  <si>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</si>
  <si>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</si>
  <si>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</si>
  <si>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</si>
  <si>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</si>
  <si>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</si>
  <si>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</si>
  <si>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</si>
  <si>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</si>
  <si>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</si>
  <si>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</si>
  <si>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</t>
  </si>
  <si>
    <t>Amt of RS (mg):</t>
  </si>
  <si>
    <t>Purity correction:</t>
  </si>
  <si>
    <t>Conc (mg/mL):</t>
  </si>
  <si>
    <t>Injection</t>
  </si>
  <si>
    <t>Assay Smp A</t>
  </si>
  <si>
    <t>Assay Smp B</t>
  </si>
  <si>
    <t>Assay Smp C</t>
  </si>
  <si>
    <t>Desired Concetration (mg/mL):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</si>
  <si>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</si>
  <si>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</si>
  <si>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</si>
  <si>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</si>
  <si>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</si>
  <si>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</si>
  <si>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</si>
  <si>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</si>
  <si>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</si>
  <si>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</si>
  <si>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</si>
  <si>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</si>
  <si>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</si>
  <si>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</si>
  <si>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</si>
  <si>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</si>
  <si>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</si>
  <si>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</si>
  <si>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</si>
  <si>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</si>
  <si>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</si>
  <si>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</si>
  <si>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</si>
  <si>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</si>
  <si>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</si>
  <si>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</si>
  <si>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</si>
  <si>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</si>
  <si>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</si>
  <si>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</si>
  <si>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</si>
  <si>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</si>
  <si>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</si>
  <si>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</si>
  <si>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</si>
  <si>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</si>
  <si>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</si>
  <si>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</si>
  <si>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Relative Density of sample: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</si>
  <si>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</si>
  <si>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</si>
  <si>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</si>
  <si>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</si>
  <si>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</si>
  <si>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</si>
  <si>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Normalised Response:</t>
  </si>
  <si>
    <t>Average Normalised Response: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</si>
  <si>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</si>
  <si>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</si>
  <si>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</si>
  <si>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</si>
  <si>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</si>
  <si>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</si>
  <si>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</si>
  <si>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</si>
  <si>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</si>
  <si>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</si>
  <si>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</si>
  <si>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</si>
  <si>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</si>
  <si>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</si>
  <si>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t>Each</t>
  </si>
  <si>
    <t>is equivalent to</t>
  </si>
  <si>
    <t>Determined Amt (mg)</t>
  </si>
  <si>
    <t>Desired Weight as free base (mg):</t>
  </si>
  <si>
    <t>Desired Weight as salt (mg):</t>
  </si>
  <si>
    <t>contains</t>
  </si>
  <si>
    <t xml:space="preserve">Each </t>
  </si>
  <si>
    <t>Desired Powder Weight (g):</t>
  </si>
  <si>
    <t>Powder Weight (g)</t>
  </si>
  <si>
    <t>Comment:</t>
  </si>
  <si>
    <t xml:space="preserve">The content of </t>
  </si>
  <si>
    <t xml:space="preserve">in the sample as a percentage of the stated  label claim is </t>
  </si>
  <si>
    <t>Please enter the required information in the cells highlighted in green</t>
  </si>
  <si>
    <t>Relative Density Test Report</t>
  </si>
  <si>
    <t>Initial Sample dilution (mL):</t>
  </si>
  <si>
    <t>Initial Standard dilution (mL):</t>
  </si>
  <si>
    <t>NEVIRAPINE</t>
  </si>
  <si>
    <t>Each 5 ml contains Nevirapine as Hemihydrate USP 50mg</t>
  </si>
  <si>
    <t>9th June 2015</t>
  </si>
  <si>
    <t>Nevirapine</t>
  </si>
  <si>
    <t>Nevirapine Hemihydrate</t>
  </si>
  <si>
    <t>Joyfrida</t>
  </si>
  <si>
    <t>NDQB201505241</t>
  </si>
  <si>
    <t>F0D034</t>
  </si>
  <si>
    <t>11th June 2015</t>
  </si>
  <si>
    <r>
      <t>The Assymetry of all peaks were below</t>
    </r>
    <r>
      <rPr>
        <b/>
        <sz val="14"/>
        <rFont val="Book Antiqua"/>
        <family val="1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</si>
</sst>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dd\-mmm\-yy"/>
    <numFmt numFmtId="166" formatCode="0.000"/>
    <numFmt numFmtId="167" formatCode="0.00000"/>
    <numFmt numFmtId="168" formatCode="0.0000\ &quot;mg&quot;"/>
    <numFmt numFmtId="169" formatCode="0.0000000"/>
    <numFmt numFmtId="170" formatCode="0.0%"/>
    <numFmt numFmtId="171" formatCode="0.0\ &quot;mL&quot;"/>
    <numFmt numFmtId="172" formatCode="0.0000\ &quot;g&quot;"/>
    <numFmt numFmtId="173" formatCode="0.0\ &quot;mg&quot;"/>
    <numFmt numFmtId="174" formatCode="[$-409]d/mmm/yy;@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6"/>
      <name val="Book Antiqua"/>
      <family val="1"/>
    </font>
    <font>
      <b/>
      <sz val="18"/>
      <name val="Arial Blac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1" fillId="0" borderId="0" xfId="42"/>
    <xf numFmtId="2" fontId="3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0" fontId="4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quotePrefix="1" applyFont="1" applyAlignment="1">
      <alignment horizontal="left"/>
    </xf>
    <xf numFmtId="165" fontId="22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2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5" fillId="0" borderId="0" xfId="0" applyFont="1"/>
    <xf numFmtId="0" fontId="26" fillId="0" borderId="0" xfId="0" applyFont="1" applyFill="1" applyBorder="1" applyAlignment="1">
      <alignment vertical="center" wrapText="1"/>
    </xf>
    <xf numFmtId="0" fontId="27" fillId="0" borderId="0" xfId="0" applyFont="1" applyFill="1"/>
    <xf numFmtId="0" fontId="28" fillId="0" borderId="0" xfId="42" applyFont="1" applyFill="1"/>
    <xf numFmtId="2" fontId="23" fillId="0" borderId="0" xfId="42" applyNumberFormat="1" applyFont="1" applyAlignment="1">
      <alignment horizontal="center"/>
    </xf>
    <xf numFmtId="0" fontId="23" fillId="0" borderId="0" xfId="42" applyFont="1" applyFill="1" applyBorder="1" applyAlignment="1">
      <alignment vertical="center" wrapText="1"/>
    </xf>
    <xf numFmtId="0" fontId="25" fillId="0" borderId="0" xfId="0" applyFont="1" applyFill="1" applyBorder="1"/>
    <xf numFmtId="0" fontId="24" fillId="0" borderId="0" xfId="42" applyFont="1" applyFill="1" applyBorder="1" applyAlignment="1">
      <alignment horizontal="left" vertical="center" wrapText="1"/>
    </xf>
    <xf numFmtId="168" fontId="23" fillId="0" borderId="0" xfId="42" applyNumberFormat="1" applyFont="1" applyAlignment="1">
      <alignment horizontal="center"/>
    </xf>
    <xf numFmtId="0" fontId="22" fillId="0" borderId="15" xfId="42" applyFont="1" applyBorder="1" applyAlignment="1">
      <alignment horizontal="right"/>
    </xf>
    <xf numFmtId="0" fontId="22" fillId="0" borderId="17" xfId="42" applyFont="1" applyBorder="1" applyAlignment="1">
      <alignment horizontal="right"/>
    </xf>
    <xf numFmtId="0" fontId="22" fillId="0" borderId="18" xfId="42" applyFont="1" applyBorder="1" applyAlignment="1">
      <alignment horizontal="center"/>
    </xf>
    <xf numFmtId="0" fontId="23" fillId="0" borderId="16" xfId="42" applyFont="1" applyBorder="1" applyAlignment="1">
      <alignment horizontal="center"/>
    </xf>
    <xf numFmtId="0" fontId="23" fillId="0" borderId="27" xfId="42" applyFont="1" applyBorder="1" applyAlignment="1">
      <alignment horizontal="center"/>
    </xf>
    <xf numFmtId="0" fontId="23" fillId="0" borderId="28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0" xfId="42" applyFont="1" applyFill="1" applyBorder="1"/>
    <xf numFmtId="0" fontId="22" fillId="0" borderId="42" xfId="42" applyFont="1" applyBorder="1" applyAlignment="1">
      <alignment horizontal="center"/>
    </xf>
    <xf numFmtId="0" fontId="22" fillId="0" borderId="18" xfId="42" applyFont="1" applyBorder="1" applyAlignment="1">
      <alignment horizontal="right"/>
    </xf>
    <xf numFmtId="1" fontId="23" fillId="25" borderId="33" xfId="42" applyNumberFormat="1" applyFont="1" applyFill="1" applyBorder="1" applyAlignment="1">
      <alignment horizontal="center"/>
    </xf>
    <xf numFmtId="166" fontId="23" fillId="25" borderId="34" xfId="42" applyNumberFormat="1" applyFont="1" applyFill="1" applyBorder="1" applyAlignment="1">
      <alignment horizontal="center"/>
    </xf>
    <xf numFmtId="2" fontId="22" fillId="25" borderId="36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2" fontId="22" fillId="26" borderId="36" xfId="42" applyNumberFormat="1" applyFont="1" applyFill="1" applyBorder="1" applyAlignment="1">
      <alignment horizontal="center"/>
    </xf>
    <xf numFmtId="2" fontId="22" fillId="0" borderId="0" xfId="42" applyNumberFormat="1" applyFont="1" applyFill="1" applyBorder="1" applyAlignment="1">
      <alignment horizontal="center"/>
    </xf>
    <xf numFmtId="2" fontId="22" fillId="25" borderId="37" xfId="42" applyNumberFormat="1" applyFont="1" applyFill="1" applyBorder="1" applyAlignment="1">
      <alignment horizontal="center"/>
    </xf>
    <xf numFmtId="0" fontId="22" fillId="0" borderId="36" xfId="42" applyFont="1" applyBorder="1" applyAlignment="1">
      <alignment horizontal="right"/>
    </xf>
    <xf numFmtId="1" fontId="22" fillId="0" borderId="0" xfId="42" applyNumberFormat="1" applyFont="1" applyFill="1" applyBorder="1" applyAlignment="1">
      <alignment horizontal="center"/>
    </xf>
    <xf numFmtId="0" fontId="22" fillId="0" borderId="37" xfId="42" applyFont="1" applyBorder="1" applyAlignment="1">
      <alignment horizontal="right"/>
    </xf>
    <xf numFmtId="0" fontId="22" fillId="0" borderId="40" xfId="42" applyFont="1" applyBorder="1" applyAlignment="1">
      <alignment horizontal="right"/>
    </xf>
    <xf numFmtId="166" fontId="22" fillId="0" borderId="0" xfId="42" applyNumberFormat="1" applyFont="1" applyFill="1" applyBorder="1" applyAlignment="1">
      <alignment horizontal="center"/>
    </xf>
    <xf numFmtId="10" fontId="22" fillId="25" borderId="36" xfId="42" applyNumberFormat="1" applyFont="1" applyFill="1" applyBorder="1" applyAlignment="1">
      <alignment horizontal="center"/>
    </xf>
    <xf numFmtId="0" fontId="22" fillId="26" borderId="37" xfId="42" applyFont="1" applyFill="1" applyBorder="1" applyAlignment="1">
      <alignment horizontal="center"/>
    </xf>
    <xf numFmtId="0" fontId="23" fillId="0" borderId="0" xfId="42" quotePrefix="1" applyFont="1" applyAlignment="1">
      <alignment horizontal="left"/>
    </xf>
    <xf numFmtId="0" fontId="23" fillId="0" borderId="38" xfId="42" applyFont="1" applyBorder="1" applyAlignment="1">
      <alignment horizontal="center"/>
    </xf>
    <xf numFmtId="2" fontId="23" fillId="0" borderId="38" xfId="42" applyNumberFormat="1" applyFont="1" applyBorder="1" applyAlignment="1">
      <alignment horizontal="center"/>
    </xf>
    <xf numFmtId="0" fontId="22" fillId="0" borderId="38" xfId="42" applyFont="1" applyBorder="1" applyAlignment="1">
      <alignment horizontal="center"/>
    </xf>
    <xf numFmtId="0" fontId="22" fillId="0" borderId="39" xfId="42" applyFont="1" applyBorder="1" applyAlignment="1">
      <alignment horizontal="center"/>
    </xf>
    <xf numFmtId="0" fontId="22" fillId="0" borderId="45" xfId="42" applyFont="1" applyBorder="1" applyAlignment="1">
      <alignment horizontal="center"/>
    </xf>
    <xf numFmtId="0" fontId="22" fillId="0" borderId="0" xfId="42" quotePrefix="1" applyFont="1" applyBorder="1" applyAlignment="1">
      <alignment horizontal="center"/>
    </xf>
    <xf numFmtId="0" fontId="22" fillId="0" borderId="0" xfId="42" applyFont="1" applyBorder="1" applyAlignment="1">
      <alignment horizontal="center"/>
    </xf>
    <xf numFmtId="2" fontId="22" fillId="0" borderId="0" xfId="42" applyNumberFormat="1" applyFont="1" applyBorder="1" applyAlignment="1">
      <alignment horizontal="center"/>
    </xf>
    <xf numFmtId="0" fontId="22" fillId="0" borderId="0" xfId="42" applyFont="1" applyBorder="1"/>
    <xf numFmtId="166" fontId="23" fillId="25" borderId="44" xfId="42" applyNumberFormat="1" applyFont="1" applyFill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166" fontId="23" fillId="0" borderId="0" xfId="42" applyNumberFormat="1" applyFont="1" applyFill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3" fillId="0" borderId="14" xfId="42" applyFont="1" applyBorder="1" applyAlignment="1">
      <alignment horizontal="center"/>
    </xf>
    <xf numFmtId="0" fontId="22" fillId="0" borderId="10" xfId="42" applyFont="1" applyBorder="1"/>
    <xf numFmtId="0" fontId="22" fillId="0" borderId="48" xfId="42" applyFont="1" applyBorder="1"/>
    <xf numFmtId="0" fontId="24" fillId="0" borderId="13" xfId="42" applyFont="1" applyFill="1" applyBorder="1" applyAlignment="1">
      <alignment horizontal="left" vertical="center" wrapText="1"/>
    </xf>
    <xf numFmtId="0" fontId="22" fillId="0" borderId="13" xfId="42" applyFont="1" applyBorder="1"/>
    <xf numFmtId="0" fontId="22" fillId="0" borderId="13" xfId="42" applyFont="1" applyBorder="1" applyAlignment="1">
      <alignment horizontal="center"/>
    </xf>
    <xf numFmtId="2" fontId="3" fillId="0" borderId="0" xfId="42" applyNumberFormat="1" applyFont="1" applyFill="1" applyAlignment="1">
      <alignment horizontal="center"/>
    </xf>
    <xf numFmtId="0" fontId="1" fillId="0" borderId="0" xfId="42" applyFill="1"/>
    <xf numFmtId="2" fontId="2" fillId="0" borderId="0" xfId="42" applyNumberFormat="1" applyFont="1" applyFill="1" applyAlignment="1">
      <alignment horizontal="center"/>
    </xf>
    <xf numFmtId="167" fontId="3" fillId="0" borderId="0" xfId="42" applyNumberFormat="1" applyFont="1" applyFill="1" applyAlignment="1">
      <alignment horizontal="center"/>
    </xf>
    <xf numFmtId="169" fontId="2" fillId="0" borderId="0" xfId="42" applyNumberFormat="1" applyFont="1" applyFill="1" applyAlignment="1">
      <alignment horizontal="center"/>
    </xf>
    <xf numFmtId="169" fontId="3" fillId="0" borderId="0" xfId="42" applyNumberFormat="1" applyFont="1" applyFill="1" applyAlignment="1">
      <alignment horizontal="center"/>
    </xf>
    <xf numFmtId="2" fontId="3" fillId="0" borderId="0" xfId="42" applyNumberFormat="1" applyFont="1" applyFill="1" applyAlignment="1">
      <alignment horizontal="center" wrapText="1"/>
    </xf>
    <xf numFmtId="166" fontId="3" fillId="0" borderId="0" xfId="42" applyNumberFormat="1" applyFont="1" applyAlignment="1">
      <alignment horizontal="center"/>
    </xf>
    <xf numFmtId="0" fontId="1" fillId="0" borderId="0" xfId="42" applyAlignment="1">
      <alignment horizontal="center"/>
    </xf>
    <xf numFmtId="166" fontId="1" fillId="0" borderId="0" xfId="42" applyNumberFormat="1"/>
    <xf numFmtId="0" fontId="1" fillId="0" borderId="0" xfId="42" applyAlignment="1">
      <alignment horizontal="right"/>
    </xf>
    <xf numFmtId="164" fontId="23" fillId="0" borderId="0" xfId="42" applyNumberFormat="1" applyFont="1" applyFill="1" applyBorder="1" applyAlignment="1">
      <alignment horizontal="center"/>
    </xf>
    <xf numFmtId="166" fontId="22" fillId="0" borderId="28" xfId="42" applyNumberFormat="1" applyFont="1" applyBorder="1" applyAlignment="1">
      <alignment horizontal="center"/>
    </xf>
    <xf numFmtId="166" fontId="22" fillId="0" borderId="30" xfId="42" applyNumberFormat="1" applyFont="1" applyBorder="1" applyAlignment="1">
      <alignment horizontal="center"/>
    </xf>
    <xf numFmtId="166" fontId="22" fillId="0" borderId="32" xfId="42" applyNumberFormat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0" fontId="23" fillId="0" borderId="25" xfId="42" applyFont="1" applyBorder="1" applyAlignment="1"/>
    <xf numFmtId="0" fontId="23" fillId="0" borderId="26" xfId="42" applyFont="1" applyBorder="1" applyAlignment="1"/>
    <xf numFmtId="0" fontId="22" fillId="0" borderId="0" xfId="42" applyFont="1" applyFill="1" applyBorder="1" applyAlignment="1" applyProtection="1">
      <alignment horizontal="center"/>
      <protection locked="0"/>
    </xf>
    <xf numFmtId="0" fontId="23" fillId="0" borderId="0" xfId="42" applyFont="1" applyFill="1" applyBorder="1" applyAlignment="1">
      <alignment horizontal="center"/>
    </xf>
    <xf numFmtId="166" fontId="22" fillId="0" borderId="14" xfId="42" applyNumberFormat="1" applyFont="1" applyBorder="1" applyAlignment="1">
      <alignment horizontal="center"/>
    </xf>
    <xf numFmtId="166" fontId="22" fillId="0" borderId="11" xfId="42" applyNumberFormat="1" applyFont="1" applyBorder="1" applyAlignment="1">
      <alignment horizontal="center"/>
    </xf>
    <xf numFmtId="166" fontId="22" fillId="0" borderId="12" xfId="42" applyNumberFormat="1" applyFont="1" applyBorder="1" applyAlignment="1">
      <alignment horizontal="center"/>
    </xf>
    <xf numFmtId="0" fontId="22" fillId="0" borderId="0" xfId="42" applyFont="1" applyBorder="1" applyAlignment="1"/>
    <xf numFmtId="0" fontId="22" fillId="0" borderId="15" xfId="42" applyFont="1" applyBorder="1" applyAlignment="1">
      <alignment horizontal="center"/>
    </xf>
    <xf numFmtId="0" fontId="22" fillId="0" borderId="17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22" fillId="0" borderId="10" xfId="42" applyFont="1" applyBorder="1" applyAlignment="1"/>
    <xf numFmtId="0" fontId="22" fillId="0" borderId="48" xfId="42" applyFont="1" applyBorder="1" applyAlignment="1"/>
    <xf numFmtId="0" fontId="25" fillId="0" borderId="0" xfId="0" applyFont="1" applyBorder="1"/>
    <xf numFmtId="0" fontId="24" fillId="0" borderId="0" xfId="42" applyFont="1" applyFill="1" applyBorder="1" applyAlignment="1">
      <alignment vertical="center" wrapText="1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23" fillId="0" borderId="0" xfId="42" applyFont="1" applyAlignment="1">
      <alignment horizontal="left"/>
    </xf>
    <xf numFmtId="167" fontId="23" fillId="0" borderId="0" xfId="42" applyNumberFormat="1" applyFont="1" applyAlignment="1">
      <alignment horizontal="center"/>
    </xf>
    <xf numFmtId="0" fontId="23" fillId="0" borderId="50" xfId="42" applyFont="1" applyBorder="1" applyAlignment="1">
      <alignment horizontal="center"/>
    </xf>
    <xf numFmtId="0" fontId="23" fillId="0" borderId="51" xfId="42" quotePrefix="1" applyFont="1" applyBorder="1" applyAlignment="1">
      <alignment horizontal="center"/>
    </xf>
    <xf numFmtId="0" fontId="23" fillId="0" borderId="50" xfId="42" quotePrefix="1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27" borderId="52" xfId="42" applyFont="1" applyFill="1" applyBorder="1" applyAlignment="1" applyProtection="1">
      <alignment horizontal="center"/>
      <protection locked="0"/>
    </xf>
    <xf numFmtId="2" fontId="22" fillId="27" borderId="52" xfId="42" applyNumberFormat="1" applyFont="1" applyFill="1" applyBorder="1" applyAlignment="1" applyProtection="1">
      <alignment horizontal="center"/>
      <protection locked="0"/>
    </xf>
    <xf numFmtId="2" fontId="22" fillId="27" borderId="53" xfId="42" applyNumberFormat="1" applyFont="1" applyFill="1" applyBorder="1" applyAlignment="1" applyProtection="1">
      <alignment horizontal="center"/>
      <protection locked="0"/>
    </xf>
    <xf numFmtId="0" fontId="22" fillId="27" borderId="54" xfId="42" applyFont="1" applyFill="1" applyBorder="1" applyAlignment="1" applyProtection="1">
      <alignment horizontal="center"/>
      <protection locked="0"/>
    </xf>
    <xf numFmtId="2" fontId="22" fillId="27" borderId="54" xfId="42" applyNumberFormat="1" applyFont="1" applyFill="1" applyBorder="1" applyAlignment="1" applyProtection="1">
      <alignment horizontal="center"/>
      <protection locked="0"/>
    </xf>
    <xf numFmtId="0" fontId="22" fillId="0" borderId="53" xfId="42" applyFont="1" applyBorder="1"/>
    <xf numFmtId="1" fontId="23" fillId="28" borderId="51" xfId="42" applyNumberFormat="1" applyFont="1" applyFill="1" applyBorder="1" applyAlignment="1">
      <alignment horizontal="center"/>
    </xf>
    <xf numFmtId="1" fontId="23" fillId="28" borderId="50" xfId="42" applyNumberFormat="1" applyFont="1" applyFill="1" applyBorder="1" applyAlignment="1">
      <alignment horizontal="center"/>
    </xf>
    <xf numFmtId="2" fontId="23" fillId="28" borderId="50" xfId="42" applyNumberFormat="1" applyFont="1" applyFill="1" applyBorder="1" applyAlignment="1">
      <alignment horizontal="center"/>
    </xf>
    <xf numFmtId="0" fontId="22" fillId="0" borderId="52" xfId="42" applyFont="1" applyBorder="1"/>
    <xf numFmtId="10" fontId="23" fillId="24" borderId="50" xfId="42" applyNumberFormat="1" applyFont="1" applyFill="1" applyBorder="1" applyAlignment="1">
      <alignment horizontal="center"/>
    </xf>
    <xf numFmtId="170" fontId="23" fillId="0" borderId="0" xfId="42" applyNumberFormat="1" applyFont="1" applyFill="1" applyBorder="1" applyAlignment="1">
      <alignment horizontal="center"/>
    </xf>
    <xf numFmtId="0" fontId="22" fillId="0" borderId="55" xfId="42" applyFont="1" applyBorder="1"/>
    <xf numFmtId="0" fontId="22" fillId="0" borderId="54" xfId="42" applyFont="1" applyBorder="1"/>
    <xf numFmtId="0" fontId="23" fillId="28" borderId="50" xfId="42" applyFont="1" applyFill="1" applyBorder="1" applyAlignment="1">
      <alignment horizontal="center"/>
    </xf>
    <xf numFmtId="0" fontId="23" fillId="0" borderId="10" xfId="42" applyFont="1" applyFill="1" applyBorder="1" applyAlignment="1">
      <alignment horizontal="center"/>
    </xf>
    <xf numFmtId="0" fontId="22" fillId="0" borderId="56" xfId="42" applyFont="1" applyBorder="1"/>
    <xf numFmtId="0" fontId="22" fillId="0" borderId="0" xfId="42" quotePrefix="1" applyFont="1" applyAlignment="1" applyProtection="1">
      <alignment horizontal="left"/>
      <protection locked="0"/>
    </xf>
    <xf numFmtId="0" fontId="22" fillId="0" borderId="0" xfId="42" applyFont="1" applyProtection="1">
      <protection locked="0"/>
    </xf>
    <xf numFmtId="0" fontId="22" fillId="0" borderId="0" xfId="42" applyFont="1" applyBorder="1" applyProtection="1">
      <protection locked="0"/>
    </xf>
    <xf numFmtId="0" fontId="22" fillId="0" borderId="0" xfId="42" applyFont="1" applyAlignment="1" applyProtection="1">
      <alignment horizontal="left"/>
      <protection locked="0"/>
    </xf>
    <xf numFmtId="0" fontId="22" fillId="0" borderId="0" xfId="42" quotePrefix="1" applyFont="1" applyAlignment="1" applyProtection="1">
      <alignment horizontal="right"/>
    </xf>
    <xf numFmtId="171" fontId="23" fillId="0" borderId="0" xfId="42" applyNumberFormat="1" applyFont="1" applyAlignment="1" applyProtection="1">
      <alignment horizontal="center"/>
    </xf>
    <xf numFmtId="0" fontId="22" fillId="0" borderId="0" xfId="42" applyFont="1" applyAlignment="1" applyProtection="1">
      <alignment horizontal="center"/>
    </xf>
    <xf numFmtId="0" fontId="22" fillId="0" borderId="0" xfId="42" applyFont="1" applyProtection="1"/>
    <xf numFmtId="10" fontId="22" fillId="0" borderId="16" xfId="42" applyNumberFormat="1" applyFont="1" applyBorder="1" applyAlignment="1">
      <alignment horizontal="center" vertical="center"/>
    </xf>
    <xf numFmtId="10" fontId="22" fillId="0" borderId="18" xfId="42" applyNumberFormat="1" applyFont="1" applyBorder="1" applyAlignment="1">
      <alignment horizontal="center" vertical="center"/>
    </xf>
    <xf numFmtId="10" fontId="22" fillId="0" borderId="20" xfId="42" applyNumberFormat="1" applyFont="1" applyBorder="1" applyAlignment="1">
      <alignment horizontal="center" vertical="center"/>
    </xf>
    <xf numFmtId="2" fontId="22" fillId="0" borderId="38" xfId="42" applyNumberFormat="1" applyFont="1" applyBorder="1" applyAlignment="1">
      <alignment horizontal="center"/>
    </xf>
    <xf numFmtId="2" fontId="22" fillId="0" borderId="39" xfId="42" applyNumberFormat="1" applyFont="1" applyBorder="1" applyAlignment="1">
      <alignment horizontal="center"/>
    </xf>
    <xf numFmtId="2" fontId="22" fillId="0" borderId="45" xfId="42" applyNumberFormat="1" applyFont="1" applyBorder="1" applyAlignment="1">
      <alignment horizontal="center"/>
    </xf>
    <xf numFmtId="169" fontId="3" fillId="0" borderId="0" xfId="42" applyNumberFormat="1" applyFont="1" applyFill="1" applyBorder="1" applyAlignment="1">
      <alignment horizontal="center"/>
    </xf>
    <xf numFmtId="2" fontId="3" fillId="0" borderId="0" xfId="42" applyNumberFormat="1" applyFont="1" applyFill="1" applyBorder="1" applyAlignment="1">
      <alignment horizontal="center"/>
    </xf>
    <xf numFmtId="164" fontId="2" fillId="0" borderId="0" xfId="42" applyNumberFormat="1" applyFont="1" applyFill="1" applyBorder="1" applyAlignment="1">
      <alignment horizontal="center" vertical="center"/>
    </xf>
    <xf numFmtId="2" fontId="3" fillId="0" borderId="0" xfId="42" applyNumberFormat="1" applyFont="1" applyFill="1" applyBorder="1" applyAlignment="1">
      <alignment horizontal="center" wrapText="1"/>
    </xf>
    <xf numFmtId="2" fontId="3" fillId="0" borderId="0" xfId="42" applyNumberFormat="1" applyFont="1" applyBorder="1" applyAlignment="1">
      <alignment horizontal="center"/>
    </xf>
    <xf numFmtId="10" fontId="3" fillId="0" borderId="0" xfId="42" applyNumberFormat="1" applyFont="1" applyBorder="1" applyAlignment="1">
      <alignment horizontal="center"/>
    </xf>
    <xf numFmtId="0" fontId="1" fillId="0" borderId="0" xfId="42" applyBorder="1"/>
    <xf numFmtId="0" fontId="3" fillId="27" borderId="0" xfId="42" applyFont="1" applyFill="1" applyProtection="1">
      <protection locked="0"/>
    </xf>
    <xf numFmtId="0" fontId="22" fillId="0" borderId="18" xfId="42" applyFont="1" applyFill="1" applyBorder="1" applyAlignment="1">
      <alignment horizontal="center"/>
    </xf>
    <xf numFmtId="0" fontId="22" fillId="0" borderId="0" xfId="42" applyFont="1" applyFill="1" applyBorder="1" applyAlignment="1" applyProtection="1">
      <alignment horizontal="center"/>
    </xf>
    <xf numFmtId="1" fontId="23" fillId="25" borderId="57" xfId="42" applyNumberFormat="1" applyFont="1" applyFill="1" applyBorder="1" applyAlignment="1">
      <alignment horizontal="center"/>
    </xf>
    <xf numFmtId="0" fontId="22" fillId="0" borderId="58" xfId="42" applyFont="1" applyBorder="1" applyAlignment="1">
      <alignment horizontal="right"/>
    </xf>
    <xf numFmtId="0" fontId="22" fillId="0" borderId="27" xfId="42" applyFont="1" applyBorder="1" applyAlignment="1">
      <alignment horizontal="right"/>
    </xf>
    <xf numFmtId="2" fontId="22" fillId="25" borderId="60" xfId="42" applyNumberFormat="1" applyFont="1" applyFill="1" applyBorder="1" applyAlignment="1">
      <alignment horizontal="center"/>
    </xf>
    <xf numFmtId="2" fontId="22" fillId="26" borderId="60" xfId="42" applyNumberFormat="1" applyFont="1" applyFill="1" applyBorder="1" applyAlignment="1">
      <alignment horizontal="center"/>
    </xf>
    <xf numFmtId="0" fontId="22" fillId="0" borderId="57" xfId="42" applyFont="1" applyBorder="1" applyAlignment="1">
      <alignment horizontal="right"/>
    </xf>
    <xf numFmtId="2" fontId="22" fillId="25" borderId="28" xfId="42" applyNumberFormat="1" applyFont="1" applyFill="1" applyBorder="1" applyAlignment="1">
      <alignment horizontal="center"/>
    </xf>
    <xf numFmtId="0" fontId="22" fillId="0" borderId="35" xfId="42" applyFont="1" applyBorder="1" applyAlignment="1">
      <alignment horizontal="right"/>
    </xf>
    <xf numFmtId="166" fontId="23" fillId="26" borderId="35" xfId="42" applyNumberFormat="1" applyFont="1" applyFill="1" applyBorder="1" applyAlignment="1">
      <alignment horizontal="center"/>
    </xf>
    <xf numFmtId="0" fontId="22" fillId="0" borderId="19" xfId="42" applyFont="1" applyBorder="1" applyAlignment="1">
      <alignment horizontal="right"/>
    </xf>
    <xf numFmtId="0" fontId="22" fillId="0" borderId="0" xfId="42" applyFont="1" applyAlignment="1" applyProtection="1">
      <alignment horizontal="right"/>
    </xf>
    <xf numFmtId="172" fontId="23" fillId="0" borderId="0" xfId="42" applyNumberFormat="1" applyFont="1" applyFill="1" applyBorder="1" applyAlignment="1" applyProtection="1">
      <alignment horizontal="center"/>
    </xf>
    <xf numFmtId="0" fontId="22" fillId="0" borderId="10" xfId="42" quotePrefix="1" applyFont="1" applyBorder="1" applyAlignment="1" applyProtection="1">
      <protection locked="0"/>
    </xf>
    <xf numFmtId="0" fontId="23" fillId="0" borderId="48" xfId="42" applyFont="1" applyBorder="1" applyAlignment="1" applyProtection="1">
      <protection locked="0"/>
    </xf>
    <xf numFmtId="0" fontId="33" fillId="27" borderId="0" xfId="42" applyFont="1" applyFill="1" applyAlignment="1" applyProtection="1">
      <alignment horizontal="center"/>
      <protection locked="0"/>
    </xf>
    <xf numFmtId="0" fontId="32" fillId="27" borderId="0" xfId="42" applyFont="1" applyFill="1" applyBorder="1" applyAlignment="1" applyProtection="1">
      <alignment horizontal="center"/>
      <protection locked="0"/>
    </xf>
    <xf numFmtId="0" fontId="31" fillId="0" borderId="0" xfId="42" applyFont="1"/>
    <xf numFmtId="0" fontId="33" fillId="27" borderId="0" xfId="42" applyFont="1" applyFill="1" applyAlignment="1" applyProtection="1">
      <alignment horizontal="left"/>
      <protection locked="0"/>
    </xf>
    <xf numFmtId="0" fontId="33" fillId="0" borderId="0" xfId="42" applyFont="1"/>
    <xf numFmtId="165" fontId="33" fillId="27" borderId="0" xfId="42" applyNumberFormat="1" applyFont="1" applyFill="1" applyAlignment="1" applyProtection="1">
      <alignment horizontal="left"/>
      <protection locked="0"/>
    </xf>
    <xf numFmtId="0" fontId="32" fillId="27" borderId="16" xfId="42" applyFont="1" applyFill="1" applyBorder="1" applyAlignment="1" applyProtection="1">
      <alignment horizontal="center"/>
      <protection locked="0"/>
    </xf>
    <xf numFmtId="0" fontId="32" fillId="27" borderId="18" xfId="42" applyFont="1" applyFill="1" applyBorder="1" applyAlignment="1" applyProtection="1">
      <alignment horizontal="center"/>
      <protection locked="0"/>
    </xf>
    <xf numFmtId="0" fontId="32" fillId="27" borderId="29" xfId="42" applyFont="1" applyFill="1" applyBorder="1" applyAlignment="1" applyProtection="1">
      <alignment horizontal="center"/>
      <protection locked="0"/>
    </xf>
    <xf numFmtId="0" fontId="32" fillId="27" borderId="17" xfId="42" applyFont="1" applyFill="1" applyBorder="1" applyAlignment="1" applyProtection="1">
      <alignment horizontal="center"/>
      <protection locked="0"/>
    </xf>
    <xf numFmtId="0" fontId="32" fillId="27" borderId="31" xfId="42" applyFont="1" applyFill="1" applyBorder="1" applyAlignment="1" applyProtection="1">
      <alignment horizontal="center"/>
      <protection locked="0"/>
    </xf>
    <xf numFmtId="0" fontId="32" fillId="27" borderId="35" xfId="42" applyFont="1" applyFill="1" applyBorder="1" applyAlignment="1" applyProtection="1">
      <alignment horizontal="center"/>
      <protection locked="0"/>
    </xf>
    <xf numFmtId="0" fontId="32" fillId="27" borderId="59" xfId="42" applyFont="1" applyFill="1" applyBorder="1" applyAlignment="1" applyProtection="1">
      <alignment horizontal="center"/>
      <protection locked="0"/>
    </xf>
    <xf numFmtId="0" fontId="32" fillId="27" borderId="60" xfId="42" applyFont="1" applyFill="1" applyBorder="1" applyAlignment="1" applyProtection="1">
      <alignment horizontal="center"/>
      <protection locked="0"/>
    </xf>
    <xf numFmtId="171" fontId="32" fillId="27" borderId="0" xfId="42" applyNumberFormat="1" applyFont="1" applyFill="1" applyAlignment="1" applyProtection="1">
      <alignment horizontal="center"/>
      <protection locked="0"/>
    </xf>
    <xf numFmtId="173" fontId="32" fillId="27" borderId="0" xfId="42" applyNumberFormat="1" applyFont="1" applyFill="1" applyAlignment="1" applyProtection="1">
      <alignment horizontal="center"/>
      <protection locked="0"/>
    </xf>
    <xf numFmtId="0" fontId="32" fillId="27" borderId="15" xfId="42" applyFont="1" applyFill="1" applyBorder="1" applyAlignment="1" applyProtection="1">
      <alignment horizontal="center"/>
      <protection locked="0"/>
    </xf>
    <xf numFmtId="0" fontId="32" fillId="27" borderId="19" xfId="42" applyFont="1" applyFill="1" applyBorder="1" applyAlignment="1" applyProtection="1">
      <alignment horizontal="center"/>
      <protection locked="0"/>
    </xf>
    <xf numFmtId="2" fontId="33" fillId="0" borderId="20" xfId="42" applyNumberFormat="1" applyFont="1" applyBorder="1" applyAlignment="1">
      <alignment horizontal="center"/>
    </xf>
    <xf numFmtId="10" fontId="32" fillId="26" borderId="42" xfId="42" applyNumberFormat="1" applyFont="1" applyFill="1" applyBorder="1" applyAlignment="1">
      <alignment horizontal="center"/>
    </xf>
    <xf numFmtId="10" fontId="32" fillId="25" borderId="43" xfId="42" applyNumberFormat="1" applyFont="1" applyFill="1" applyBorder="1" applyAlignment="1">
      <alignment horizontal="center"/>
    </xf>
    <xf numFmtId="0" fontId="32" fillId="26" borderId="47" xfId="42" applyFont="1" applyFill="1" applyBorder="1" applyAlignment="1">
      <alignment horizontal="center"/>
    </xf>
    <xf numFmtId="2" fontId="32" fillId="27" borderId="0" xfId="42" applyNumberFormat="1" applyFont="1" applyFill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right"/>
    </xf>
    <xf numFmtId="170" fontId="32" fillId="0" borderId="0" xfId="42" applyNumberFormat="1" applyFont="1" applyFill="1" applyBorder="1" applyAlignment="1">
      <alignment horizontal="center"/>
    </xf>
    <xf numFmtId="0" fontId="3" fillId="0" borderId="13" xfId="42" applyFont="1" applyBorder="1"/>
    <xf numFmtId="0" fontId="3" fillId="0" borderId="0" xfId="42" applyFont="1" applyAlignment="1">
      <alignment horizontal="center"/>
    </xf>
    <xf numFmtId="10" fontId="3" fillId="0" borderId="13" xfId="43" applyNumberFormat="1" applyFont="1" applyBorder="1"/>
    <xf numFmtId="0" fontId="3" fillId="0" borderId="10" xfId="42" quotePrefix="1" applyFont="1" applyBorder="1" applyAlignment="1"/>
    <xf numFmtId="0" fontId="3" fillId="0" borderId="0" xfId="42" quotePrefix="1" applyFont="1" applyBorder="1" applyAlignment="1"/>
    <xf numFmtId="0" fontId="3" fillId="0" borderId="10" xfId="42" applyFont="1" applyBorder="1" applyAlignment="1"/>
    <xf numFmtId="0" fontId="2" fillId="0" borderId="48" xfId="42" applyFont="1" applyBorder="1" applyAlignment="1"/>
    <xf numFmtId="0" fontId="2" fillId="0" borderId="0" xfId="42" applyFont="1" applyBorder="1" applyAlignment="1"/>
    <xf numFmtId="0" fontId="3" fillId="0" borderId="48" xfId="42" applyFont="1" applyBorder="1" applyAlignment="1"/>
    <xf numFmtId="0" fontId="24" fillId="0" borderId="0" xfId="42" applyFont="1" applyBorder="1" applyAlignment="1"/>
    <xf numFmtId="0" fontId="30" fillId="0" borderId="0" xfId="42" applyFont="1" applyBorder="1" applyAlignment="1">
      <alignment horizontal="right"/>
    </xf>
    <xf numFmtId="0" fontId="23" fillId="0" borderId="0" xfId="42" applyFont="1" applyBorder="1" applyAlignment="1">
      <alignment horizontal="right"/>
    </xf>
    <xf numFmtId="0" fontId="24" fillId="0" borderId="0" xfId="42" applyFont="1" applyBorder="1" applyAlignment="1">
      <alignment horizontal="center"/>
    </xf>
    <xf numFmtId="174" fontId="22" fillId="0" borderId="0" xfId="42" applyNumberFormat="1" applyFont="1" applyBorder="1" applyAlignment="1">
      <alignment horizontal="center"/>
    </xf>
    <xf numFmtId="0" fontId="30" fillId="0" borderId="21" xfId="42" applyFont="1" applyBorder="1" applyAlignment="1"/>
    <xf numFmtId="0" fontId="30" fillId="0" borderId="21" xfId="42" applyFont="1" applyBorder="1" applyAlignment="1">
      <alignment horizontal="center"/>
    </xf>
    <xf numFmtId="0" fontId="31" fillId="0" borderId="21" xfId="42" applyFont="1" applyBorder="1" applyAlignment="1">
      <alignment horizontal="center"/>
    </xf>
    <xf numFmtId="0" fontId="23" fillId="0" borderId="21" xfId="42" applyFont="1" applyBorder="1" applyAlignment="1"/>
    <xf numFmtId="0" fontId="23" fillId="0" borderId="21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2" fontId="31" fillId="0" borderId="0" xfId="42" applyNumberFormat="1" applyFont="1" applyAlignment="1">
      <alignment horizontal="center"/>
    </xf>
    <xf numFmtId="169" fontId="31" fillId="0" borderId="0" xfId="42" applyNumberFormat="1" applyFont="1" applyAlignment="1">
      <alignment horizontal="center"/>
    </xf>
    <xf numFmtId="0" fontId="30" fillId="0" borderId="0" xfId="42" applyFont="1" applyAlignment="1">
      <alignment horizontal="right"/>
    </xf>
    <xf numFmtId="0" fontId="31" fillId="0" borderId="10" xfId="42" quotePrefix="1" applyFont="1" applyBorder="1" applyAlignment="1"/>
    <xf numFmtId="0" fontId="31" fillId="0" borderId="0" xfId="42" quotePrefix="1" applyFont="1" applyBorder="1" applyAlignment="1"/>
    <xf numFmtId="0" fontId="31" fillId="0" borderId="0" xfId="42" applyFont="1" applyBorder="1"/>
    <xf numFmtId="0" fontId="31" fillId="0" borderId="10" xfId="42" applyFont="1" applyBorder="1" applyAlignment="1"/>
    <xf numFmtId="0" fontId="30" fillId="0" borderId="48" xfId="42" applyFont="1" applyBorder="1" applyAlignment="1"/>
    <xf numFmtId="0" fontId="30" fillId="0" borderId="0" xfId="42" applyFont="1" applyBorder="1" applyAlignment="1"/>
    <xf numFmtId="0" fontId="31" fillId="0" borderId="48" xfId="42" applyFont="1" applyBorder="1" applyAlignment="1"/>
    <xf numFmtId="174" fontId="31" fillId="0" borderId="0" xfId="42" applyNumberFormat="1" applyFont="1"/>
    <xf numFmtId="2" fontId="30" fillId="0" borderId="22" xfId="42" applyNumberFormat="1" applyFont="1" applyBorder="1" applyAlignment="1">
      <alignment horizontal="center" wrapText="1"/>
    </xf>
    <xf numFmtId="2" fontId="30" fillId="0" borderId="35" xfId="42" applyNumberFormat="1" applyFont="1" applyBorder="1" applyAlignment="1">
      <alignment horizontal="center" wrapText="1"/>
    </xf>
    <xf numFmtId="167" fontId="31" fillId="27" borderId="36" xfId="42" applyNumberFormat="1" applyFont="1" applyFill="1" applyBorder="1" applyAlignment="1" applyProtection="1">
      <alignment horizontal="center"/>
      <protection locked="0"/>
    </xf>
    <xf numFmtId="167" fontId="31" fillId="27" borderId="37" xfId="42" applyNumberFormat="1" applyFont="1" applyFill="1" applyBorder="1" applyAlignment="1" applyProtection="1">
      <alignment horizontal="center"/>
      <protection locked="0"/>
    </xf>
    <xf numFmtId="167" fontId="31" fillId="27" borderId="49" xfId="42" applyNumberFormat="1" applyFont="1" applyFill="1" applyBorder="1" applyAlignment="1" applyProtection="1">
      <alignment horizontal="center"/>
      <protection locked="0"/>
    </xf>
    <xf numFmtId="164" fontId="30" fillId="24" borderId="23" xfId="42" applyNumberFormat="1" applyFont="1" applyFill="1" applyBorder="1" applyAlignment="1">
      <alignment horizontal="center" vertical="center"/>
    </xf>
    <xf numFmtId="169" fontId="30" fillId="24" borderId="49" xfId="42" applyNumberFormat="1" applyFont="1" applyFill="1" applyBorder="1" applyAlignment="1">
      <alignment horizontal="center"/>
    </xf>
    <xf numFmtId="2" fontId="31" fillId="0" borderId="49" xfId="42" applyNumberFormat="1" applyFont="1" applyBorder="1" applyAlignment="1">
      <alignment horizontal="center"/>
    </xf>
    <xf numFmtId="169" fontId="31" fillId="0" borderId="49" xfId="42" applyNumberFormat="1" applyFont="1" applyBorder="1" applyAlignment="1">
      <alignment horizontal="center"/>
    </xf>
    <xf numFmtId="2" fontId="31" fillId="0" borderId="49" xfId="42" applyNumberFormat="1" applyFont="1" applyBorder="1" applyAlignment="1">
      <alignment horizontal="center" wrapText="1"/>
    </xf>
    <xf numFmtId="167" fontId="31" fillId="0" borderId="17" xfId="42" applyNumberFormat="1" applyFont="1" applyBorder="1" applyAlignment="1">
      <alignment horizontal="center"/>
    </xf>
    <xf numFmtId="167" fontId="31" fillId="0" borderId="0" xfId="42" applyNumberFormat="1" applyFont="1" applyBorder="1" applyAlignment="1">
      <alignment horizontal="center"/>
    </xf>
    <xf numFmtId="167" fontId="31" fillId="0" borderId="18" xfId="42" applyNumberFormat="1" applyFont="1" applyBorder="1" applyAlignment="1">
      <alignment horizontal="center"/>
    </xf>
    <xf numFmtId="0" fontId="35" fillId="0" borderId="10" xfId="42" quotePrefix="1" applyFont="1" applyBorder="1" applyAlignment="1" applyProtection="1">
      <protection locked="0"/>
    </xf>
    <xf numFmtId="0" fontId="24" fillId="0" borderId="22" xfId="42" applyFont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3" xfId="42" applyFont="1" applyBorder="1" applyAlignment="1">
      <alignment horizontal="center"/>
    </xf>
    <xf numFmtId="0" fontId="4" fillId="0" borderId="21" xfId="42" applyFont="1" applyBorder="1" applyAlignment="1">
      <alignment horizontal="center" vertical="center"/>
    </xf>
    <xf numFmtId="0" fontId="34" fillId="0" borderId="21" xfId="42" quotePrefix="1" applyFont="1" applyBorder="1" applyAlignment="1">
      <alignment horizontal="center"/>
    </xf>
    <xf numFmtId="0" fontId="34" fillId="0" borderId="21" xfId="42" applyFont="1" applyBorder="1" applyAlignment="1">
      <alignment horizontal="center" vertical="center"/>
    </xf>
    <xf numFmtId="0" fontId="32" fillId="27" borderId="0" xfId="42" applyFont="1" applyFill="1" applyAlignment="1" applyProtection="1">
      <alignment horizontal="left"/>
      <protection locked="0"/>
    </xf>
    <xf numFmtId="0" fontId="33" fillId="27" borderId="0" xfId="42" applyFont="1" applyFill="1" applyAlignment="1" applyProtection="1">
      <alignment horizontal="left"/>
      <protection locked="0"/>
    </xf>
    <xf numFmtId="0" fontId="23" fillId="0" borderId="0" xfId="42" quotePrefix="1" applyFont="1" applyBorder="1" applyAlignment="1">
      <alignment horizontal="center"/>
    </xf>
    <xf numFmtId="0" fontId="23" fillId="0" borderId="25" xfId="42" applyFont="1" applyBorder="1" applyAlignment="1">
      <alignment horizontal="center"/>
    </xf>
    <xf numFmtId="0" fontId="23" fillId="0" borderId="46" xfId="42" applyFont="1" applyBorder="1" applyAlignment="1">
      <alignment horizontal="center"/>
    </xf>
    <xf numFmtId="0" fontId="24" fillId="0" borderId="15" xfId="42" applyFont="1" applyFill="1" applyBorder="1" applyAlignment="1">
      <alignment horizontal="left" vertical="center" wrapText="1"/>
    </xf>
    <xf numFmtId="0" fontId="24" fillId="0" borderId="16" xfId="42" applyFont="1" applyFill="1" applyBorder="1" applyAlignment="1">
      <alignment horizontal="left" vertical="center" wrapText="1"/>
    </xf>
    <xf numFmtId="0" fontId="24" fillId="0" borderId="19" xfId="42" applyFont="1" applyFill="1" applyBorder="1" applyAlignment="1">
      <alignment horizontal="left" vertical="center" wrapText="1"/>
    </xf>
    <xf numFmtId="0" fontId="24" fillId="0" borderId="20" xfId="42" applyFont="1" applyFill="1" applyBorder="1" applyAlignment="1">
      <alignment horizontal="left" vertical="center" wrapText="1"/>
    </xf>
    <xf numFmtId="0" fontId="33" fillId="27" borderId="0" xfId="42" quotePrefix="1" applyFont="1" applyFill="1" applyAlignment="1" applyProtection="1">
      <alignment horizontal="left"/>
      <protection locked="0"/>
    </xf>
    <xf numFmtId="0" fontId="24" fillId="0" borderId="21" xfId="42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left" vertical="center" wrapText="1"/>
    </xf>
    <xf numFmtId="0" fontId="24" fillId="0" borderId="22" xfId="42" applyFont="1" applyFill="1" applyBorder="1" applyAlignment="1">
      <alignment horizontal="justify" vertical="center" wrapText="1"/>
    </xf>
    <xf numFmtId="0" fontId="24" fillId="0" borderId="24" xfId="42" applyFont="1" applyFill="1" applyBorder="1" applyAlignment="1">
      <alignment horizontal="justify" vertical="center" wrapText="1"/>
    </xf>
    <xf numFmtId="0" fontId="24" fillId="0" borderId="23" xfId="42" applyFont="1" applyFill="1" applyBorder="1" applyAlignment="1">
      <alignment horizontal="justify" vertical="center" wrapText="1"/>
    </xf>
    <xf numFmtId="0" fontId="24" fillId="0" borderId="22" xfId="42" applyFont="1" applyFill="1" applyBorder="1" applyAlignment="1">
      <alignment horizontal="left" vertical="center" wrapText="1"/>
    </xf>
    <xf numFmtId="0" fontId="24" fillId="0" borderId="24" xfId="42" applyFont="1" applyFill="1" applyBorder="1" applyAlignment="1">
      <alignment horizontal="left" vertical="center" wrapText="1"/>
    </xf>
    <xf numFmtId="0" fontId="24" fillId="0" borderId="23" xfId="42" applyFont="1" applyFill="1" applyBorder="1" applyAlignment="1">
      <alignment horizontal="left" vertical="center" wrapText="1"/>
    </xf>
    <xf numFmtId="167" fontId="32" fillId="27" borderId="38" xfId="42" applyNumberFormat="1" applyFont="1" applyFill="1" applyBorder="1" applyAlignment="1" applyProtection="1">
      <alignment horizontal="center" vertical="center"/>
      <protection locked="0"/>
    </xf>
    <xf numFmtId="167" fontId="32" fillId="27" borderId="39" xfId="42" applyNumberFormat="1" applyFont="1" applyFill="1" applyBorder="1" applyAlignment="1" applyProtection="1">
      <alignment horizontal="center" vertical="center"/>
      <protection locked="0"/>
    </xf>
    <xf numFmtId="167" fontId="32" fillId="27" borderId="45" xfId="42" applyNumberFormat="1" applyFont="1" applyFill="1" applyBorder="1" applyAlignment="1" applyProtection="1">
      <alignment horizontal="center" vertical="center"/>
      <protection locked="0"/>
    </xf>
    <xf numFmtId="0" fontId="23" fillId="0" borderId="21" xfId="42" applyFont="1" applyBorder="1" applyAlignment="1">
      <alignment horizontal="center" vertical="center"/>
    </xf>
    <xf numFmtId="0" fontId="23" fillId="0" borderId="0" xfId="42" applyFont="1" applyBorder="1" applyAlignment="1">
      <alignment horizontal="center" vertical="center"/>
    </xf>
    <xf numFmtId="0" fontId="23" fillId="0" borderId="13" xfId="42" applyFont="1" applyBorder="1" applyAlignment="1">
      <alignment horizontal="center" vertical="center"/>
    </xf>
    <xf numFmtId="0" fontId="23" fillId="0" borderId="19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4" name="Picture 3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2875" cy="2330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114300</xdr:colOff>
      <xdr:row>13</xdr:row>
      <xdr:rowOff>142875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22997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536863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496809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view="pageBreakPreview" zoomScale="60" zoomScaleNormal="100" workbookViewId="0">
      <selection activeCell="D32" sqref="D32"/>
    </sheetView>
  </sheetViews>
  <sheetFormatPr defaultRowHeight="12.75" x14ac:dyDescent="0.2"/>
  <cols>
    <col min="1" max="1" width="28.7109375" style="1" bestFit="1" customWidth="1"/>
    <col min="2" max="2" width="23.42578125" style="1" bestFit="1" customWidth="1"/>
    <col min="3" max="3" width="26.28515625" style="1" bestFit="1" customWidth="1"/>
    <col min="4" max="4" width="28" style="1" bestFit="1" customWidth="1"/>
    <col min="5" max="5" width="7.7109375" style="1" customWidth="1"/>
    <col min="6" max="6" width="28.42578125" style="1" customWidth="1"/>
    <col min="7" max="7" width="23" style="1" bestFit="1" customWidth="1"/>
    <col min="8" max="8" width="9.140625" style="1"/>
    <col min="9" max="9" width="30.140625" style="1" customWidth="1"/>
    <col min="10" max="10" width="21.5703125" style="1" bestFit="1" customWidth="1"/>
    <col min="11" max="11" width="23" style="1" bestFit="1" customWidth="1"/>
    <col min="12" max="256" width="9.140625" style="1"/>
    <col min="257" max="257" width="24" style="1" bestFit="1" customWidth="1"/>
    <col min="258" max="258" width="21.5703125" style="1" bestFit="1" customWidth="1"/>
    <col min="259" max="259" width="23" style="1" bestFit="1" customWidth="1"/>
    <col min="260" max="512" width="9.140625" style="1"/>
    <col min="513" max="513" width="24" style="1" bestFit="1" customWidth="1"/>
    <col min="514" max="514" width="21.5703125" style="1" bestFit="1" customWidth="1"/>
    <col min="515" max="515" width="23" style="1" bestFit="1" customWidth="1"/>
    <col min="516" max="768" width="9.140625" style="1"/>
    <col min="769" max="769" width="24" style="1" bestFit="1" customWidth="1"/>
    <col min="770" max="770" width="21.5703125" style="1" bestFit="1" customWidth="1"/>
    <col min="771" max="771" width="23" style="1" bestFit="1" customWidth="1"/>
    <col min="772" max="1024" width="9.140625" style="1"/>
    <col min="1025" max="1025" width="24" style="1" bestFit="1" customWidth="1"/>
    <col min="1026" max="1026" width="21.5703125" style="1" bestFit="1" customWidth="1"/>
    <col min="1027" max="1027" width="23" style="1" bestFit="1" customWidth="1"/>
    <col min="1028" max="1280" width="9.140625" style="1"/>
    <col min="1281" max="1281" width="24" style="1" bestFit="1" customWidth="1"/>
    <col min="1282" max="1282" width="21.5703125" style="1" bestFit="1" customWidth="1"/>
    <col min="1283" max="1283" width="23" style="1" bestFit="1" customWidth="1"/>
    <col min="1284" max="1536" width="9.140625" style="1"/>
    <col min="1537" max="1537" width="24" style="1" bestFit="1" customWidth="1"/>
    <col min="1538" max="1538" width="21.5703125" style="1" bestFit="1" customWidth="1"/>
    <col min="1539" max="1539" width="23" style="1" bestFit="1" customWidth="1"/>
    <col min="1540" max="1792" width="9.140625" style="1"/>
    <col min="1793" max="1793" width="24" style="1" bestFit="1" customWidth="1"/>
    <col min="1794" max="1794" width="21.5703125" style="1" bestFit="1" customWidth="1"/>
    <col min="1795" max="1795" width="23" style="1" bestFit="1" customWidth="1"/>
    <col min="1796" max="2048" width="9.140625" style="1"/>
    <col min="2049" max="2049" width="24" style="1" bestFit="1" customWidth="1"/>
    <col min="2050" max="2050" width="21.5703125" style="1" bestFit="1" customWidth="1"/>
    <col min="2051" max="2051" width="23" style="1" bestFit="1" customWidth="1"/>
    <col min="2052" max="2304" width="9.140625" style="1"/>
    <col min="2305" max="2305" width="24" style="1" bestFit="1" customWidth="1"/>
    <col min="2306" max="2306" width="21.5703125" style="1" bestFit="1" customWidth="1"/>
    <col min="2307" max="2307" width="23" style="1" bestFit="1" customWidth="1"/>
    <col min="2308" max="2560" width="9.140625" style="1"/>
    <col min="2561" max="2561" width="24" style="1" bestFit="1" customWidth="1"/>
    <col min="2562" max="2562" width="21.5703125" style="1" bestFit="1" customWidth="1"/>
    <col min="2563" max="2563" width="23" style="1" bestFit="1" customWidth="1"/>
    <col min="2564" max="2816" width="9.140625" style="1"/>
    <col min="2817" max="2817" width="24" style="1" bestFit="1" customWidth="1"/>
    <col min="2818" max="2818" width="21.5703125" style="1" bestFit="1" customWidth="1"/>
    <col min="2819" max="2819" width="23" style="1" bestFit="1" customWidth="1"/>
    <col min="2820" max="3072" width="9.140625" style="1"/>
    <col min="3073" max="3073" width="24" style="1" bestFit="1" customWidth="1"/>
    <col min="3074" max="3074" width="21.5703125" style="1" bestFit="1" customWidth="1"/>
    <col min="3075" max="3075" width="23" style="1" bestFit="1" customWidth="1"/>
    <col min="3076" max="3328" width="9.140625" style="1"/>
    <col min="3329" max="3329" width="24" style="1" bestFit="1" customWidth="1"/>
    <col min="3330" max="3330" width="21.5703125" style="1" bestFit="1" customWidth="1"/>
    <col min="3331" max="3331" width="23" style="1" bestFit="1" customWidth="1"/>
    <col min="3332" max="3584" width="9.140625" style="1"/>
    <col min="3585" max="3585" width="24" style="1" bestFit="1" customWidth="1"/>
    <col min="3586" max="3586" width="21.5703125" style="1" bestFit="1" customWidth="1"/>
    <col min="3587" max="3587" width="23" style="1" bestFit="1" customWidth="1"/>
    <col min="3588" max="3840" width="9.140625" style="1"/>
    <col min="3841" max="3841" width="24" style="1" bestFit="1" customWidth="1"/>
    <col min="3842" max="3842" width="21.5703125" style="1" bestFit="1" customWidth="1"/>
    <col min="3843" max="3843" width="23" style="1" bestFit="1" customWidth="1"/>
    <col min="3844" max="4096" width="9.140625" style="1"/>
    <col min="4097" max="4097" width="24" style="1" bestFit="1" customWidth="1"/>
    <col min="4098" max="4098" width="21.5703125" style="1" bestFit="1" customWidth="1"/>
    <col min="4099" max="4099" width="23" style="1" bestFit="1" customWidth="1"/>
    <col min="4100" max="4352" width="9.140625" style="1"/>
    <col min="4353" max="4353" width="24" style="1" bestFit="1" customWidth="1"/>
    <col min="4354" max="4354" width="21.5703125" style="1" bestFit="1" customWidth="1"/>
    <col min="4355" max="4355" width="23" style="1" bestFit="1" customWidth="1"/>
    <col min="4356" max="4608" width="9.140625" style="1"/>
    <col min="4609" max="4609" width="24" style="1" bestFit="1" customWidth="1"/>
    <col min="4610" max="4610" width="21.5703125" style="1" bestFit="1" customWidth="1"/>
    <col min="4611" max="4611" width="23" style="1" bestFit="1" customWidth="1"/>
    <col min="4612" max="4864" width="9.140625" style="1"/>
    <col min="4865" max="4865" width="24" style="1" bestFit="1" customWidth="1"/>
    <col min="4866" max="4866" width="21.5703125" style="1" bestFit="1" customWidth="1"/>
    <col min="4867" max="4867" width="23" style="1" bestFit="1" customWidth="1"/>
    <col min="4868" max="5120" width="9.140625" style="1"/>
    <col min="5121" max="5121" width="24" style="1" bestFit="1" customWidth="1"/>
    <col min="5122" max="5122" width="21.5703125" style="1" bestFit="1" customWidth="1"/>
    <col min="5123" max="5123" width="23" style="1" bestFit="1" customWidth="1"/>
    <col min="5124" max="5376" width="9.140625" style="1"/>
    <col min="5377" max="5377" width="24" style="1" bestFit="1" customWidth="1"/>
    <col min="5378" max="5378" width="21.5703125" style="1" bestFit="1" customWidth="1"/>
    <col min="5379" max="5379" width="23" style="1" bestFit="1" customWidth="1"/>
    <col min="5380" max="5632" width="9.140625" style="1"/>
    <col min="5633" max="5633" width="24" style="1" bestFit="1" customWidth="1"/>
    <col min="5634" max="5634" width="21.5703125" style="1" bestFit="1" customWidth="1"/>
    <col min="5635" max="5635" width="23" style="1" bestFit="1" customWidth="1"/>
    <col min="5636" max="5888" width="9.140625" style="1"/>
    <col min="5889" max="5889" width="24" style="1" bestFit="1" customWidth="1"/>
    <col min="5890" max="5890" width="21.5703125" style="1" bestFit="1" customWidth="1"/>
    <col min="5891" max="5891" width="23" style="1" bestFit="1" customWidth="1"/>
    <col min="5892" max="6144" width="9.140625" style="1"/>
    <col min="6145" max="6145" width="24" style="1" bestFit="1" customWidth="1"/>
    <col min="6146" max="6146" width="21.5703125" style="1" bestFit="1" customWidth="1"/>
    <col min="6147" max="6147" width="23" style="1" bestFit="1" customWidth="1"/>
    <col min="6148" max="6400" width="9.140625" style="1"/>
    <col min="6401" max="6401" width="24" style="1" bestFit="1" customWidth="1"/>
    <col min="6402" max="6402" width="21.5703125" style="1" bestFit="1" customWidth="1"/>
    <col min="6403" max="6403" width="23" style="1" bestFit="1" customWidth="1"/>
    <col min="6404" max="6656" width="9.140625" style="1"/>
    <col min="6657" max="6657" width="24" style="1" bestFit="1" customWidth="1"/>
    <col min="6658" max="6658" width="21.5703125" style="1" bestFit="1" customWidth="1"/>
    <col min="6659" max="6659" width="23" style="1" bestFit="1" customWidth="1"/>
    <col min="6660" max="6912" width="9.140625" style="1"/>
    <col min="6913" max="6913" width="24" style="1" bestFit="1" customWidth="1"/>
    <col min="6914" max="6914" width="21.5703125" style="1" bestFit="1" customWidth="1"/>
    <col min="6915" max="6915" width="23" style="1" bestFit="1" customWidth="1"/>
    <col min="6916" max="7168" width="9.140625" style="1"/>
    <col min="7169" max="7169" width="24" style="1" bestFit="1" customWidth="1"/>
    <col min="7170" max="7170" width="21.5703125" style="1" bestFit="1" customWidth="1"/>
    <col min="7171" max="7171" width="23" style="1" bestFit="1" customWidth="1"/>
    <col min="7172" max="7424" width="9.140625" style="1"/>
    <col min="7425" max="7425" width="24" style="1" bestFit="1" customWidth="1"/>
    <col min="7426" max="7426" width="21.5703125" style="1" bestFit="1" customWidth="1"/>
    <col min="7427" max="7427" width="23" style="1" bestFit="1" customWidth="1"/>
    <col min="7428" max="7680" width="9.140625" style="1"/>
    <col min="7681" max="7681" width="24" style="1" bestFit="1" customWidth="1"/>
    <col min="7682" max="7682" width="21.5703125" style="1" bestFit="1" customWidth="1"/>
    <col min="7683" max="7683" width="23" style="1" bestFit="1" customWidth="1"/>
    <col min="7684" max="7936" width="9.140625" style="1"/>
    <col min="7937" max="7937" width="24" style="1" bestFit="1" customWidth="1"/>
    <col min="7938" max="7938" width="21.5703125" style="1" bestFit="1" customWidth="1"/>
    <col min="7939" max="7939" width="23" style="1" bestFit="1" customWidth="1"/>
    <col min="7940" max="8192" width="9.140625" style="1"/>
    <col min="8193" max="8193" width="24" style="1" bestFit="1" customWidth="1"/>
    <col min="8194" max="8194" width="21.5703125" style="1" bestFit="1" customWidth="1"/>
    <col min="8195" max="8195" width="23" style="1" bestFit="1" customWidth="1"/>
    <col min="8196" max="8448" width="9.140625" style="1"/>
    <col min="8449" max="8449" width="24" style="1" bestFit="1" customWidth="1"/>
    <col min="8450" max="8450" width="21.5703125" style="1" bestFit="1" customWidth="1"/>
    <col min="8451" max="8451" width="23" style="1" bestFit="1" customWidth="1"/>
    <col min="8452" max="8704" width="9.140625" style="1"/>
    <col min="8705" max="8705" width="24" style="1" bestFit="1" customWidth="1"/>
    <col min="8706" max="8706" width="21.5703125" style="1" bestFit="1" customWidth="1"/>
    <col min="8707" max="8707" width="23" style="1" bestFit="1" customWidth="1"/>
    <col min="8708" max="8960" width="9.140625" style="1"/>
    <col min="8961" max="8961" width="24" style="1" bestFit="1" customWidth="1"/>
    <col min="8962" max="8962" width="21.5703125" style="1" bestFit="1" customWidth="1"/>
    <col min="8963" max="8963" width="23" style="1" bestFit="1" customWidth="1"/>
    <col min="8964" max="9216" width="9.140625" style="1"/>
    <col min="9217" max="9217" width="24" style="1" bestFit="1" customWidth="1"/>
    <col min="9218" max="9218" width="21.5703125" style="1" bestFit="1" customWidth="1"/>
    <col min="9219" max="9219" width="23" style="1" bestFit="1" customWidth="1"/>
    <col min="9220" max="9472" width="9.140625" style="1"/>
    <col min="9473" max="9473" width="24" style="1" bestFit="1" customWidth="1"/>
    <col min="9474" max="9474" width="21.5703125" style="1" bestFit="1" customWidth="1"/>
    <col min="9475" max="9475" width="23" style="1" bestFit="1" customWidth="1"/>
    <col min="9476" max="9728" width="9.140625" style="1"/>
    <col min="9729" max="9729" width="24" style="1" bestFit="1" customWidth="1"/>
    <col min="9730" max="9730" width="21.5703125" style="1" bestFit="1" customWidth="1"/>
    <col min="9731" max="9731" width="23" style="1" bestFit="1" customWidth="1"/>
    <col min="9732" max="9984" width="9.140625" style="1"/>
    <col min="9985" max="9985" width="24" style="1" bestFit="1" customWidth="1"/>
    <col min="9986" max="9986" width="21.5703125" style="1" bestFit="1" customWidth="1"/>
    <col min="9987" max="9987" width="23" style="1" bestFit="1" customWidth="1"/>
    <col min="9988" max="10240" width="9.140625" style="1"/>
    <col min="10241" max="10241" width="24" style="1" bestFit="1" customWidth="1"/>
    <col min="10242" max="10242" width="21.5703125" style="1" bestFit="1" customWidth="1"/>
    <col min="10243" max="10243" width="23" style="1" bestFit="1" customWidth="1"/>
    <col min="10244" max="10496" width="9.140625" style="1"/>
    <col min="10497" max="10497" width="24" style="1" bestFit="1" customWidth="1"/>
    <col min="10498" max="10498" width="21.5703125" style="1" bestFit="1" customWidth="1"/>
    <col min="10499" max="10499" width="23" style="1" bestFit="1" customWidth="1"/>
    <col min="10500" max="10752" width="9.140625" style="1"/>
    <col min="10753" max="10753" width="24" style="1" bestFit="1" customWidth="1"/>
    <col min="10754" max="10754" width="21.5703125" style="1" bestFit="1" customWidth="1"/>
    <col min="10755" max="10755" width="23" style="1" bestFit="1" customWidth="1"/>
    <col min="10756" max="11008" width="9.140625" style="1"/>
    <col min="11009" max="11009" width="24" style="1" bestFit="1" customWidth="1"/>
    <col min="11010" max="11010" width="21.5703125" style="1" bestFit="1" customWidth="1"/>
    <col min="11011" max="11011" width="23" style="1" bestFit="1" customWidth="1"/>
    <col min="11012" max="11264" width="9.140625" style="1"/>
    <col min="11265" max="11265" width="24" style="1" bestFit="1" customWidth="1"/>
    <col min="11266" max="11266" width="21.5703125" style="1" bestFit="1" customWidth="1"/>
    <col min="11267" max="11267" width="23" style="1" bestFit="1" customWidth="1"/>
    <col min="11268" max="11520" width="9.140625" style="1"/>
    <col min="11521" max="11521" width="24" style="1" bestFit="1" customWidth="1"/>
    <col min="11522" max="11522" width="21.5703125" style="1" bestFit="1" customWidth="1"/>
    <col min="11523" max="11523" width="23" style="1" bestFit="1" customWidth="1"/>
    <col min="11524" max="11776" width="9.140625" style="1"/>
    <col min="11777" max="11777" width="24" style="1" bestFit="1" customWidth="1"/>
    <col min="11778" max="11778" width="21.5703125" style="1" bestFit="1" customWidth="1"/>
    <col min="11779" max="11779" width="23" style="1" bestFit="1" customWidth="1"/>
    <col min="11780" max="12032" width="9.140625" style="1"/>
    <col min="12033" max="12033" width="24" style="1" bestFit="1" customWidth="1"/>
    <col min="12034" max="12034" width="21.5703125" style="1" bestFit="1" customWidth="1"/>
    <col min="12035" max="12035" width="23" style="1" bestFit="1" customWidth="1"/>
    <col min="12036" max="12288" width="9.140625" style="1"/>
    <col min="12289" max="12289" width="24" style="1" bestFit="1" customWidth="1"/>
    <col min="12290" max="12290" width="21.5703125" style="1" bestFit="1" customWidth="1"/>
    <col min="12291" max="12291" width="23" style="1" bestFit="1" customWidth="1"/>
    <col min="12292" max="12544" width="9.140625" style="1"/>
    <col min="12545" max="12545" width="24" style="1" bestFit="1" customWidth="1"/>
    <col min="12546" max="12546" width="21.5703125" style="1" bestFit="1" customWidth="1"/>
    <col min="12547" max="12547" width="23" style="1" bestFit="1" customWidth="1"/>
    <col min="12548" max="12800" width="9.140625" style="1"/>
    <col min="12801" max="12801" width="24" style="1" bestFit="1" customWidth="1"/>
    <col min="12802" max="12802" width="21.5703125" style="1" bestFit="1" customWidth="1"/>
    <col min="12803" max="12803" width="23" style="1" bestFit="1" customWidth="1"/>
    <col min="12804" max="13056" width="9.140625" style="1"/>
    <col min="13057" max="13057" width="24" style="1" bestFit="1" customWidth="1"/>
    <col min="13058" max="13058" width="21.5703125" style="1" bestFit="1" customWidth="1"/>
    <col min="13059" max="13059" width="23" style="1" bestFit="1" customWidth="1"/>
    <col min="13060" max="13312" width="9.140625" style="1"/>
    <col min="13313" max="13313" width="24" style="1" bestFit="1" customWidth="1"/>
    <col min="13314" max="13314" width="21.5703125" style="1" bestFit="1" customWidth="1"/>
    <col min="13315" max="13315" width="23" style="1" bestFit="1" customWidth="1"/>
    <col min="13316" max="13568" width="9.140625" style="1"/>
    <col min="13569" max="13569" width="24" style="1" bestFit="1" customWidth="1"/>
    <col min="13570" max="13570" width="21.5703125" style="1" bestFit="1" customWidth="1"/>
    <col min="13571" max="13571" width="23" style="1" bestFit="1" customWidth="1"/>
    <col min="13572" max="13824" width="9.140625" style="1"/>
    <col min="13825" max="13825" width="24" style="1" bestFit="1" customWidth="1"/>
    <col min="13826" max="13826" width="21.5703125" style="1" bestFit="1" customWidth="1"/>
    <col min="13827" max="13827" width="23" style="1" bestFit="1" customWidth="1"/>
    <col min="13828" max="14080" width="9.140625" style="1"/>
    <col min="14081" max="14081" width="24" style="1" bestFit="1" customWidth="1"/>
    <col min="14082" max="14082" width="21.5703125" style="1" bestFit="1" customWidth="1"/>
    <col min="14083" max="14083" width="23" style="1" bestFit="1" customWidth="1"/>
    <col min="14084" max="14336" width="9.140625" style="1"/>
    <col min="14337" max="14337" width="24" style="1" bestFit="1" customWidth="1"/>
    <col min="14338" max="14338" width="21.5703125" style="1" bestFit="1" customWidth="1"/>
    <col min="14339" max="14339" width="23" style="1" bestFit="1" customWidth="1"/>
    <col min="14340" max="14592" width="9.140625" style="1"/>
    <col min="14593" max="14593" width="24" style="1" bestFit="1" customWidth="1"/>
    <col min="14594" max="14594" width="21.5703125" style="1" bestFit="1" customWidth="1"/>
    <col min="14595" max="14595" width="23" style="1" bestFit="1" customWidth="1"/>
    <col min="14596" max="14848" width="9.140625" style="1"/>
    <col min="14849" max="14849" width="24" style="1" bestFit="1" customWidth="1"/>
    <col min="14850" max="14850" width="21.5703125" style="1" bestFit="1" customWidth="1"/>
    <col min="14851" max="14851" width="23" style="1" bestFit="1" customWidth="1"/>
    <col min="14852" max="15104" width="9.140625" style="1"/>
    <col min="15105" max="15105" width="24" style="1" bestFit="1" customWidth="1"/>
    <col min="15106" max="15106" width="21.5703125" style="1" bestFit="1" customWidth="1"/>
    <col min="15107" max="15107" width="23" style="1" bestFit="1" customWidth="1"/>
    <col min="15108" max="15360" width="9.140625" style="1"/>
    <col min="15361" max="15361" width="24" style="1" bestFit="1" customWidth="1"/>
    <col min="15362" max="15362" width="21.5703125" style="1" bestFit="1" customWidth="1"/>
    <col min="15363" max="15363" width="23" style="1" bestFit="1" customWidth="1"/>
    <col min="15364" max="15616" width="9.140625" style="1"/>
    <col min="15617" max="15617" width="24" style="1" bestFit="1" customWidth="1"/>
    <col min="15618" max="15618" width="21.5703125" style="1" bestFit="1" customWidth="1"/>
    <col min="15619" max="15619" width="23" style="1" bestFit="1" customWidth="1"/>
    <col min="15620" max="15872" width="9.140625" style="1"/>
    <col min="15873" max="15873" width="24" style="1" bestFit="1" customWidth="1"/>
    <col min="15874" max="15874" width="21.5703125" style="1" bestFit="1" customWidth="1"/>
    <col min="15875" max="15875" width="23" style="1" bestFit="1" customWidth="1"/>
    <col min="15876" max="16128" width="9.140625" style="1"/>
    <col min="16129" max="16129" width="24" style="1" bestFit="1" customWidth="1"/>
    <col min="16130" max="16130" width="21.5703125" style="1" bestFit="1" customWidth="1"/>
    <col min="16131" max="16131" width="23" style="1" bestFit="1" customWidth="1"/>
    <col min="16132" max="16384" width="9.140625" style="1"/>
  </cols>
  <sheetData>
    <row r="8" spans="1:6" ht="15" customHeight="1" x14ac:dyDescent="0.2"/>
    <row r="15" spans="1:6" ht="13.5" thickBot="1" x14ac:dyDescent="0.25"/>
    <row r="16" spans="1:6" ht="19.5" thickBot="1" x14ac:dyDescent="0.35">
      <c r="A16" s="235" t="s">
        <v>98</v>
      </c>
      <c r="B16" s="236"/>
      <c r="C16" s="236"/>
      <c r="D16" s="236"/>
      <c r="E16" s="236"/>
      <c r="F16" s="237"/>
    </row>
    <row r="17" spans="1:13" ht="18.75" x14ac:dyDescent="0.2">
      <c r="A17" s="238" t="s">
        <v>99</v>
      </c>
      <c r="B17" s="238"/>
      <c r="C17" s="238"/>
      <c r="D17" s="238"/>
      <c r="E17" s="238"/>
      <c r="F17" s="238"/>
    </row>
    <row r="20" spans="1:13" ht="16.5" x14ac:dyDescent="0.3">
      <c r="A20" s="212" t="s">
        <v>1</v>
      </c>
      <c r="B20" s="167" t="str">
        <f>'Nevirapine 241'!B18:C18</f>
        <v>NEVIRAPINE</v>
      </c>
    </row>
    <row r="21" spans="1:13" ht="16.5" x14ac:dyDescent="0.3">
      <c r="A21" s="212" t="s">
        <v>2</v>
      </c>
      <c r="B21" s="167" t="str">
        <f>'Nevirapine 241'!B19:C19</f>
        <v>NDQB201505241</v>
      </c>
    </row>
    <row r="22" spans="1:13" ht="16.5" x14ac:dyDescent="0.3">
      <c r="A22" s="212" t="s">
        <v>3</v>
      </c>
      <c r="B22" s="167" t="str">
        <f>'Nevirapine 241'!B20:C20</f>
        <v>Nevirapine Hemihydrate</v>
      </c>
    </row>
    <row r="23" spans="1:13" ht="16.5" x14ac:dyDescent="0.3">
      <c r="A23" s="212" t="s">
        <v>4</v>
      </c>
      <c r="B23" s="167" t="str">
        <f>'Nevirapine 241'!B21:C21</f>
        <v>Each 5 ml contains Nevirapine as Hemihydrate USP 50mg</v>
      </c>
    </row>
    <row r="24" spans="1:13" ht="16.5" x14ac:dyDescent="0.3">
      <c r="A24" s="212" t="s">
        <v>15</v>
      </c>
      <c r="B24" s="220" t="str">
        <f>'Nevirapine 241'!B22:C22</f>
        <v>9th June 2015</v>
      </c>
    </row>
    <row r="25" spans="1:13" ht="16.5" x14ac:dyDescent="0.3">
      <c r="A25" s="212" t="s">
        <v>5</v>
      </c>
      <c r="B25" s="220" t="str">
        <f>'Nevirapine 241'!B23:C23</f>
        <v>11th June 2015</v>
      </c>
    </row>
    <row r="27" spans="1:13" ht="13.5" thickBot="1" x14ac:dyDescent="0.25"/>
    <row r="28" spans="1:13" ht="17.25" thickBot="1" x14ac:dyDescent="0.35">
      <c r="B28" s="221" t="s">
        <v>64</v>
      </c>
      <c r="C28" s="222" t="s">
        <v>65</v>
      </c>
      <c r="D28" s="222" t="s">
        <v>66</v>
      </c>
      <c r="E28" s="70"/>
      <c r="F28" s="70"/>
      <c r="G28" s="70"/>
      <c r="H28" s="68"/>
      <c r="I28" s="70"/>
      <c r="J28" s="70"/>
      <c r="K28" s="70"/>
      <c r="L28" s="69"/>
      <c r="M28" s="69"/>
    </row>
    <row r="29" spans="1:13" ht="16.5" thickBot="1" x14ac:dyDescent="0.3">
      <c r="B29" s="225">
        <v>21.677990000000001</v>
      </c>
      <c r="C29" s="223">
        <v>46.709240000000001</v>
      </c>
      <c r="D29" s="223">
        <v>47.220579999999998</v>
      </c>
      <c r="E29" s="71"/>
      <c r="F29" s="71"/>
      <c r="G29" s="71"/>
      <c r="H29" s="68"/>
      <c r="I29" s="71"/>
      <c r="J29" s="71"/>
      <c r="K29" s="71"/>
      <c r="L29" s="69"/>
      <c r="M29" s="69"/>
    </row>
    <row r="30" spans="1:13" ht="15.75" x14ac:dyDescent="0.25">
      <c r="B30" s="231"/>
      <c r="C30" s="223">
        <v>46.709099999999999</v>
      </c>
      <c r="D30" s="223">
        <v>47.213470000000001</v>
      </c>
      <c r="E30" s="71"/>
      <c r="F30" s="71"/>
      <c r="G30" s="71"/>
      <c r="H30" s="68"/>
      <c r="I30" s="71"/>
      <c r="J30" s="71"/>
      <c r="K30" s="71"/>
      <c r="L30" s="69"/>
      <c r="M30" s="69"/>
    </row>
    <row r="31" spans="1:13" ht="16.5" thickBot="1" x14ac:dyDescent="0.3">
      <c r="B31" s="231"/>
      <c r="C31" s="224">
        <v>46.635539999999999</v>
      </c>
      <c r="D31" s="224">
        <v>47.24729</v>
      </c>
      <c r="E31" s="71"/>
      <c r="F31" s="71"/>
      <c r="G31" s="71"/>
      <c r="H31" s="68"/>
      <c r="I31" s="71"/>
      <c r="J31" s="71"/>
      <c r="K31" s="71"/>
      <c r="L31" s="69"/>
      <c r="M31" s="69"/>
    </row>
    <row r="32" spans="1:13" ht="16.5" thickBot="1" x14ac:dyDescent="0.3">
      <c r="B32" s="231"/>
      <c r="C32" s="232"/>
      <c r="D32" s="233"/>
      <c r="E32" s="71"/>
      <c r="F32" s="71"/>
      <c r="G32" s="71"/>
      <c r="H32" s="68"/>
      <c r="I32" s="71"/>
      <c r="J32" s="71"/>
      <c r="K32" s="71"/>
      <c r="L32" s="69"/>
      <c r="M32" s="69"/>
    </row>
    <row r="33" spans="1:13" ht="17.25" thickBot="1" x14ac:dyDescent="0.35">
      <c r="B33" s="227">
        <f>AVERAGE(B29:B32)</f>
        <v>21.677990000000001</v>
      </c>
      <c r="C33" s="227">
        <f>AVERAGE(C29:C32)</f>
        <v>46.684626666666666</v>
      </c>
      <c r="D33" s="227">
        <f>AVERAGE(D29:D32)</f>
        <v>47.227113333333335</v>
      </c>
      <c r="E33" s="72"/>
      <c r="F33" s="72"/>
      <c r="G33" s="72"/>
      <c r="H33" s="68"/>
      <c r="I33" s="72"/>
      <c r="J33" s="72"/>
      <c r="K33" s="72"/>
      <c r="L33" s="69"/>
      <c r="M33" s="69"/>
    </row>
    <row r="34" spans="1:13" ht="16.5" thickBot="1" x14ac:dyDescent="0.3">
      <c r="B34" s="210"/>
      <c r="C34" s="210"/>
      <c r="D34" s="210"/>
      <c r="E34" s="68"/>
      <c r="F34" s="68"/>
      <c r="G34" s="68"/>
      <c r="H34" s="68"/>
      <c r="I34" s="68"/>
      <c r="J34" s="68"/>
      <c r="K34" s="68"/>
      <c r="L34" s="69"/>
      <c r="M34" s="69"/>
    </row>
    <row r="35" spans="1:13" ht="16.5" thickBot="1" x14ac:dyDescent="0.3">
      <c r="B35" s="228" t="s">
        <v>67</v>
      </c>
      <c r="C35" s="229">
        <f>C33-B33</f>
        <v>25.006636666666665</v>
      </c>
      <c r="D35" s="210"/>
      <c r="E35" s="68"/>
      <c r="F35" s="73"/>
      <c r="G35" s="68"/>
      <c r="H35" s="68"/>
      <c r="I35" s="68"/>
      <c r="J35" s="73"/>
      <c r="K35" s="68"/>
      <c r="L35" s="69"/>
      <c r="M35" s="69"/>
    </row>
    <row r="36" spans="1:13" ht="16.5" thickBot="1" x14ac:dyDescent="0.3">
      <c r="B36" s="210"/>
      <c r="C36" s="211"/>
      <c r="D36" s="210"/>
      <c r="E36" s="68"/>
      <c r="F36" s="73"/>
      <c r="G36" s="68"/>
      <c r="H36" s="68"/>
      <c r="I36" s="68"/>
      <c r="J36" s="73"/>
      <c r="K36" s="68"/>
      <c r="L36" s="69"/>
      <c r="M36" s="69"/>
    </row>
    <row r="37" spans="1:13" ht="16.5" thickBot="1" x14ac:dyDescent="0.3">
      <c r="B37" s="228" t="s">
        <v>68</v>
      </c>
      <c r="C37" s="229">
        <f>D33-B33</f>
        <v>25.549123333333334</v>
      </c>
      <c r="D37" s="210"/>
      <c r="E37" s="68"/>
      <c r="F37" s="73"/>
      <c r="G37" s="68"/>
      <c r="H37" s="68"/>
      <c r="I37" s="68"/>
      <c r="J37" s="73"/>
      <c r="K37" s="68"/>
      <c r="L37" s="69"/>
      <c r="M37" s="69"/>
    </row>
    <row r="38" spans="1:13" ht="16.5" thickBot="1" x14ac:dyDescent="0.3">
      <c r="B38" s="210"/>
      <c r="C38" s="211"/>
      <c r="D38" s="210"/>
      <c r="E38" s="68"/>
      <c r="F38" s="141"/>
      <c r="G38" s="142"/>
      <c r="H38" s="142"/>
      <c r="I38" s="142"/>
      <c r="J38" s="141"/>
      <c r="K38" s="68"/>
      <c r="L38" s="69"/>
      <c r="M38" s="69"/>
    </row>
    <row r="39" spans="1:13" ht="32.25" thickBot="1" x14ac:dyDescent="0.3">
      <c r="B39" s="230" t="s">
        <v>69</v>
      </c>
      <c r="C39" s="226">
        <f>C37/C35</f>
        <v>1.0216937077103931</v>
      </c>
      <c r="D39" s="210"/>
      <c r="E39" s="74"/>
      <c r="F39" s="143"/>
      <c r="G39" s="142"/>
      <c r="H39" s="142"/>
      <c r="I39" s="144"/>
      <c r="J39" s="143"/>
      <c r="K39" s="68"/>
      <c r="L39" s="69"/>
      <c r="M39" s="69"/>
    </row>
    <row r="40" spans="1:13" ht="14.25" thickBot="1" x14ac:dyDescent="0.3">
      <c r="A40" s="190"/>
      <c r="B40" s="191"/>
      <c r="C40" s="102"/>
      <c r="D40" s="192"/>
      <c r="E40" s="102"/>
      <c r="G40" s="145"/>
      <c r="H40" s="145"/>
      <c r="I40" s="146"/>
      <c r="J40" s="147"/>
    </row>
    <row r="41" spans="1:13" ht="16.5" x14ac:dyDescent="0.3">
      <c r="A41" s="167"/>
      <c r="B41" s="204" t="s">
        <v>58</v>
      </c>
      <c r="C41" s="204"/>
      <c r="D41" s="205" t="s">
        <v>60</v>
      </c>
      <c r="E41" s="206"/>
      <c r="F41" s="205" t="s">
        <v>59</v>
      </c>
      <c r="G41" s="145"/>
      <c r="H41" s="145"/>
      <c r="I41" s="146"/>
      <c r="J41" s="147"/>
    </row>
    <row r="42" spans="1:13" ht="34.5" customHeight="1" x14ac:dyDescent="0.3">
      <c r="A42" s="200" t="s">
        <v>11</v>
      </c>
      <c r="B42" s="213"/>
      <c r="C42" s="214"/>
      <c r="D42" s="213"/>
      <c r="E42" s="215"/>
      <c r="F42" s="216"/>
      <c r="G42" s="145"/>
      <c r="H42" s="145"/>
      <c r="I42" s="146"/>
      <c r="J42" s="147"/>
    </row>
    <row r="43" spans="1:13" ht="34.5" customHeight="1" x14ac:dyDescent="0.3">
      <c r="A43" s="200" t="s">
        <v>61</v>
      </c>
      <c r="B43" s="217"/>
      <c r="C43" s="218"/>
      <c r="D43" s="217"/>
      <c r="E43" s="215"/>
      <c r="F43" s="219"/>
      <c r="G43" s="2"/>
      <c r="H43" s="2"/>
      <c r="I43" s="4"/>
    </row>
    <row r="44" spans="1:13" ht="13.5" x14ac:dyDescent="0.25">
      <c r="A44" s="2"/>
      <c r="B44" s="2"/>
      <c r="C44" s="2"/>
      <c r="D44" s="4"/>
      <c r="F44" s="2"/>
      <c r="G44" s="2"/>
      <c r="H44" s="2"/>
      <c r="I44" s="4"/>
    </row>
    <row r="45" spans="1:13" ht="13.5" x14ac:dyDescent="0.25">
      <c r="A45" s="2"/>
      <c r="B45" s="2"/>
      <c r="C45" s="2"/>
      <c r="D45" s="4"/>
      <c r="F45" s="2"/>
      <c r="G45" s="2"/>
      <c r="H45" s="2"/>
      <c r="I45" s="4"/>
    </row>
    <row r="47" spans="1:13" ht="13.5" x14ac:dyDescent="0.25">
      <c r="A47" s="75"/>
      <c r="B47" s="75"/>
      <c r="C47" s="75"/>
      <c r="F47" s="75"/>
      <c r="G47" s="75"/>
      <c r="H47" s="75"/>
    </row>
    <row r="48" spans="1:13" ht="13.5" x14ac:dyDescent="0.25">
      <c r="A48" s="3"/>
      <c r="B48" s="3"/>
      <c r="C48" s="3"/>
      <c r="F48" s="3"/>
      <c r="G48" s="3"/>
      <c r="H48" s="3"/>
    </row>
    <row r="49" spans="1:8" x14ac:dyDescent="0.2">
      <c r="B49" s="76"/>
      <c r="C49" s="76"/>
      <c r="G49" s="76"/>
      <c r="H49" s="76"/>
    </row>
    <row r="50" spans="1:8" x14ac:dyDescent="0.2">
      <c r="A50" s="77"/>
      <c r="F50" s="77"/>
    </row>
    <row r="51" spans="1:8" x14ac:dyDescent="0.2">
      <c r="C51" s="78"/>
    </row>
    <row r="52" spans="1:8" x14ac:dyDescent="0.2">
      <c r="C52" s="78"/>
    </row>
    <row r="57" spans="1:8" ht="13.5" x14ac:dyDescent="0.25">
      <c r="C57" s="2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5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47"/>
  <sheetViews>
    <sheetView view="pageBreakPreview" topLeftCell="A22" zoomScaleSheetLayoutView="100" workbookViewId="0">
      <selection activeCell="D36" sqref="D36"/>
    </sheetView>
  </sheetViews>
  <sheetFormatPr defaultRowHeight="13.5" x14ac:dyDescent="0.25"/>
  <cols>
    <col min="1" max="1" width="35.140625" style="102" bestFit="1" customWidth="1"/>
    <col min="2" max="2" width="39.140625" style="102" customWidth="1"/>
    <col min="3" max="3" width="31.85546875" style="102" customWidth="1"/>
    <col min="4" max="5" width="30.28515625" style="102" bestFit="1" customWidth="1"/>
    <col min="6" max="6" width="23.140625" style="102" customWidth="1"/>
    <col min="7" max="7" width="28.42578125" style="102" customWidth="1"/>
    <col min="8" max="8" width="21.5703125" style="102" customWidth="1"/>
    <col min="9" max="16384" width="9.140625" style="102"/>
  </cols>
  <sheetData>
    <row r="3" spans="1:10" x14ac:dyDescent="0.25">
      <c r="A3" s="148"/>
      <c r="B3" s="148"/>
      <c r="C3" s="148"/>
    </row>
    <row r="4" spans="1:10" x14ac:dyDescent="0.25">
      <c r="B4" s="148"/>
      <c r="C4" s="148"/>
    </row>
    <row r="5" spans="1:10" x14ac:dyDescent="0.25">
      <c r="B5" s="148"/>
      <c r="C5" s="148"/>
    </row>
    <row r="13" spans="1:10" x14ac:dyDescent="0.25">
      <c r="F13" s="100"/>
      <c r="G13" s="100"/>
      <c r="H13" s="100"/>
      <c r="I13" s="100"/>
      <c r="J13" s="100"/>
    </row>
    <row r="14" spans="1:10" ht="15.75" thickBot="1" x14ac:dyDescent="0.35">
      <c r="A14" s="99"/>
      <c r="B14" s="100"/>
      <c r="C14" s="101"/>
      <c r="D14" s="100"/>
      <c r="F14" s="103"/>
      <c r="G14" s="100"/>
      <c r="H14" s="100"/>
      <c r="I14" s="100"/>
      <c r="J14" s="100"/>
    </row>
    <row r="15" spans="1:10" ht="19.5" thickBot="1" x14ac:dyDescent="0.35">
      <c r="A15" s="235" t="s">
        <v>98</v>
      </c>
      <c r="B15" s="236"/>
      <c r="C15" s="236"/>
      <c r="D15" s="236"/>
      <c r="E15" s="236"/>
      <c r="F15" s="237"/>
      <c r="G15" s="199"/>
      <c r="H15" s="199"/>
      <c r="I15" s="100"/>
      <c r="J15" s="100"/>
    </row>
    <row r="16" spans="1:10" s="100" customFormat="1" ht="20.25" x14ac:dyDescent="0.3">
      <c r="A16" s="239" t="s">
        <v>72</v>
      </c>
      <c r="B16" s="239"/>
      <c r="C16" s="239"/>
      <c r="D16" s="239"/>
      <c r="E16" s="239"/>
      <c r="F16" s="239"/>
      <c r="G16" s="199"/>
      <c r="H16" s="199"/>
    </row>
    <row r="17" spans="1:10" s="100" customFormat="1" ht="18.75" x14ac:dyDescent="0.3">
      <c r="A17" s="11" t="s">
        <v>1</v>
      </c>
      <c r="B17" s="55" t="str">
        <f>'Nevirapine 241'!B18:C18</f>
        <v>NEVIRAPINE</v>
      </c>
      <c r="C17" s="202"/>
      <c r="D17" s="202"/>
      <c r="E17" s="202"/>
      <c r="F17" s="202"/>
      <c r="G17" s="199"/>
      <c r="H17" s="199"/>
    </row>
    <row r="18" spans="1:10" s="100" customFormat="1" ht="18.75" x14ac:dyDescent="0.3">
      <c r="A18" s="11" t="s">
        <v>2</v>
      </c>
      <c r="B18" s="55" t="str">
        <f>'Nevirapine 241'!B19:C19</f>
        <v>NDQB201505241</v>
      </c>
      <c r="C18" s="202"/>
      <c r="D18" s="202"/>
      <c r="E18" s="202"/>
      <c r="F18" s="202"/>
      <c r="G18" s="199"/>
      <c r="H18" s="199"/>
    </row>
    <row r="19" spans="1:10" s="100" customFormat="1" ht="18.75" x14ac:dyDescent="0.3">
      <c r="A19" s="11" t="s">
        <v>3</v>
      </c>
      <c r="B19" s="55" t="str">
        <f>'Nevirapine 241'!B20:C20</f>
        <v>Nevirapine Hemihydrate</v>
      </c>
      <c r="C19" s="202"/>
      <c r="D19" s="202"/>
      <c r="E19" s="202"/>
      <c r="F19" s="202"/>
      <c r="G19" s="199"/>
      <c r="H19" s="199"/>
    </row>
    <row r="20" spans="1:10" s="100" customFormat="1" ht="18.75" x14ac:dyDescent="0.3">
      <c r="A20" s="11" t="s">
        <v>4</v>
      </c>
      <c r="B20" s="55" t="str">
        <f>'Nevirapine 241'!B21:C21</f>
        <v>Each 5 ml contains Nevirapine as Hemihydrate USP 50mg</v>
      </c>
      <c r="C20" s="202"/>
      <c r="D20" s="202"/>
      <c r="E20" s="202"/>
      <c r="F20" s="202"/>
      <c r="G20" s="199"/>
      <c r="H20" s="199"/>
    </row>
    <row r="21" spans="1:10" s="100" customFormat="1" ht="18.75" x14ac:dyDescent="0.3">
      <c r="A21" s="11" t="s">
        <v>15</v>
      </c>
      <c r="B21" s="203" t="str">
        <f>'Nevirapine 241'!B22:C22</f>
        <v>9th June 2015</v>
      </c>
      <c r="C21" s="202"/>
      <c r="D21" s="202"/>
      <c r="E21" s="202"/>
      <c r="F21" s="202"/>
      <c r="G21" s="199"/>
      <c r="H21" s="199"/>
    </row>
    <row r="22" spans="1:10" s="100" customFormat="1" ht="18.75" x14ac:dyDescent="0.3">
      <c r="A22" s="11" t="s">
        <v>5</v>
      </c>
      <c r="B22" s="203" t="str">
        <f>'Nevirapine 241'!B23:C23</f>
        <v>11th June 2015</v>
      </c>
      <c r="C22" s="202"/>
      <c r="D22" s="202"/>
      <c r="E22" s="202"/>
      <c r="F22" s="202"/>
      <c r="G22" s="199"/>
      <c r="H22" s="199"/>
    </row>
    <row r="23" spans="1:10" ht="20.100000000000001" customHeight="1" x14ac:dyDescent="0.25">
      <c r="F23" s="100"/>
      <c r="G23" s="100"/>
      <c r="H23" s="100"/>
      <c r="I23" s="100"/>
      <c r="J23" s="100"/>
    </row>
    <row r="24" spans="1:10" ht="18.75" x14ac:dyDescent="0.3">
      <c r="A24" s="5" t="s">
        <v>7</v>
      </c>
      <c r="B24" s="10" t="s">
        <v>73</v>
      </c>
      <c r="C24" s="6"/>
      <c r="D24" s="6"/>
      <c r="E24" s="6"/>
      <c r="F24" s="100"/>
      <c r="G24" s="100"/>
      <c r="H24" s="100"/>
      <c r="I24" s="100"/>
      <c r="J24" s="100"/>
    </row>
    <row r="25" spans="1:10" ht="18.75" x14ac:dyDescent="0.3">
      <c r="A25" s="7" t="s">
        <v>9</v>
      </c>
      <c r="B25" s="104" t="str">
        <f>'Nevirapine 241'!B26</f>
        <v>Nevirapine</v>
      </c>
      <c r="C25" s="6"/>
      <c r="D25" s="6"/>
      <c r="E25" s="6"/>
    </row>
    <row r="26" spans="1:10" ht="18.75" x14ac:dyDescent="0.3">
      <c r="A26" s="7" t="s">
        <v>10</v>
      </c>
      <c r="B26" s="19">
        <f>'Nevirapine 241'!B30</f>
        <v>100</v>
      </c>
      <c r="C26" s="6"/>
      <c r="D26" s="6"/>
      <c r="E26" s="6"/>
    </row>
    <row r="27" spans="1:10" ht="18.75" x14ac:dyDescent="0.3">
      <c r="A27" s="48" t="s">
        <v>74</v>
      </c>
      <c r="B27" s="19">
        <f>'Nevirapine 241'!D43</f>
        <v>17.149999999999999</v>
      </c>
      <c r="C27" s="6"/>
      <c r="D27" s="6"/>
      <c r="E27" s="6"/>
    </row>
    <row r="28" spans="1:10" ht="18.75" x14ac:dyDescent="0.3">
      <c r="A28" s="48" t="s">
        <v>75</v>
      </c>
      <c r="B28" s="105">
        <f>B27/'Nevirapine 241'!B45</f>
        <v>0.34299999999999997</v>
      </c>
      <c r="C28" s="6"/>
      <c r="D28" s="6"/>
      <c r="E28" s="6"/>
    </row>
    <row r="29" spans="1:10" ht="18.75" x14ac:dyDescent="0.3">
      <c r="A29" s="6"/>
      <c r="B29" s="6"/>
      <c r="C29" s="6"/>
      <c r="D29" s="6"/>
      <c r="E29" s="6"/>
    </row>
    <row r="30" spans="1:10" ht="18.75" x14ac:dyDescent="0.3">
      <c r="A30" s="106" t="s">
        <v>76</v>
      </c>
      <c r="B30" s="107" t="s">
        <v>77</v>
      </c>
      <c r="C30" s="106" t="s">
        <v>78</v>
      </c>
      <c r="D30" s="106" t="s">
        <v>79</v>
      </c>
      <c r="E30" s="108" t="s">
        <v>80</v>
      </c>
    </row>
    <row r="31" spans="1:10" ht="18.75" x14ac:dyDescent="0.3">
      <c r="A31" s="109">
        <v>1</v>
      </c>
      <c r="B31" s="110">
        <v>33381591</v>
      </c>
      <c r="C31" s="110">
        <v>2485.8000000000002</v>
      </c>
      <c r="D31" s="111">
        <v>1.3</v>
      </c>
      <c r="E31" s="112">
        <v>5</v>
      </c>
    </row>
    <row r="32" spans="1:10" ht="18.75" x14ac:dyDescent="0.3">
      <c r="A32" s="109">
        <v>2</v>
      </c>
      <c r="B32" s="110">
        <v>33483157</v>
      </c>
      <c r="C32" s="110">
        <v>2626.1</v>
      </c>
      <c r="D32" s="111">
        <v>1.3</v>
      </c>
      <c r="E32" s="111">
        <v>5.0999999999999996</v>
      </c>
    </row>
    <row r="33" spans="1:6" ht="18.75" x14ac:dyDescent="0.3">
      <c r="A33" s="109">
        <v>3</v>
      </c>
      <c r="B33" s="110">
        <v>33589105</v>
      </c>
      <c r="C33" s="110">
        <v>2625</v>
      </c>
      <c r="D33" s="111">
        <v>1.3</v>
      </c>
      <c r="E33" s="111">
        <v>5.0999999999999996</v>
      </c>
    </row>
    <row r="34" spans="1:6" ht="18.75" x14ac:dyDescent="0.3">
      <c r="A34" s="109">
        <v>4</v>
      </c>
      <c r="B34" s="110">
        <v>33530603</v>
      </c>
      <c r="C34" s="110">
        <v>2570.1999999999998</v>
      </c>
      <c r="D34" s="111">
        <v>1.3</v>
      </c>
      <c r="E34" s="111">
        <v>5.0999999999999996</v>
      </c>
    </row>
    <row r="35" spans="1:6" ht="18.75" x14ac:dyDescent="0.3">
      <c r="A35" s="109">
        <v>5</v>
      </c>
      <c r="B35" s="110">
        <v>33421345</v>
      </c>
      <c r="C35" s="110">
        <v>2585.5</v>
      </c>
      <c r="D35" s="111">
        <v>1.3</v>
      </c>
      <c r="E35" s="111">
        <v>5.0999999999999996</v>
      </c>
    </row>
    <row r="36" spans="1:6" ht="18.75" x14ac:dyDescent="0.3">
      <c r="A36" s="109">
        <v>6</v>
      </c>
      <c r="B36" s="113">
        <v>33519388</v>
      </c>
      <c r="C36" s="113">
        <v>2492.5</v>
      </c>
      <c r="D36" s="114">
        <v>1.3</v>
      </c>
      <c r="E36" s="111">
        <v>5.0999999999999996</v>
      </c>
    </row>
    <row r="37" spans="1:6" ht="18.75" x14ac:dyDescent="0.3">
      <c r="A37" s="115" t="s">
        <v>81</v>
      </c>
      <c r="B37" s="116">
        <f>AVERAGE(B31:B36)</f>
        <v>33487531.5</v>
      </c>
      <c r="C37" s="117">
        <f>AVERAGE(C31:C36)</f>
        <v>2564.1833333333329</v>
      </c>
      <c r="D37" s="118">
        <f>AVERAGE(D31:D36)</f>
        <v>1.3</v>
      </c>
      <c r="E37" s="118">
        <f>AVERAGE(E31:E36)</f>
        <v>5.083333333333333</v>
      </c>
    </row>
    <row r="38" spans="1:6" ht="18.75" x14ac:dyDescent="0.3">
      <c r="A38" s="119" t="s">
        <v>82</v>
      </c>
      <c r="B38" s="120">
        <f>(STDEV(B31:B36)/B37)</f>
        <v>2.2667628872858779E-3</v>
      </c>
      <c r="C38" s="121"/>
      <c r="D38" s="121"/>
      <c r="E38" s="122"/>
      <c r="F38" s="100"/>
    </row>
    <row r="39" spans="1:6" s="100" customFormat="1" ht="18.75" x14ac:dyDescent="0.3">
      <c r="A39" s="123" t="s">
        <v>6</v>
      </c>
      <c r="B39" s="124">
        <f>COUNT(B31:B36)</f>
        <v>6</v>
      </c>
      <c r="C39" s="125"/>
      <c r="D39" s="63"/>
      <c r="E39" s="126"/>
    </row>
    <row r="40" spans="1:6" s="100" customFormat="1" ht="18.75" x14ac:dyDescent="0.3">
      <c r="A40" s="6"/>
      <c r="B40" s="6"/>
      <c r="C40" s="6"/>
      <c r="D40" s="6"/>
      <c r="E40" s="57"/>
    </row>
    <row r="41" spans="1:6" s="100" customFormat="1" ht="18.75" x14ac:dyDescent="0.3">
      <c r="A41" s="7" t="s">
        <v>83</v>
      </c>
      <c r="B41" s="127" t="s">
        <v>84</v>
      </c>
      <c r="C41" s="128"/>
      <c r="D41" s="128"/>
      <c r="E41" s="129"/>
    </row>
    <row r="42" spans="1:6" ht="18.75" x14ac:dyDescent="0.3">
      <c r="A42" s="7"/>
      <c r="B42" s="127" t="s">
        <v>85</v>
      </c>
      <c r="C42" s="128"/>
      <c r="D42" s="128"/>
      <c r="E42" s="129"/>
      <c r="F42" s="100"/>
    </row>
    <row r="43" spans="1:6" ht="18.75" x14ac:dyDescent="0.3">
      <c r="A43" s="7"/>
      <c r="B43" s="130" t="s">
        <v>111</v>
      </c>
      <c r="C43" s="128"/>
      <c r="D43" s="128"/>
      <c r="E43" s="128"/>
    </row>
    <row r="44" spans="1:6" ht="14.25" thickBot="1" x14ac:dyDescent="0.3">
      <c r="A44" s="190"/>
      <c r="B44" s="191"/>
      <c r="D44" s="192"/>
      <c r="F44" s="1"/>
    </row>
    <row r="45" spans="1:6" ht="18.75" x14ac:dyDescent="0.3">
      <c r="B45" s="207" t="s">
        <v>58</v>
      </c>
      <c r="C45" s="207"/>
      <c r="D45" s="208" t="s">
        <v>60</v>
      </c>
      <c r="E45" s="209"/>
      <c r="F45" s="208" t="s">
        <v>59</v>
      </c>
    </row>
    <row r="46" spans="1:6" ht="48" customHeight="1" x14ac:dyDescent="0.3">
      <c r="A46" s="201" t="s">
        <v>11</v>
      </c>
      <c r="B46" s="193"/>
      <c r="C46" s="194"/>
      <c r="D46" s="193"/>
      <c r="E46" s="100"/>
      <c r="F46" s="195"/>
    </row>
    <row r="47" spans="1:6" ht="48" customHeight="1" x14ac:dyDescent="0.3">
      <c r="A47" s="201" t="s">
        <v>61</v>
      </c>
      <c r="B47" s="196"/>
      <c r="C47" s="197"/>
      <c r="D47" s="196"/>
      <c r="E47" s="100"/>
      <c r="F47" s="198"/>
    </row>
  </sheetData>
  <sheetProtection password="AD9C" sheet="1" objects="1" scenarios="1" formatCells="0" formatColumns="0" formatRows="0"/>
  <mergeCells count="2">
    <mergeCell ref="A15:F15"/>
    <mergeCell ref="A16:F16"/>
  </mergeCells>
  <printOptions horizontalCentered="1"/>
  <pageMargins left="0.75" right="0.75" top="0.49" bottom="1" header="0.5" footer="0.5"/>
  <pageSetup scale="58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tabSelected="1" view="pageBreakPreview" topLeftCell="A22" zoomScale="55" zoomScaleNormal="75" zoomScaleSheetLayoutView="55" zoomScalePageLayoutView="55" workbookViewId="0">
      <selection activeCell="B24" sqref="B24"/>
    </sheetView>
  </sheetViews>
  <sheetFormatPr defaultRowHeight="18.75" x14ac:dyDescent="0.3"/>
  <cols>
    <col min="1" max="1" width="55.42578125" style="6" customWidth="1"/>
    <col min="2" max="2" width="31.28515625" style="6" customWidth="1"/>
    <col min="3" max="3" width="44.42578125" style="6" customWidth="1"/>
    <col min="4" max="4" width="28.28515625" style="6" customWidth="1"/>
    <col min="5" max="5" width="52.5703125" style="6" customWidth="1"/>
    <col min="6" max="6" width="30.7109375" style="6" customWidth="1"/>
    <col min="7" max="7" width="42.7109375" style="6" customWidth="1"/>
    <col min="8" max="8" width="30.28515625" style="6" bestFit="1" customWidth="1"/>
    <col min="9" max="9" width="31.5703125" style="6" bestFit="1" customWidth="1"/>
    <col min="10" max="10" width="30.28515625" style="6" bestFit="1" customWidth="1"/>
    <col min="11" max="11" width="30.42578125" style="6" customWidth="1"/>
    <col min="12" max="12" width="21.28515625" style="6" customWidth="1"/>
    <col min="13" max="16384" width="9.140625" style="6"/>
  </cols>
  <sheetData>
    <row r="15" spans="1:8" ht="19.5" thickBot="1" x14ac:dyDescent="0.35"/>
    <row r="16" spans="1:8" ht="19.5" thickBot="1" x14ac:dyDescent="0.35">
      <c r="A16" s="235" t="s">
        <v>98</v>
      </c>
      <c r="B16" s="236"/>
      <c r="C16" s="236"/>
      <c r="D16" s="236"/>
      <c r="E16" s="236"/>
      <c r="F16" s="236"/>
      <c r="G16" s="236"/>
      <c r="H16" s="237"/>
    </row>
    <row r="17" spans="1:15" ht="20.25" x14ac:dyDescent="0.3">
      <c r="A17" s="240" t="s">
        <v>0</v>
      </c>
      <c r="B17" s="240"/>
      <c r="C17" s="240"/>
      <c r="D17" s="240"/>
      <c r="E17" s="240"/>
      <c r="F17" s="240"/>
      <c r="G17" s="240"/>
      <c r="H17" s="240"/>
    </row>
    <row r="18" spans="1:15" ht="26.25" x14ac:dyDescent="0.4">
      <c r="A18" s="7" t="s">
        <v>1</v>
      </c>
      <c r="B18" s="241" t="s">
        <v>102</v>
      </c>
      <c r="C18" s="241"/>
    </row>
    <row r="19" spans="1:15" ht="26.25" x14ac:dyDescent="0.4">
      <c r="A19" s="7" t="s">
        <v>2</v>
      </c>
      <c r="B19" s="168" t="s">
        <v>108</v>
      </c>
      <c r="C19" s="169"/>
    </row>
    <row r="20" spans="1:15" ht="26.25" x14ac:dyDescent="0.4">
      <c r="A20" s="7" t="s">
        <v>3</v>
      </c>
      <c r="B20" s="168" t="s">
        <v>106</v>
      </c>
      <c r="C20" s="169"/>
    </row>
    <row r="21" spans="1:15" ht="26.25" x14ac:dyDescent="0.4">
      <c r="A21" s="7" t="s">
        <v>4</v>
      </c>
      <c r="B21" s="250" t="s">
        <v>103</v>
      </c>
      <c r="C21" s="250"/>
      <c r="D21" s="250"/>
      <c r="E21" s="250"/>
      <c r="F21" s="250"/>
      <c r="G21" s="250"/>
      <c r="H21" s="250"/>
      <c r="I21" s="250"/>
      <c r="J21" s="250"/>
    </row>
    <row r="22" spans="1:15" ht="26.25" x14ac:dyDescent="0.4">
      <c r="A22" s="7" t="s">
        <v>15</v>
      </c>
      <c r="B22" s="170" t="s">
        <v>104</v>
      </c>
      <c r="C22" s="169"/>
      <c r="D22" s="169"/>
      <c r="E22" s="169"/>
      <c r="F22" s="169"/>
      <c r="G22" s="169"/>
      <c r="H22" s="169"/>
      <c r="I22" s="169"/>
      <c r="J22" s="169"/>
    </row>
    <row r="23" spans="1:15" ht="26.25" x14ac:dyDescent="0.4">
      <c r="A23" s="7" t="s">
        <v>5</v>
      </c>
      <c r="B23" s="170" t="s">
        <v>110</v>
      </c>
      <c r="C23" s="169"/>
      <c r="D23" s="169"/>
      <c r="E23" s="169"/>
      <c r="F23" s="169"/>
      <c r="G23" s="169"/>
      <c r="H23" s="169"/>
      <c r="I23" s="169"/>
      <c r="J23" s="169"/>
    </row>
    <row r="24" spans="1:15" x14ac:dyDescent="0.3">
      <c r="A24" s="7"/>
      <c r="B24" s="9"/>
    </row>
    <row r="25" spans="1:15" x14ac:dyDescent="0.3">
      <c r="A25" s="5" t="s">
        <v>7</v>
      </c>
      <c r="B25" s="9"/>
    </row>
    <row r="26" spans="1:15" ht="26.25" x14ac:dyDescent="0.4">
      <c r="A26" s="11" t="s">
        <v>9</v>
      </c>
      <c r="B26" s="241" t="s">
        <v>105</v>
      </c>
      <c r="C26" s="241"/>
    </row>
    <row r="27" spans="1:15" ht="26.25" x14ac:dyDescent="0.4">
      <c r="A27" s="13" t="s">
        <v>26</v>
      </c>
      <c r="B27" s="242" t="s">
        <v>109</v>
      </c>
      <c r="C27" s="242"/>
    </row>
    <row r="28" spans="1:15" ht="27" thickBot="1" x14ac:dyDescent="0.45">
      <c r="A28" s="13" t="s">
        <v>10</v>
      </c>
      <c r="B28" s="166">
        <v>100</v>
      </c>
    </row>
    <row r="29" spans="1:15" s="15" customFormat="1" ht="27" thickBot="1" x14ac:dyDescent="0.45">
      <c r="A29" s="13" t="s">
        <v>28</v>
      </c>
      <c r="B29" s="165">
        <v>0</v>
      </c>
      <c r="C29" s="253" t="s">
        <v>34</v>
      </c>
      <c r="D29" s="254"/>
      <c r="E29" s="254"/>
      <c r="F29" s="254"/>
      <c r="G29" s="254"/>
      <c r="H29" s="255"/>
      <c r="J29" s="16"/>
      <c r="K29" s="16"/>
      <c r="L29" s="16"/>
      <c r="M29" s="16"/>
    </row>
    <row r="30" spans="1:15" s="15" customFormat="1" ht="19.5" thickBot="1" x14ac:dyDescent="0.35">
      <c r="A30" s="13" t="s">
        <v>27</v>
      </c>
      <c r="B30" s="12">
        <f>B28-B29</f>
        <v>100</v>
      </c>
      <c r="C30" s="17"/>
      <c r="D30" s="17"/>
      <c r="E30" s="17"/>
      <c r="F30" s="17"/>
      <c r="G30" s="17"/>
      <c r="H30" s="18"/>
      <c r="I30" s="97"/>
      <c r="J30" s="16"/>
      <c r="K30" s="16"/>
      <c r="L30" s="16"/>
      <c r="M30" s="16"/>
    </row>
    <row r="31" spans="1:15" s="15" customFormat="1" ht="27" thickBot="1" x14ac:dyDescent="0.45">
      <c r="A31" s="13" t="s">
        <v>35</v>
      </c>
      <c r="B31" s="187">
        <v>1</v>
      </c>
      <c r="C31" s="256" t="s">
        <v>38</v>
      </c>
      <c r="D31" s="257"/>
      <c r="E31" s="257"/>
      <c r="F31" s="257"/>
      <c r="G31" s="257"/>
      <c r="H31" s="258"/>
      <c r="I31" s="98"/>
      <c r="J31" s="16"/>
      <c r="K31" s="16"/>
      <c r="L31" s="16"/>
      <c r="M31" s="16"/>
    </row>
    <row r="32" spans="1:15" s="15" customFormat="1" ht="27" thickBot="1" x14ac:dyDescent="0.45">
      <c r="A32" s="13" t="s">
        <v>36</v>
      </c>
      <c r="B32" s="187">
        <v>1</v>
      </c>
      <c r="C32" s="256" t="s">
        <v>37</v>
      </c>
      <c r="D32" s="257"/>
      <c r="E32" s="257"/>
      <c r="F32" s="257"/>
      <c r="G32" s="257"/>
      <c r="H32" s="258"/>
      <c r="I32" s="98"/>
      <c r="J32" s="16"/>
      <c r="K32" s="16"/>
      <c r="L32" s="16"/>
      <c r="M32" s="20"/>
      <c r="N32" s="20"/>
      <c r="O32" s="21"/>
    </row>
    <row r="33" spans="1:15" s="15" customFormat="1" ht="17.25" customHeight="1" x14ac:dyDescent="0.3">
      <c r="A33" s="13"/>
      <c r="B33" s="19"/>
      <c r="C33" s="22"/>
      <c r="D33" s="22"/>
      <c r="E33" s="22"/>
      <c r="F33" s="22"/>
      <c r="G33" s="22"/>
      <c r="H33" s="22"/>
      <c r="I33" s="22"/>
      <c r="J33" s="16"/>
      <c r="K33" s="16"/>
      <c r="L33" s="16"/>
      <c r="M33" s="20"/>
      <c r="N33" s="20"/>
      <c r="O33" s="21"/>
    </row>
    <row r="34" spans="1:15" s="15" customFormat="1" x14ac:dyDescent="0.3">
      <c r="A34" s="13" t="s">
        <v>29</v>
      </c>
      <c r="B34" s="23">
        <f>B31/B32</f>
        <v>1</v>
      </c>
      <c r="C34" s="6" t="s">
        <v>30</v>
      </c>
      <c r="D34" s="6"/>
      <c r="E34" s="6"/>
      <c r="F34" s="6"/>
      <c r="G34" s="6"/>
      <c r="H34" s="6"/>
      <c r="J34" s="16"/>
      <c r="K34" s="16"/>
      <c r="L34" s="16"/>
      <c r="M34" s="20"/>
      <c r="N34" s="20"/>
      <c r="O34" s="21"/>
    </row>
    <row r="35" spans="1:15" s="15" customFormat="1" ht="19.5" thickBot="1" x14ac:dyDescent="0.35">
      <c r="A35" s="13"/>
      <c r="B35" s="12"/>
      <c r="H35" s="6"/>
      <c r="J35" s="16"/>
      <c r="K35" s="16"/>
      <c r="L35" s="16"/>
      <c r="M35" s="20"/>
      <c r="N35" s="20"/>
      <c r="O35" s="21"/>
    </row>
    <row r="36" spans="1:15" s="15" customFormat="1" ht="27" thickBot="1" x14ac:dyDescent="0.45">
      <c r="A36" s="24" t="s">
        <v>101</v>
      </c>
      <c r="B36" s="171">
        <v>50</v>
      </c>
      <c r="C36" s="6"/>
      <c r="D36" s="244" t="s">
        <v>13</v>
      </c>
      <c r="E36" s="245"/>
      <c r="F36" s="84" t="s">
        <v>14</v>
      </c>
      <c r="G36" s="85"/>
      <c r="K36" s="16"/>
      <c r="L36" s="16"/>
      <c r="M36" s="20"/>
      <c r="N36" s="20"/>
      <c r="O36" s="21"/>
    </row>
    <row r="37" spans="1:15" s="15" customFormat="1" ht="26.25" x14ac:dyDescent="0.4">
      <c r="A37" s="25" t="s">
        <v>42</v>
      </c>
      <c r="B37" s="172">
        <v>1</v>
      </c>
      <c r="C37" s="27" t="s">
        <v>16</v>
      </c>
      <c r="D37" s="28" t="s">
        <v>41</v>
      </c>
      <c r="E37" s="62" t="s">
        <v>70</v>
      </c>
      <c r="F37" s="28" t="s">
        <v>41</v>
      </c>
      <c r="G37" s="29" t="s">
        <v>70</v>
      </c>
      <c r="K37" s="16"/>
      <c r="L37" s="16"/>
      <c r="M37" s="20"/>
      <c r="N37" s="20"/>
      <c r="O37" s="21"/>
    </row>
    <row r="38" spans="1:15" s="15" customFormat="1" ht="26.25" x14ac:dyDescent="0.4">
      <c r="A38" s="25" t="s">
        <v>43</v>
      </c>
      <c r="B38" s="172">
        <v>1</v>
      </c>
      <c r="C38" s="30">
        <v>1</v>
      </c>
      <c r="D38" s="173">
        <v>33406915</v>
      </c>
      <c r="E38" s="88">
        <f>IF(ISBLANK(D38),"-",$D$48/$D$45*D38)</f>
        <v>29218876.093294464</v>
      </c>
      <c r="F38" s="173">
        <v>29816085</v>
      </c>
      <c r="G38" s="80">
        <f>IF(ISBLANK(F38),"-",$D$48/$F$45*F38)</f>
        <v>29288885.06876228</v>
      </c>
      <c r="K38" s="16"/>
      <c r="L38" s="16"/>
      <c r="M38" s="20"/>
      <c r="N38" s="20"/>
      <c r="O38" s="21"/>
    </row>
    <row r="39" spans="1:15" s="15" customFormat="1" ht="26.25" x14ac:dyDescent="0.4">
      <c r="A39" s="25" t="s">
        <v>44</v>
      </c>
      <c r="B39" s="172">
        <v>1</v>
      </c>
      <c r="C39" s="26">
        <v>2</v>
      </c>
      <c r="D39" s="173">
        <v>33273783</v>
      </c>
      <c r="E39" s="89">
        <f>IF(ISBLANK(D39),"-",$D$48/$D$45*D39)</f>
        <v>29102434.110787176</v>
      </c>
      <c r="F39" s="173">
        <v>29604235</v>
      </c>
      <c r="G39" s="81">
        <f>IF(ISBLANK(F39),"-",$D$48/$F$45*F39)</f>
        <v>29080780.943025541</v>
      </c>
      <c r="K39" s="16"/>
      <c r="L39" s="16"/>
      <c r="M39" s="20"/>
      <c r="N39" s="20"/>
      <c r="O39" s="21"/>
    </row>
    <row r="40" spans="1:15" ht="26.25" x14ac:dyDescent="0.4">
      <c r="A40" s="25" t="s">
        <v>45</v>
      </c>
      <c r="B40" s="172">
        <v>1</v>
      </c>
      <c r="C40" s="26">
        <v>3</v>
      </c>
      <c r="D40" s="173">
        <v>33191360</v>
      </c>
      <c r="E40" s="89">
        <f>IF(ISBLANK(D40),"-",$D$48/$D$45*D40)</f>
        <v>29030344.023323618</v>
      </c>
      <c r="F40" s="173">
        <v>29534301</v>
      </c>
      <c r="G40" s="81">
        <f>IF(ISBLANK(F40),"-",$D$48/$F$45*F40)</f>
        <v>29012083.497053046</v>
      </c>
      <c r="M40" s="20"/>
      <c r="N40" s="20"/>
      <c r="O40" s="31"/>
    </row>
    <row r="41" spans="1:15" ht="26.25" x14ac:dyDescent="0.4">
      <c r="A41" s="25" t="s">
        <v>46</v>
      </c>
      <c r="B41" s="172">
        <v>1</v>
      </c>
      <c r="C41" s="32">
        <v>4</v>
      </c>
      <c r="D41" s="175"/>
      <c r="E41" s="90" t="str">
        <f>IF(ISBLANK(D41),"-",$D$48/$D$45*D41)</f>
        <v>-</v>
      </c>
      <c r="F41" s="175"/>
      <c r="G41" s="82" t="str">
        <f>IF(ISBLANK(F41),"-",$D$48/$F$45*F41)</f>
        <v>-</v>
      </c>
      <c r="M41" s="20"/>
      <c r="N41" s="20"/>
      <c r="O41" s="31"/>
    </row>
    <row r="42" spans="1:15" ht="27" thickBot="1" x14ac:dyDescent="0.45">
      <c r="A42" s="25" t="s">
        <v>47</v>
      </c>
      <c r="B42" s="172">
        <v>1</v>
      </c>
      <c r="C42" s="33" t="s">
        <v>12</v>
      </c>
      <c r="D42" s="151">
        <f>AVERAGE(D38:D41)</f>
        <v>33290686</v>
      </c>
      <c r="E42" s="58">
        <f>AVERAGE(E38:E41)</f>
        <v>29117218.075801749</v>
      </c>
      <c r="F42" s="34">
        <f>AVERAGE(F38:F41)</f>
        <v>29651540.333333332</v>
      </c>
      <c r="G42" s="35">
        <f>AVERAGE(G38:G41)</f>
        <v>29127249.836280286</v>
      </c>
    </row>
    <row r="43" spans="1:15" ht="26.25" x14ac:dyDescent="0.4">
      <c r="A43" s="25" t="s">
        <v>48</v>
      </c>
      <c r="B43" s="166">
        <v>1</v>
      </c>
      <c r="C43" s="152" t="s">
        <v>17</v>
      </c>
      <c r="D43" s="177">
        <v>17.149999999999999</v>
      </c>
      <c r="E43" s="31"/>
      <c r="F43" s="176">
        <v>15.27</v>
      </c>
      <c r="G43" s="86"/>
    </row>
    <row r="44" spans="1:15" ht="26.25" x14ac:dyDescent="0.4">
      <c r="A44" s="25" t="s">
        <v>49</v>
      </c>
      <c r="B44" s="166">
        <v>1</v>
      </c>
      <c r="C44" s="153" t="s">
        <v>31</v>
      </c>
      <c r="D44" s="154">
        <f>D43*$B$34</f>
        <v>17.149999999999999</v>
      </c>
      <c r="E44" s="37"/>
      <c r="F44" s="36">
        <f>F43*$B$34</f>
        <v>15.27</v>
      </c>
      <c r="G44" s="39"/>
    </row>
    <row r="45" spans="1:15" ht="19.5" thickBot="1" x14ac:dyDescent="0.35">
      <c r="A45" s="25" t="s">
        <v>39</v>
      </c>
      <c r="B45" s="150">
        <f>(B44/B43)*(B42/B41)*(B40/B39)*(B38/B37)*B36</f>
        <v>50</v>
      </c>
      <c r="C45" s="153" t="s">
        <v>18</v>
      </c>
      <c r="D45" s="155">
        <f>D44*$B$30/100</f>
        <v>17.149999999999999</v>
      </c>
      <c r="E45" s="39"/>
      <c r="F45" s="38">
        <f>F44*$B$30/100</f>
        <v>15.27</v>
      </c>
      <c r="G45" s="39"/>
    </row>
    <row r="46" spans="1:15" ht="19.5" thickBot="1" x14ac:dyDescent="0.35">
      <c r="A46" s="246" t="s">
        <v>32</v>
      </c>
      <c r="B46" s="251"/>
      <c r="C46" s="153" t="s">
        <v>19</v>
      </c>
      <c r="D46" s="154">
        <f>D45/$B$45</f>
        <v>0.34299999999999997</v>
      </c>
      <c r="E46" s="39"/>
      <c r="F46" s="40">
        <f>F45/$B$45</f>
        <v>0.3054</v>
      </c>
      <c r="G46" s="39"/>
    </row>
    <row r="47" spans="1:15" ht="27" thickBot="1" x14ac:dyDescent="0.45">
      <c r="A47" s="248"/>
      <c r="B47" s="252"/>
      <c r="C47" s="153" t="s">
        <v>24</v>
      </c>
      <c r="D47" s="178">
        <v>0.3</v>
      </c>
      <c r="E47" s="86"/>
      <c r="F47" s="86"/>
      <c r="G47" s="86"/>
      <c r="I47" s="42"/>
    </row>
    <row r="48" spans="1:15" x14ac:dyDescent="0.3">
      <c r="C48" s="153" t="s">
        <v>89</v>
      </c>
      <c r="D48" s="155">
        <f>D47*$B$45</f>
        <v>15</v>
      </c>
      <c r="E48" s="39"/>
      <c r="F48" s="39"/>
      <c r="G48" s="39"/>
      <c r="I48" s="42"/>
    </row>
    <row r="49" spans="1:13" ht="19.5" thickBot="1" x14ac:dyDescent="0.35">
      <c r="C49" s="156" t="s">
        <v>90</v>
      </c>
      <c r="D49" s="157">
        <f>D48/B34</f>
        <v>15</v>
      </c>
      <c r="E49" s="60"/>
      <c r="F49" s="60"/>
      <c r="G49" s="60"/>
      <c r="I49" s="45"/>
    </row>
    <row r="50" spans="1:13" x14ac:dyDescent="0.3">
      <c r="C50" s="158" t="s">
        <v>71</v>
      </c>
      <c r="D50" s="159">
        <f>AVERAGE(E38:E41,G38:G41)</f>
        <v>29122233.956041019</v>
      </c>
      <c r="E50" s="59"/>
      <c r="F50" s="59"/>
      <c r="G50" s="59"/>
      <c r="I50" s="45"/>
    </row>
    <row r="51" spans="1:13" x14ac:dyDescent="0.3">
      <c r="C51" s="41" t="s">
        <v>33</v>
      </c>
      <c r="D51" s="46">
        <f>STDEV(E38:E41,G38:G41)/D50</f>
        <v>3.7552540729924029E-3</v>
      </c>
      <c r="E51" s="37"/>
      <c r="F51" s="37"/>
      <c r="G51" s="37"/>
      <c r="I51" s="45"/>
    </row>
    <row r="52" spans="1:13" ht="19.5" thickBot="1" x14ac:dyDescent="0.35">
      <c r="C52" s="43" t="s">
        <v>6</v>
      </c>
      <c r="D52" s="47">
        <f>COUNT(E38:E41,G38:G41)</f>
        <v>6</v>
      </c>
      <c r="E52" s="37"/>
      <c r="F52" s="37"/>
      <c r="G52" s="37"/>
      <c r="I52" s="45"/>
    </row>
    <row r="54" spans="1:13" x14ac:dyDescent="0.3">
      <c r="A54" s="5" t="s">
        <v>7</v>
      </c>
      <c r="B54" s="48" t="s">
        <v>62</v>
      </c>
    </row>
    <row r="55" spans="1:13" x14ac:dyDescent="0.3">
      <c r="A55" s="6" t="s">
        <v>8</v>
      </c>
      <c r="B55" s="8" t="str">
        <f>B21</f>
        <v>Each 5 ml contains Nevirapine as Hemihydrate USP 50mg</v>
      </c>
    </row>
    <row r="56" spans="1:13" ht="26.25" x14ac:dyDescent="0.4">
      <c r="A56" s="161" t="s">
        <v>92</v>
      </c>
      <c r="B56" s="179">
        <v>5</v>
      </c>
      <c r="C56" s="133" t="s">
        <v>91</v>
      </c>
      <c r="D56" s="180">
        <v>50</v>
      </c>
      <c r="E56" s="133" t="str">
        <f>B20</f>
        <v>Nevirapine Hemihydrate</v>
      </c>
      <c r="I56" s="14"/>
    </row>
    <row r="57" spans="1:13" x14ac:dyDescent="0.3">
      <c r="A57" s="8" t="s">
        <v>63</v>
      </c>
      <c r="B57" s="79">
        <f>'Relative Density'!C39</f>
        <v>1.0216937077103931</v>
      </c>
      <c r="I57" s="14"/>
    </row>
    <row r="58" spans="1:13" s="134" customFormat="1" x14ac:dyDescent="0.3">
      <c r="A58" s="131" t="s">
        <v>86</v>
      </c>
      <c r="B58" s="132">
        <f>B56</f>
        <v>5</v>
      </c>
      <c r="C58" s="133" t="s">
        <v>87</v>
      </c>
      <c r="D58" s="162">
        <f>B57*B56</f>
        <v>5.1084685385519659</v>
      </c>
      <c r="I58" s="133"/>
    </row>
    <row r="59" spans="1:13" ht="19.5" thickBot="1" x14ac:dyDescent="0.35">
      <c r="I59" s="14"/>
    </row>
    <row r="60" spans="1:13" s="15" customFormat="1" ht="27" thickBot="1" x14ac:dyDescent="0.45">
      <c r="A60" s="24" t="s">
        <v>100</v>
      </c>
      <c r="B60" s="171">
        <v>50</v>
      </c>
      <c r="C60" s="6"/>
      <c r="D60" s="50" t="s">
        <v>94</v>
      </c>
      <c r="E60" s="49" t="s">
        <v>20</v>
      </c>
      <c r="F60" s="49" t="s">
        <v>41</v>
      </c>
      <c r="G60" s="49" t="s">
        <v>88</v>
      </c>
      <c r="H60" s="27" t="s">
        <v>40</v>
      </c>
      <c r="M60" s="16"/>
    </row>
    <row r="61" spans="1:13" s="15" customFormat="1" ht="24" customHeight="1" x14ac:dyDescent="0.4">
      <c r="A61" s="25" t="s">
        <v>50</v>
      </c>
      <c r="B61" s="172">
        <v>1</v>
      </c>
      <c r="C61" s="262" t="s">
        <v>21</v>
      </c>
      <c r="D61" s="259">
        <v>1.96269</v>
      </c>
      <c r="E61" s="92">
        <v>1</v>
      </c>
      <c r="F61" s="181">
        <v>40116152</v>
      </c>
      <c r="G61" s="138">
        <f>IF(ISBLANK(F61),"-",(F61/$D$50*$D$47*$B$69)*$D$58/$D$61)</f>
        <v>53.780502290949642</v>
      </c>
      <c r="H61" s="135">
        <f t="shared" ref="H61:H72" si="0">IF(ISBLANK(F61),"-",G61/$D$56)</f>
        <v>1.0756100458189928</v>
      </c>
      <c r="M61" s="16"/>
    </row>
    <row r="62" spans="1:13" s="15" customFormat="1" ht="26.25" x14ac:dyDescent="0.4">
      <c r="A62" s="25" t="s">
        <v>51</v>
      </c>
      <c r="B62" s="172">
        <v>1</v>
      </c>
      <c r="C62" s="263"/>
      <c r="D62" s="260"/>
      <c r="E62" s="93">
        <v>2</v>
      </c>
      <c r="F62" s="174">
        <v>39215394</v>
      </c>
      <c r="G62" s="139">
        <f>IF(ISBLANK(F62),"-",(F62/$D$50*$D$47*$B$69)*$D$58/$D$61)</f>
        <v>52.572928401943756</v>
      </c>
      <c r="H62" s="136">
        <f t="shared" si="0"/>
        <v>1.0514585680388751</v>
      </c>
      <c r="M62" s="16"/>
    </row>
    <row r="63" spans="1:13" s="15" customFormat="1" ht="24.75" customHeight="1" x14ac:dyDescent="0.4">
      <c r="A63" s="25" t="s">
        <v>52</v>
      </c>
      <c r="B63" s="172">
        <v>1</v>
      </c>
      <c r="C63" s="263"/>
      <c r="D63" s="260"/>
      <c r="E63" s="93">
        <v>3</v>
      </c>
      <c r="F63" s="174">
        <v>39133476</v>
      </c>
      <c r="G63" s="139">
        <f>IF(ISBLANK(F63),"-",(F63/$D$50*$D$47*$B$69)*$D$58/$D$61)</f>
        <v>52.463107520153542</v>
      </c>
      <c r="H63" s="136">
        <f t="shared" si="0"/>
        <v>1.0492621504030708</v>
      </c>
      <c r="M63" s="16"/>
    </row>
    <row r="64" spans="1:13" ht="27" thickBot="1" x14ac:dyDescent="0.45">
      <c r="A64" s="25" t="s">
        <v>53</v>
      </c>
      <c r="B64" s="172">
        <v>1</v>
      </c>
      <c r="C64" s="264"/>
      <c r="D64" s="261"/>
      <c r="E64" s="94">
        <v>4</v>
      </c>
      <c r="F64" s="182"/>
      <c r="G64" s="139" t="str">
        <f>IF(ISBLANK(F64),"-",(F64/$D$50*$D$47*$B$69)*$D$58/$D$61)</f>
        <v>-</v>
      </c>
      <c r="H64" s="136" t="str">
        <f t="shared" si="0"/>
        <v>-</v>
      </c>
    </row>
    <row r="65" spans="1:12" ht="24.75" customHeight="1" x14ac:dyDescent="0.4">
      <c r="A65" s="25" t="s">
        <v>54</v>
      </c>
      <c r="B65" s="172">
        <v>1</v>
      </c>
      <c r="C65" s="262" t="s">
        <v>22</v>
      </c>
      <c r="D65" s="259">
        <v>1.57744</v>
      </c>
      <c r="E65" s="51">
        <v>1</v>
      </c>
      <c r="F65" s="174">
        <v>32416623</v>
      </c>
      <c r="G65" s="138">
        <f>IF(ISBLANK(F65),"-",(F65/$D$50*$D$47*$B$69)*$D$58/$D$65)</f>
        <v>54.071973002907342</v>
      </c>
      <c r="H65" s="135">
        <f t="shared" si="0"/>
        <v>1.0814394600581467</v>
      </c>
    </row>
    <row r="66" spans="1:12" ht="23.25" customHeight="1" x14ac:dyDescent="0.4">
      <c r="A66" s="25" t="s">
        <v>55</v>
      </c>
      <c r="B66" s="172">
        <v>1</v>
      </c>
      <c r="C66" s="263"/>
      <c r="D66" s="260"/>
      <c r="E66" s="52">
        <v>2</v>
      </c>
      <c r="F66" s="174">
        <v>31788437</v>
      </c>
      <c r="G66" s="139">
        <f>IF(ISBLANK(F66),"-",(F66/$D$50*$D$47*$B$69)*$D$58/$D$65)</f>
        <v>53.024138488102878</v>
      </c>
      <c r="H66" s="136">
        <f t="shared" si="0"/>
        <v>1.0604827697620576</v>
      </c>
    </row>
    <row r="67" spans="1:12" ht="24.75" customHeight="1" x14ac:dyDescent="0.4">
      <c r="A67" s="25" t="s">
        <v>56</v>
      </c>
      <c r="B67" s="172">
        <v>1</v>
      </c>
      <c r="C67" s="263"/>
      <c r="D67" s="260"/>
      <c r="E67" s="52">
        <v>3</v>
      </c>
      <c r="F67" s="174">
        <v>32224441</v>
      </c>
      <c r="G67" s="139">
        <f>IF(ISBLANK(F67),"-",(F67/$D$50*$D$47*$B$69)*$D$58/$D$65)</f>
        <v>53.751407226649746</v>
      </c>
      <c r="H67" s="136">
        <f t="shared" si="0"/>
        <v>1.075028144532995</v>
      </c>
    </row>
    <row r="68" spans="1:12" ht="27" thickBot="1" x14ac:dyDescent="0.45">
      <c r="A68" s="25" t="s">
        <v>57</v>
      </c>
      <c r="B68" s="172">
        <v>1</v>
      </c>
      <c r="C68" s="264"/>
      <c r="D68" s="261"/>
      <c r="E68" s="53">
        <v>4</v>
      </c>
      <c r="F68" s="182"/>
      <c r="G68" s="140" t="str">
        <f>IF(ISBLANK(F68),"-",(F68/$D$50*$D$47*$B$69)*$D$58/$D$65)</f>
        <v>-</v>
      </c>
      <c r="H68" s="137" t="str">
        <f t="shared" si="0"/>
        <v>-</v>
      </c>
    </row>
    <row r="69" spans="1:12" ht="23.25" customHeight="1" x14ac:dyDescent="0.4">
      <c r="A69" s="25" t="s">
        <v>25</v>
      </c>
      <c r="B69" s="149">
        <f>(B68/B67)*(B66/B65)*(B64/B63)*(B62/B61)*B60</f>
        <v>50</v>
      </c>
      <c r="C69" s="262" t="s">
        <v>23</v>
      </c>
      <c r="D69" s="259">
        <v>1.77905</v>
      </c>
      <c r="E69" s="51">
        <v>1</v>
      </c>
      <c r="F69" s="181">
        <v>36580946</v>
      </c>
      <c r="G69" s="138">
        <f>IF(ISBLANK(F69),"-",(F69/$D$50*$D$47*$B$69)*$D$58/$D$69)</f>
        <v>54.103339669694293</v>
      </c>
      <c r="H69" s="136">
        <f t="shared" si="0"/>
        <v>1.0820667933938859</v>
      </c>
    </row>
    <row r="70" spans="1:12" ht="22.5" customHeight="1" thickBot="1" x14ac:dyDescent="0.45">
      <c r="A70" s="160" t="s">
        <v>93</v>
      </c>
      <c r="B70" s="183">
        <f>(D47*B69)/D56*D58</f>
        <v>1.5325405615655898</v>
      </c>
      <c r="C70" s="263"/>
      <c r="D70" s="260"/>
      <c r="E70" s="52">
        <v>2</v>
      </c>
      <c r="F70" s="174">
        <v>36269532</v>
      </c>
      <c r="G70" s="139">
        <f>IF(ISBLANK(F70),"-",(F70/$D$50*$D$47*$B$69)*$D$58/$D$69)</f>
        <v>53.64275733757259</v>
      </c>
      <c r="H70" s="136">
        <f t="shared" si="0"/>
        <v>1.0728551467514518</v>
      </c>
    </row>
    <row r="71" spans="1:12" ht="23.25" customHeight="1" x14ac:dyDescent="0.4">
      <c r="A71" s="246" t="s">
        <v>32</v>
      </c>
      <c r="B71" s="247"/>
      <c r="C71" s="263"/>
      <c r="D71" s="260"/>
      <c r="E71" s="52">
        <v>3</v>
      </c>
      <c r="F71" s="174">
        <v>36175236</v>
      </c>
      <c r="G71" s="139">
        <f>IF(ISBLANK(F71),"-",(F71/$D$50*$D$47*$B$69)*$D$58/$D$69)</f>
        <v>53.503293242863471</v>
      </c>
      <c r="H71" s="136">
        <f t="shared" si="0"/>
        <v>1.0700658648572694</v>
      </c>
    </row>
    <row r="72" spans="1:12" ht="23.25" customHeight="1" thickBot="1" x14ac:dyDescent="0.45">
      <c r="A72" s="248"/>
      <c r="B72" s="249"/>
      <c r="C72" s="265"/>
      <c r="D72" s="261"/>
      <c r="E72" s="53">
        <v>4</v>
      </c>
      <c r="F72" s="182"/>
      <c r="G72" s="140" t="str">
        <f>IF(ISBLANK(F72),"-",(F72/$D$50*$D$47*$B$69)*$D$58/$D$69)</f>
        <v>-</v>
      </c>
      <c r="H72" s="137" t="str">
        <f t="shared" si="0"/>
        <v>-</v>
      </c>
    </row>
    <row r="73" spans="1:12" ht="26.25" x14ac:dyDescent="0.4">
      <c r="A73" s="54"/>
      <c r="B73" s="54"/>
      <c r="C73" s="54"/>
      <c r="D73" s="54"/>
      <c r="E73" s="54"/>
      <c r="F73" s="55"/>
      <c r="G73" s="44" t="s">
        <v>12</v>
      </c>
      <c r="H73" s="184">
        <f>AVERAGE(H61:H72)</f>
        <v>1.0686965492907496</v>
      </c>
    </row>
    <row r="74" spans="1:12" ht="26.25" x14ac:dyDescent="0.4">
      <c r="C74" s="54"/>
      <c r="D74" s="54"/>
      <c r="E74" s="54"/>
      <c r="F74" s="55"/>
      <c r="G74" s="41" t="s">
        <v>33</v>
      </c>
      <c r="H74" s="185">
        <f>STDEV(H61:H72)/H73</f>
        <v>1.1414767578477232E-2</v>
      </c>
    </row>
    <row r="75" spans="1:12" ht="27" thickBot="1" x14ac:dyDescent="0.45">
      <c r="A75" s="54"/>
      <c r="B75" s="54"/>
      <c r="C75" s="55"/>
      <c r="D75" s="56"/>
      <c r="E75" s="56"/>
      <c r="F75" s="55"/>
      <c r="G75" s="43" t="s">
        <v>6</v>
      </c>
      <c r="H75" s="186">
        <f>COUNT(H61:H72)</f>
        <v>9</v>
      </c>
    </row>
    <row r="76" spans="1:12" x14ac:dyDescent="0.3">
      <c r="A76" s="54"/>
      <c r="B76" s="54"/>
      <c r="C76" s="55"/>
      <c r="D76" s="56"/>
      <c r="E76" s="56"/>
      <c r="F76" s="56"/>
      <c r="G76" s="56"/>
      <c r="H76" s="55"/>
      <c r="I76" s="55"/>
      <c r="J76" s="57"/>
      <c r="K76" s="61"/>
      <c r="L76" s="87"/>
    </row>
    <row r="77" spans="1:12" ht="26.25" x14ac:dyDescent="0.4">
      <c r="A77" s="11" t="s">
        <v>95</v>
      </c>
      <c r="B77" s="188" t="s">
        <v>96</v>
      </c>
      <c r="C77" s="243" t="str">
        <f>B20</f>
        <v>Nevirapine Hemihydrate</v>
      </c>
      <c r="D77" s="243"/>
      <c r="E77" s="91" t="s">
        <v>97</v>
      </c>
      <c r="F77" s="91"/>
      <c r="G77" s="189">
        <f>H73</f>
        <v>1.0686965492907496</v>
      </c>
      <c r="H77" s="55"/>
      <c r="I77" s="55"/>
      <c r="J77" s="57"/>
      <c r="K77" s="61"/>
      <c r="L77" s="87"/>
    </row>
    <row r="78" spans="1:12" ht="19.5" thickBot="1" x14ac:dyDescent="0.35">
      <c r="A78" s="65"/>
      <c r="B78" s="66"/>
      <c r="C78" s="67"/>
      <c r="D78" s="67"/>
      <c r="E78" s="66"/>
      <c r="F78" s="66"/>
      <c r="G78" s="66"/>
      <c r="H78" s="66"/>
    </row>
    <row r="79" spans="1:12" x14ac:dyDescent="0.3">
      <c r="B79" s="14" t="s">
        <v>58</v>
      </c>
      <c r="E79" s="55" t="s">
        <v>60</v>
      </c>
      <c r="F79" s="55"/>
      <c r="G79" s="55" t="s">
        <v>59</v>
      </c>
    </row>
    <row r="80" spans="1:12" ht="57.75" customHeight="1" x14ac:dyDescent="0.5">
      <c r="A80" s="61" t="s">
        <v>11</v>
      </c>
      <c r="B80" s="234" t="s">
        <v>107</v>
      </c>
      <c r="C80" s="163"/>
      <c r="D80" s="54"/>
      <c r="E80" s="63"/>
      <c r="F80" s="57"/>
      <c r="G80" s="95"/>
      <c r="H80" s="95"/>
      <c r="J80" s="57"/>
    </row>
    <row r="81" spans="1:10" ht="63.75" customHeight="1" x14ac:dyDescent="0.3">
      <c r="A81" s="61" t="s">
        <v>61</v>
      </c>
      <c r="B81" s="164"/>
      <c r="C81" s="164"/>
      <c r="D81" s="83"/>
      <c r="E81" s="64"/>
      <c r="F81" s="57"/>
      <c r="G81" s="96"/>
      <c r="H81" s="96"/>
      <c r="J81" s="91"/>
    </row>
    <row r="82" spans="1:10" x14ac:dyDescent="0.3">
      <c r="A82" s="54"/>
      <c r="B82" s="55"/>
      <c r="C82" s="56"/>
      <c r="D82" s="56"/>
      <c r="E82" s="56"/>
      <c r="F82" s="56"/>
      <c r="G82" s="55"/>
      <c r="H82" s="55"/>
      <c r="J82" s="57"/>
    </row>
    <row r="83" spans="1:10" x14ac:dyDescent="0.3">
      <c r="A83" s="54"/>
      <c r="B83" s="54"/>
      <c r="C83" s="55"/>
      <c r="D83" s="56"/>
      <c r="E83" s="56"/>
      <c r="F83" s="56"/>
      <c r="G83" s="56"/>
      <c r="H83" s="55"/>
      <c r="I83" s="55"/>
      <c r="J83" s="57"/>
    </row>
    <row r="84" spans="1:10" x14ac:dyDescent="0.3">
      <c r="A84" s="54"/>
      <c r="B84" s="54"/>
      <c r="C84" s="55"/>
      <c r="D84" s="56"/>
      <c r="E84" s="56"/>
      <c r="F84" s="56"/>
      <c r="G84" s="56"/>
      <c r="H84" s="55"/>
      <c r="I84" s="55"/>
      <c r="J84" s="57"/>
    </row>
    <row r="85" spans="1:10" x14ac:dyDescent="0.3">
      <c r="A85" s="54"/>
      <c r="B85" s="54"/>
      <c r="C85" s="55"/>
      <c r="D85" s="56"/>
      <c r="E85" s="56"/>
      <c r="F85" s="56"/>
      <c r="G85" s="56"/>
      <c r="H85" s="55"/>
      <c r="I85" s="55"/>
      <c r="J85" s="57"/>
    </row>
    <row r="86" spans="1:10" x14ac:dyDescent="0.3">
      <c r="A86" s="54"/>
      <c r="B86" s="54"/>
      <c r="C86" s="55"/>
      <c r="D86" s="56"/>
      <c r="E86" s="56"/>
      <c r="F86" s="56"/>
      <c r="G86" s="56"/>
      <c r="H86" s="55"/>
      <c r="I86" s="55"/>
      <c r="J86" s="57"/>
    </row>
    <row r="87" spans="1:10" x14ac:dyDescent="0.3">
      <c r="A87" s="54"/>
      <c r="B87" s="54"/>
      <c r="C87" s="55"/>
      <c r="D87" s="56"/>
      <c r="E87" s="56"/>
      <c r="F87" s="56"/>
      <c r="G87" s="56"/>
      <c r="H87" s="55"/>
      <c r="I87" s="55"/>
      <c r="J87" s="57"/>
    </row>
    <row r="88" spans="1:10" x14ac:dyDescent="0.3">
      <c r="A88" s="54"/>
      <c r="B88" s="54"/>
      <c r="C88" s="55"/>
      <c r="D88" s="56"/>
      <c r="E88" s="56"/>
      <c r="F88" s="56"/>
      <c r="G88" s="56"/>
      <c r="H88" s="55"/>
      <c r="I88" s="55"/>
      <c r="J88" s="57"/>
    </row>
    <row r="89" spans="1:10" x14ac:dyDescent="0.3">
      <c r="A89" s="54"/>
      <c r="B89" s="54"/>
      <c r="C89" s="55"/>
      <c r="D89" s="56"/>
      <c r="E89" s="56"/>
      <c r="F89" s="56"/>
      <c r="G89" s="56"/>
      <c r="H89" s="55"/>
      <c r="I89" s="55"/>
      <c r="J89" s="57"/>
    </row>
    <row r="90" spans="1:10" x14ac:dyDescent="0.3">
      <c r="A90" s="54"/>
      <c r="B90" s="54"/>
      <c r="C90" s="55"/>
      <c r="D90" s="56"/>
      <c r="E90" s="56"/>
      <c r="F90" s="56"/>
      <c r="G90" s="56"/>
      <c r="H90" s="55"/>
      <c r="I90" s="55"/>
      <c r="J90" s="57"/>
    </row>
  </sheetData>
  <sheetProtection password="D261" sheet="1" objects="1" scenarios="1" formatCells="0" formatColumns="0" formatRows="0"/>
  <mergeCells count="19">
    <mergeCell ref="C61:C64"/>
    <mergeCell ref="C69:C72"/>
    <mergeCell ref="C65:C68"/>
    <mergeCell ref="A17:H17"/>
    <mergeCell ref="A16:H16"/>
    <mergeCell ref="B26:C26"/>
    <mergeCell ref="B27:C27"/>
    <mergeCell ref="C77:D77"/>
    <mergeCell ref="D36:E36"/>
    <mergeCell ref="A71:B72"/>
    <mergeCell ref="B18:C18"/>
    <mergeCell ref="B21:J21"/>
    <mergeCell ref="A46:B47"/>
    <mergeCell ref="C29:H29"/>
    <mergeCell ref="C31:H31"/>
    <mergeCell ref="C32:H32"/>
    <mergeCell ref="D61:D64"/>
    <mergeCell ref="D65:D68"/>
    <mergeCell ref="D69:D72"/>
  </mergeCells>
  <conditionalFormatting sqref="D51">
    <cfRule type="cellIs" dxfId="1" priority="4" operator="greaterThan">
      <formula>0.02</formula>
    </cfRule>
  </conditionalFormatting>
  <conditionalFormatting sqref="H7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portrait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Relative Density</vt:lpstr>
      <vt:lpstr>SST</vt:lpstr>
      <vt:lpstr>Nevirapine 241</vt:lpstr>
      <vt:lpstr>'Nevirapine 241'!Print_Area</vt:lpstr>
      <vt:lpstr>'Relative Density'!Print_Area</vt:lpstr>
      <vt:lpstr>SST!Print_Area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2015-06-11T08:35:36Z</cp:lastPrinted>
  <dcterms:created xsi:type="dcterms:W3CDTF">2005-07-05T10:19:27Z</dcterms:created>
  <dcterms:modified xsi:type="dcterms:W3CDTF">2015-06-11T08:36:07Z</dcterms:modified>
</cp:coreProperties>
</file>