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2"/>
  </bookViews>
  <sheets>
    <sheet name="Relative Density" sheetId="34" r:id="rId1"/>
    <sheet name="SST" sheetId="35" r:id="rId2"/>
    <sheet name="Nevirapine 242" sheetId="33" r:id="rId3"/>
  </sheets>
  <definedNames>
    <definedName name="_xlnm.Print_Area" localSheetId="2">'Nevirapine 242'!$A$1:$I$84</definedName>
    <definedName name="_xlnm.Print_Area" localSheetId="0">'Relative Density'!$A$1:$H$48</definedName>
    <definedName name="_xlnm.Print_Area" localSheetId="1">SST!$A$1:$F$49</definedName>
  </definedNames>
  <calcPr calcId="145621"/>
</workbook>
</file>

<file path=xl/calcChain.xml><?xml version="1.0" encoding="utf-8"?>
<calcChain xmlns="http://schemas.openxmlformats.org/spreadsheetml/2006/main">
  <c r="B21" i="34" l="1"/>
  <c r="B22" i="34"/>
  <c r="B23" i="34"/>
  <c r="B24" i="34"/>
  <c r="B25" i="34"/>
  <c r="B20" i="34"/>
  <c r="B18" i="35"/>
  <c r="B19" i="35"/>
  <c r="B20" i="35"/>
  <c r="B21" i="35"/>
  <c r="B22" i="35"/>
  <c r="B17" i="35"/>
  <c r="C77" i="33"/>
  <c r="B58" i="33" l="1"/>
  <c r="E56" i="33"/>
  <c r="G72" i="33" l="1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G41" i="33"/>
  <c r="E41" i="33"/>
  <c r="B57" i="33" l="1"/>
  <c r="D58" i="33" s="1"/>
  <c r="B69" i="33"/>
  <c r="F42" i="33"/>
  <c r="D42" i="33"/>
  <c r="B45" i="33"/>
  <c r="B34" i="33"/>
  <c r="B30" i="33"/>
  <c r="B26" i="35" s="1"/>
  <c r="B28" i="35" l="1"/>
  <c r="B70" i="33"/>
  <c r="F44" i="33"/>
  <c r="F45" i="33" s="1"/>
  <c r="D48" i="33"/>
  <c r="D49" i="33" s="1"/>
  <c r="D44" i="33"/>
  <c r="D45" i="33" s="1"/>
  <c r="D46" i="33" l="1"/>
  <c r="E40" i="33"/>
  <c r="E38" i="33"/>
  <c r="E39" i="33"/>
  <c r="F46" i="33"/>
  <c r="G38" i="33"/>
  <c r="G39" i="33"/>
  <c r="G40" i="33"/>
  <c r="D50" i="33" l="1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<sst xmlns="http://schemas.openxmlformats.org/spreadsheetml/2006/main" count="148" uniqueCount="112">
  <si>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</si>
  <si>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</si>
  <si>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</si>
  <si>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</si>
  <si>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</si>
  <si>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</si>
  <si>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</si>
  <si>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</si>
  <si>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</si>
  <si>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</si>
  <si>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</si>
  <si>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</si>
  <si>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</si>
  <si>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</si>
  <si>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</si>
  <si>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</si>
  <si>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</si>
  <si>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</si>
  <si>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</si>
  <si>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</si>
  <si>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</si>
  <si>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</si>
  <si>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</si>
  <si>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</si>
  <si>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</si>
  <si>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</si>
  <si>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</si>
  <si>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</si>
  <si>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</si>
  <si>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</si>
  <si>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</si>
  <si>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</si>
  <si>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</si>
  <si>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</si>
  <si>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</si>
  <si>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</si>
  <si>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</si>
  <si>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</si>
  <si>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</si>
  <si>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</si>
  <si>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</si>
  <si>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</si>
  <si>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</si>
  <si>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</si>
  <si>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</si>
  <si>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</si>
  <si>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</si>
  <si>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</si>
  <si>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</si>
  <si>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</si>
  <si>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</si>
  <si>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</si>
  <si>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</si>
  <si>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</si>
  <si>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</si>
  <si>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</si>
  <si>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</si>
  <si>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</si>
  <si>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</si>
  <si>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</si>
  <si>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</si>
  <si>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</si>
  <si>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</si>
  <si>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</si>
  <si>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</si>
  <si>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</si>
  <si>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</si>
  <si>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</si>
  <si>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</si>
  <si>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</si>
  <si>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</si>
  <si>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</si>
  <si>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</si>
  <si>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</si>
  <si>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</si>
  <si>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</si>
  <si>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</si>
  <si>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</si>
  <si>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</si>
  <si>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</si>
  <si>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</si>
  <si>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</si>
  <si>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</si>
  <si>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</si>
  <si>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</si>
  <si>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</si>
  <si>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</si>
  <si>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</si>
  <si>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</si>
  <si>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</si>
  <si>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</si>
  <si>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</si>
  <si>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</si>
  <si>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</si>
  <si>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</si>
  <si>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</si>
  <si>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</si>
  <si>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</si>
  <si>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</si>
  <si>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</si>
  <si>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</si>
  <si>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</si>
  <si>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</si>
  <si>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NEVIRAPINE</t>
  </si>
  <si>
    <t>Each 5 ml contains Nevirapine as Hemihydrate USP 50mg</t>
  </si>
  <si>
    <t>9th June 2015</t>
  </si>
  <si>
    <t>Nevirapine</t>
  </si>
  <si>
    <t>Nevirapine Hemihydrate</t>
  </si>
  <si>
    <t>Joyfrida</t>
  </si>
  <si>
    <t>F0D034</t>
  </si>
  <si>
    <t>NDQB201505242</t>
  </si>
  <si>
    <t>11th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</si>
</sst>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  <numFmt numFmtId="175" formatCode="0.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  <font>
      <b/>
      <sz val="18"/>
      <name val="Arial Blac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37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35" fillId="0" borderId="10" xfId="42" quotePrefix="1" applyFont="1" applyBorder="1" applyAlignment="1" applyProtection="1">
      <protection locked="0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167" fontId="32" fillId="27" borderId="38" xfId="42" applyNumberFormat="1" applyFont="1" applyFill="1" applyBorder="1" applyAlignment="1" applyProtection="1">
      <alignment horizontal="center" vertical="center"/>
      <protection locked="0"/>
    </xf>
    <xf numFmtId="167" fontId="32" fillId="27" borderId="39" xfId="42" applyNumberFormat="1" applyFont="1" applyFill="1" applyBorder="1" applyAlignment="1" applyProtection="1">
      <alignment horizontal="center" vertical="center"/>
      <protection locked="0"/>
    </xf>
    <xf numFmtId="167" fontId="32" fillId="27" borderId="45" xfId="42" applyNumberFormat="1" applyFont="1" applyFill="1" applyBorder="1" applyAlignment="1" applyProtection="1">
      <alignment horizontal="center" vertical="center"/>
      <protection locked="0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  <xf numFmtId="0" fontId="34" fillId="0" borderId="21" xfId="42" applyFont="1" applyBorder="1" applyAlignment="1">
      <alignment horizontal="center" vertical="center"/>
    </xf>
    <xf numFmtId="0" fontId="33" fillId="27" borderId="0" xfId="42" applyFont="1" applyFill="1" applyAlignment="1" applyProtection="1">
      <alignment horizontal="left"/>
      <protection locked="0"/>
    </xf>
    <xf numFmtId="175" fontId="22" fillId="27" borderId="52" xfId="42" applyNumberFormat="1" applyFont="1" applyFill="1" applyBorder="1" applyAlignment="1" applyProtection="1">
      <alignment horizont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zoomScale="60" zoomScaleNormal="100" workbookViewId="0">
      <selection activeCell="B42" sqref="B42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5" t="s">
        <v>99</v>
      </c>
      <c r="B16" s="236"/>
      <c r="C16" s="236"/>
      <c r="D16" s="236"/>
      <c r="E16" s="236"/>
      <c r="F16" s="237"/>
    </row>
    <row r="17" spans="1:13" ht="18.75" x14ac:dyDescent="0.2">
      <c r="A17" s="238" t="s">
        <v>100</v>
      </c>
      <c r="B17" s="238"/>
      <c r="C17" s="238"/>
      <c r="D17" s="238"/>
      <c r="E17" s="238"/>
      <c r="F17" s="238"/>
    </row>
    <row r="20" spans="1:13" ht="16.5" x14ac:dyDescent="0.3">
      <c r="A20" s="212" t="s">
        <v>1</v>
      </c>
      <c r="B20" s="167" t="str">
        <f>'Nevirapine 242'!B18:C18</f>
        <v>NEVIRAPINE</v>
      </c>
    </row>
    <row r="21" spans="1:13" ht="16.5" x14ac:dyDescent="0.3">
      <c r="A21" s="212" t="s">
        <v>2</v>
      </c>
      <c r="B21" s="167" t="str">
        <f>'Nevirapine 242'!B19:C19</f>
        <v>NDQB201505242</v>
      </c>
    </row>
    <row r="22" spans="1:13" ht="16.5" x14ac:dyDescent="0.3">
      <c r="A22" s="212" t="s">
        <v>3</v>
      </c>
      <c r="B22" s="167" t="str">
        <f>'Nevirapine 242'!B20:C20</f>
        <v>Nevirapine Hemihydrate</v>
      </c>
    </row>
    <row r="23" spans="1:13" ht="16.5" x14ac:dyDescent="0.3">
      <c r="A23" s="212" t="s">
        <v>4</v>
      </c>
      <c r="B23" s="167" t="str">
        <f>'Nevirapine 242'!B21:C21</f>
        <v>Each 5 ml contains Nevirapine as Hemihydrate USP 50mg</v>
      </c>
    </row>
    <row r="24" spans="1:13" ht="16.5" x14ac:dyDescent="0.3">
      <c r="A24" s="212" t="s">
        <v>15</v>
      </c>
      <c r="B24" s="220" t="str">
        <f>'Nevirapine 242'!B22:C22</f>
        <v>9th June 2015</v>
      </c>
    </row>
    <row r="25" spans="1:13" ht="16.5" x14ac:dyDescent="0.3">
      <c r="A25" s="212" t="s">
        <v>5</v>
      </c>
      <c r="B25" s="220" t="str">
        <f>'Nevirapine 242'!B23:C23</f>
        <v>11th June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5">
        <v>21.677990000000001</v>
      </c>
      <c r="C29" s="223">
        <v>46.709240000000001</v>
      </c>
      <c r="D29" s="223">
        <v>47.265799999999999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1"/>
      <c r="C30" s="223">
        <v>46.709099999999999</v>
      </c>
      <c r="D30" s="223">
        <v>47.143590000000003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6.5" thickBot="1" x14ac:dyDescent="0.3">
      <c r="B31" s="231"/>
      <c r="C31" s="224">
        <v>46.635539999999999</v>
      </c>
      <c r="D31" s="224">
        <v>47.115589999999997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1"/>
      <c r="C32" s="232"/>
      <c r="D32" s="233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7">
        <f>AVERAGE(B29:B32)</f>
        <v>21.677990000000001</v>
      </c>
      <c r="C33" s="227">
        <f>AVERAGE(C29:C32)</f>
        <v>46.684626666666666</v>
      </c>
      <c r="D33" s="227">
        <f>AVERAGE(D29:D32)</f>
        <v>47.174993333333333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8" t="s">
        <v>67</v>
      </c>
      <c r="C35" s="229">
        <f>C33-B33</f>
        <v>25.006636666666665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8" t="s">
        <v>68</v>
      </c>
      <c r="C37" s="229">
        <f>D33-B33</f>
        <v>25.497003333333332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30" t="s">
        <v>69</v>
      </c>
      <c r="C39" s="226">
        <f>C37/C35</f>
        <v>1.0196094610084177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5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13" zoomScaleSheetLayoutView="100" workbookViewId="0">
      <selection activeCell="C33" sqref="C33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5" t="s">
        <v>99</v>
      </c>
      <c r="B15" s="236"/>
      <c r="C15" s="236"/>
      <c r="D15" s="236"/>
      <c r="E15" s="236"/>
      <c r="F15" s="237"/>
      <c r="G15" s="199"/>
      <c r="H15" s="199"/>
      <c r="I15" s="100"/>
      <c r="J15" s="100"/>
    </row>
    <row r="16" spans="1:10" s="100" customFormat="1" ht="20.25" x14ac:dyDescent="0.3">
      <c r="A16" s="239" t="s">
        <v>72</v>
      </c>
      <c r="B16" s="239"/>
      <c r="C16" s="239"/>
      <c r="D16" s="239"/>
      <c r="E16" s="239"/>
      <c r="F16" s="239"/>
      <c r="G16" s="199"/>
      <c r="H16" s="199"/>
    </row>
    <row r="17" spans="1:10" s="100" customFormat="1" ht="18.75" x14ac:dyDescent="0.3">
      <c r="A17" s="11" t="s">
        <v>1</v>
      </c>
      <c r="B17" s="55" t="str">
        <f>'Nevirapine 242'!B18:C18</f>
        <v>NEVIRAPINE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'Nevirapine 242'!B19:C19</f>
        <v>NDQB201505242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'Nevirapine 242'!B20:C20</f>
        <v>Nevirapine Hemihydrate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'Nevirapine 242'!B21:C21</f>
        <v>Each 5 ml contains Nevirapine as Hemihydrate USP 50mg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'Nevirapine 242'!B22:C22</f>
        <v>9th June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'Nevirapine 242'!B23:C23</f>
        <v>11th June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'Nevirapine 242'!B26</f>
        <v>Nevirapine</v>
      </c>
      <c r="C25" s="6"/>
      <c r="D25" s="6"/>
      <c r="E25" s="6"/>
    </row>
    <row r="26" spans="1:10" ht="18.75" x14ac:dyDescent="0.3">
      <c r="A26" s="7" t="s">
        <v>10</v>
      </c>
      <c r="B26" s="19">
        <f>'Nevirapine 242'!B30</f>
        <v>100</v>
      </c>
      <c r="C26" s="6"/>
      <c r="D26" s="6"/>
      <c r="E26" s="6"/>
    </row>
    <row r="27" spans="1:10" ht="18.75" x14ac:dyDescent="0.3">
      <c r="A27" s="48" t="s">
        <v>74</v>
      </c>
      <c r="B27" s="19">
        <f>'Nevirapine 242'!D43</f>
        <v>17.149999999999999</v>
      </c>
      <c r="C27" s="6"/>
      <c r="D27" s="6"/>
      <c r="E27" s="6"/>
    </row>
    <row r="28" spans="1:10" ht="18.75" x14ac:dyDescent="0.3">
      <c r="A28" s="48" t="s">
        <v>75</v>
      </c>
      <c r="B28" s="105">
        <f>B27/'Nevirapine 242'!B45</f>
        <v>0.34299999999999997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33381591</v>
      </c>
      <c r="C31" s="110">
        <v>2485.8000000000002</v>
      </c>
      <c r="D31" s="111">
        <v>1.3</v>
      </c>
      <c r="E31" s="112">
        <v>5</v>
      </c>
    </row>
    <row r="32" spans="1:10" ht="18.75" x14ac:dyDescent="0.3">
      <c r="A32" s="109">
        <v>2</v>
      </c>
      <c r="B32" s="110">
        <v>33483157</v>
      </c>
      <c r="C32" s="110">
        <v>2626.1</v>
      </c>
      <c r="D32" s="111">
        <v>1.3</v>
      </c>
      <c r="E32" s="111">
        <v>5.0999999999999996</v>
      </c>
    </row>
    <row r="33" spans="1:6" ht="18.75" x14ac:dyDescent="0.3">
      <c r="A33" s="109">
        <v>3</v>
      </c>
      <c r="B33" s="110">
        <v>33589105</v>
      </c>
      <c r="C33" s="266">
        <v>2625</v>
      </c>
      <c r="D33" s="111">
        <v>1.3</v>
      </c>
      <c r="E33" s="111">
        <v>5.0999999999999996</v>
      </c>
    </row>
    <row r="34" spans="1:6" ht="18.75" x14ac:dyDescent="0.3">
      <c r="A34" s="109">
        <v>4</v>
      </c>
      <c r="B34" s="110">
        <v>33530603</v>
      </c>
      <c r="C34" s="110">
        <v>2570.1999999999998</v>
      </c>
      <c r="D34" s="111">
        <v>1.3</v>
      </c>
      <c r="E34" s="111">
        <v>5.0999999999999996</v>
      </c>
    </row>
    <row r="35" spans="1:6" ht="18.75" x14ac:dyDescent="0.3">
      <c r="A35" s="109">
        <v>5</v>
      </c>
      <c r="B35" s="110">
        <v>33421345</v>
      </c>
      <c r="C35" s="110">
        <v>2585.5</v>
      </c>
      <c r="D35" s="111">
        <v>1.3</v>
      </c>
      <c r="E35" s="111">
        <v>5.0999999999999996</v>
      </c>
    </row>
    <row r="36" spans="1:6" ht="18.75" x14ac:dyDescent="0.3">
      <c r="A36" s="109">
        <v>6</v>
      </c>
      <c r="B36" s="113">
        <v>33519388</v>
      </c>
      <c r="C36" s="113">
        <v>2492.5</v>
      </c>
      <c r="D36" s="114">
        <v>1.3</v>
      </c>
      <c r="E36" s="111">
        <v>5.0999999999999996</v>
      </c>
    </row>
    <row r="37" spans="1:6" ht="18.75" x14ac:dyDescent="0.3">
      <c r="A37" s="115" t="s">
        <v>81</v>
      </c>
      <c r="B37" s="116">
        <f>AVERAGE(B31:B36)</f>
        <v>33487531.5</v>
      </c>
      <c r="C37" s="117">
        <f>AVERAGE(C31:C36)</f>
        <v>2564.1833333333329</v>
      </c>
      <c r="D37" s="118">
        <f>AVERAGE(D31:D36)</f>
        <v>1.3</v>
      </c>
      <c r="E37" s="118">
        <f>AVERAGE(E31:E36)</f>
        <v>5.083333333333333</v>
      </c>
    </row>
    <row r="38" spans="1:6" ht="18.75" x14ac:dyDescent="0.3">
      <c r="A38" s="119" t="s">
        <v>82</v>
      </c>
      <c r="B38" s="120">
        <f>(STDEV(B31:B36)/B37)</f>
        <v>2.2667628872858779E-3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tabSelected="1" view="pageBreakPreview" topLeftCell="A7" zoomScale="55" zoomScaleNormal="75" zoomScaleSheetLayoutView="55" zoomScalePageLayoutView="55" workbookViewId="0">
      <selection activeCell="B24" sqref="B24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5" t="s">
        <v>99</v>
      </c>
      <c r="B16" s="236"/>
      <c r="C16" s="236"/>
      <c r="D16" s="236"/>
      <c r="E16" s="236"/>
      <c r="F16" s="236"/>
      <c r="G16" s="236"/>
      <c r="H16" s="237"/>
    </row>
    <row r="17" spans="1:15" ht="20.25" x14ac:dyDescent="0.3">
      <c r="A17" s="264" t="s">
        <v>0</v>
      </c>
      <c r="B17" s="264"/>
      <c r="C17" s="264"/>
      <c r="D17" s="264"/>
      <c r="E17" s="264"/>
      <c r="F17" s="264"/>
      <c r="G17" s="264"/>
      <c r="H17" s="264"/>
    </row>
    <row r="18" spans="1:15" ht="26.25" x14ac:dyDescent="0.4">
      <c r="A18" s="7" t="s">
        <v>1</v>
      </c>
      <c r="B18" s="247" t="s">
        <v>103</v>
      </c>
      <c r="C18" s="247"/>
    </row>
    <row r="19" spans="1:15" ht="26.25" x14ac:dyDescent="0.4">
      <c r="A19" s="7" t="s">
        <v>2</v>
      </c>
      <c r="B19" s="168" t="s">
        <v>110</v>
      </c>
      <c r="C19" s="169"/>
    </row>
    <row r="20" spans="1:15" ht="26.25" x14ac:dyDescent="0.4">
      <c r="A20" s="7" t="s">
        <v>3</v>
      </c>
      <c r="B20" s="168" t="s">
        <v>107</v>
      </c>
      <c r="C20" s="169"/>
    </row>
    <row r="21" spans="1:15" ht="26.25" x14ac:dyDescent="0.4">
      <c r="A21" s="7" t="s">
        <v>4</v>
      </c>
      <c r="B21" s="248" t="s">
        <v>104</v>
      </c>
      <c r="C21" s="248"/>
      <c r="D21" s="248"/>
      <c r="E21" s="248"/>
      <c r="F21" s="248"/>
      <c r="G21" s="248"/>
      <c r="H21" s="248"/>
      <c r="I21" s="248"/>
      <c r="J21" s="248"/>
    </row>
    <row r="22" spans="1:15" ht="26.25" x14ac:dyDescent="0.4">
      <c r="A22" s="7" t="s">
        <v>15</v>
      </c>
      <c r="B22" s="170" t="s">
        <v>105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111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7" t="s">
        <v>106</v>
      </c>
      <c r="C26" s="247"/>
    </row>
    <row r="27" spans="1:15" ht="26.25" x14ac:dyDescent="0.4">
      <c r="A27" s="13" t="s">
        <v>26</v>
      </c>
      <c r="B27" s="265" t="s">
        <v>109</v>
      </c>
      <c r="C27" s="265"/>
    </row>
    <row r="28" spans="1:15" ht="27" thickBot="1" x14ac:dyDescent="0.45">
      <c r="A28" s="13" t="s">
        <v>10</v>
      </c>
      <c r="B28" s="166">
        <v>100</v>
      </c>
    </row>
    <row r="29" spans="1:15" s="15" customFormat="1" ht="27" thickBot="1" x14ac:dyDescent="0.45">
      <c r="A29" s="13" t="s">
        <v>28</v>
      </c>
      <c r="B29" s="165">
        <v>0</v>
      </c>
      <c r="C29" s="251" t="s">
        <v>34</v>
      </c>
      <c r="D29" s="252"/>
      <c r="E29" s="252"/>
      <c r="F29" s="252"/>
      <c r="G29" s="252"/>
      <c r="H29" s="253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100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4" t="s">
        <v>38</v>
      </c>
      <c r="D31" s="255"/>
      <c r="E31" s="255"/>
      <c r="F31" s="255"/>
      <c r="G31" s="255"/>
      <c r="H31" s="256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4" t="s">
        <v>37</v>
      </c>
      <c r="D32" s="255"/>
      <c r="E32" s="255"/>
      <c r="F32" s="255"/>
      <c r="G32" s="255"/>
      <c r="H32" s="256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1" t="s">
        <v>13</v>
      </c>
      <c r="E36" s="242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1</v>
      </c>
      <c r="C38" s="30">
        <v>1</v>
      </c>
      <c r="D38" s="173">
        <v>33406915</v>
      </c>
      <c r="E38" s="88">
        <f>IF(ISBLANK(D38),"-",$D$48/$D$45*D38)</f>
        <v>29218876.093294464</v>
      </c>
      <c r="F38" s="173">
        <v>29816085</v>
      </c>
      <c r="G38" s="80">
        <f>IF(ISBLANK(F38),"-",$D$48/$F$45*F38)</f>
        <v>29288885.06876228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33273783</v>
      </c>
      <c r="E39" s="89">
        <f>IF(ISBLANK(D39),"-",$D$48/$D$45*D39)</f>
        <v>29102434.110787176</v>
      </c>
      <c r="F39" s="173">
        <v>29604235</v>
      </c>
      <c r="G39" s="81">
        <f>IF(ISBLANK(F39),"-",$D$48/$F$45*F39)</f>
        <v>29080780.943025541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33191360</v>
      </c>
      <c r="E40" s="89">
        <f>IF(ISBLANK(D40),"-",$D$48/$D$45*D40)</f>
        <v>29030344.023323618</v>
      </c>
      <c r="F40" s="173">
        <v>29534301</v>
      </c>
      <c r="G40" s="81">
        <f>IF(ISBLANK(F40),"-",$D$48/$F$45*F40)</f>
        <v>29012083.497053046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33290686</v>
      </c>
      <c r="E42" s="58">
        <f>AVERAGE(E38:E41)</f>
        <v>29117218.075801749</v>
      </c>
      <c r="F42" s="34">
        <f>AVERAGE(F38:F41)</f>
        <v>29651540.333333332</v>
      </c>
      <c r="G42" s="35">
        <f>AVERAGE(G38:G41)</f>
        <v>29127249.836280286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17.149999999999999</v>
      </c>
      <c r="E43" s="31"/>
      <c r="F43" s="176">
        <v>15.27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17.149999999999999</v>
      </c>
      <c r="E44" s="37"/>
      <c r="F44" s="36">
        <f>F43*$B$34</f>
        <v>15.27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50</v>
      </c>
      <c r="C45" s="153" t="s">
        <v>18</v>
      </c>
      <c r="D45" s="155">
        <f>D44*$B$30/100</f>
        <v>17.149999999999999</v>
      </c>
      <c r="E45" s="39"/>
      <c r="F45" s="38">
        <f>F44*$B$30/100</f>
        <v>15.27</v>
      </c>
      <c r="G45" s="39"/>
    </row>
    <row r="46" spans="1:15" ht="19.5" thickBot="1" x14ac:dyDescent="0.35">
      <c r="A46" s="243" t="s">
        <v>32</v>
      </c>
      <c r="B46" s="249"/>
      <c r="C46" s="153" t="s">
        <v>19</v>
      </c>
      <c r="D46" s="154">
        <f>D45/$B$45</f>
        <v>0.34299999999999997</v>
      </c>
      <c r="E46" s="39"/>
      <c r="F46" s="40">
        <f>F45/$B$45</f>
        <v>0.3054</v>
      </c>
      <c r="G46" s="39"/>
    </row>
    <row r="47" spans="1:15" ht="27" thickBot="1" x14ac:dyDescent="0.45">
      <c r="A47" s="245"/>
      <c r="B47" s="250"/>
      <c r="C47" s="153" t="s">
        <v>24</v>
      </c>
      <c r="D47" s="178">
        <v>0.3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15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15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29122233.956041019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3.7552540729924029E-3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Nevirapine as Hemihydrate USP 50mg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50</v>
      </c>
      <c r="E56" s="133" t="str">
        <f>B20</f>
        <v>Nevirapine Hemihydrate</v>
      </c>
      <c r="I56" s="14"/>
    </row>
    <row r="57" spans="1:13" x14ac:dyDescent="0.3">
      <c r="A57" s="8" t="s">
        <v>63</v>
      </c>
      <c r="B57" s="79">
        <f>'Relative Density'!C39</f>
        <v>1.0196094610084177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5.0980473050420887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50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1</v>
      </c>
      <c r="C61" s="260" t="s">
        <v>21</v>
      </c>
      <c r="D61" s="257">
        <v>1.97241</v>
      </c>
      <c r="E61" s="92">
        <v>1</v>
      </c>
      <c r="F61" s="181">
        <v>38862164</v>
      </c>
      <c r="G61" s="138">
        <f>IF(ISBLANK(F61),"-",(F61/$D$50*$D$47*$B$69)*$D$58/$D$61)</f>
        <v>51.736877980659848</v>
      </c>
      <c r="H61" s="135">
        <f t="shared" ref="H61:H72" si="0">IF(ISBLANK(F61),"-",G61/$D$56)</f>
        <v>1.0347375596131969</v>
      </c>
      <c r="M61" s="16"/>
    </row>
    <row r="62" spans="1:13" s="15" customFormat="1" ht="26.25" x14ac:dyDescent="0.4">
      <c r="A62" s="25" t="s">
        <v>51</v>
      </c>
      <c r="B62" s="172">
        <v>1</v>
      </c>
      <c r="C62" s="261"/>
      <c r="D62" s="258"/>
      <c r="E62" s="93">
        <v>2</v>
      </c>
      <c r="F62" s="174">
        <v>39458047</v>
      </c>
      <c r="G62" s="139">
        <f>IF(ISBLANK(F62),"-",(F62/$D$50*$D$47*$B$69)*$D$58/$D$61)</f>
        <v>52.530172097316587</v>
      </c>
      <c r="H62" s="136">
        <f t="shared" si="0"/>
        <v>1.0506034419463317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1"/>
      <c r="D63" s="258"/>
      <c r="E63" s="93">
        <v>3</v>
      </c>
      <c r="F63" s="174">
        <v>39752998</v>
      </c>
      <c r="G63" s="139">
        <f>IF(ISBLANK(F63),"-",(F63/$D$50*$D$47*$B$69)*$D$58/$D$61)</f>
        <v>52.922837927692733</v>
      </c>
      <c r="H63" s="136">
        <f t="shared" si="0"/>
        <v>1.0584567585538547</v>
      </c>
      <c r="M63" s="16"/>
    </row>
    <row r="64" spans="1:13" ht="27" thickBot="1" x14ac:dyDescent="0.45">
      <c r="A64" s="25" t="s">
        <v>53</v>
      </c>
      <c r="B64" s="172">
        <v>1</v>
      </c>
      <c r="C64" s="262"/>
      <c r="D64" s="259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0" t="s">
        <v>22</v>
      </c>
      <c r="D65" s="257">
        <v>1.7010099999999999</v>
      </c>
      <c r="E65" s="51">
        <v>1</v>
      </c>
      <c r="F65" s="174">
        <v>33897497</v>
      </c>
      <c r="G65" s="138">
        <f>IF(ISBLANK(F65),"-",(F65/$D$50*$D$47*$B$69)*$D$58/$D$65)</f>
        <v>52.327645957438897</v>
      </c>
      <c r="H65" s="135">
        <f t="shared" si="0"/>
        <v>1.0465529191487779</v>
      </c>
    </row>
    <row r="66" spans="1:12" ht="23.25" customHeight="1" x14ac:dyDescent="0.4">
      <c r="A66" s="25" t="s">
        <v>55</v>
      </c>
      <c r="B66" s="172">
        <v>1</v>
      </c>
      <c r="C66" s="261"/>
      <c r="D66" s="258"/>
      <c r="E66" s="52">
        <v>2</v>
      </c>
      <c r="F66" s="174">
        <v>32637909</v>
      </c>
      <c r="G66" s="139">
        <f>IF(ISBLANK(F66),"-",(F66/$D$50*$D$47*$B$69)*$D$58/$D$65)</f>
        <v>50.383216995140053</v>
      </c>
      <c r="H66" s="136">
        <f t="shared" si="0"/>
        <v>1.0076643399028011</v>
      </c>
    </row>
    <row r="67" spans="1:12" ht="24.75" customHeight="1" x14ac:dyDescent="0.4">
      <c r="A67" s="25" t="s">
        <v>56</v>
      </c>
      <c r="B67" s="172">
        <v>1</v>
      </c>
      <c r="C67" s="261"/>
      <c r="D67" s="258"/>
      <c r="E67" s="52">
        <v>3</v>
      </c>
      <c r="F67" s="174">
        <v>32528885</v>
      </c>
      <c r="G67" s="139">
        <f>IF(ISBLANK(F67),"-",(F67/$D$50*$D$47*$B$69)*$D$58/$D$65)</f>
        <v>50.214916389556578</v>
      </c>
      <c r="H67" s="136">
        <f t="shared" si="0"/>
        <v>1.0042983277911315</v>
      </c>
    </row>
    <row r="68" spans="1:12" ht="27" thickBot="1" x14ac:dyDescent="0.45">
      <c r="A68" s="25" t="s">
        <v>57</v>
      </c>
      <c r="B68" s="172">
        <v>1</v>
      </c>
      <c r="C68" s="262"/>
      <c r="D68" s="259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50</v>
      </c>
      <c r="C69" s="260" t="s">
        <v>23</v>
      </c>
      <c r="D69" s="257">
        <v>1.83589</v>
      </c>
      <c r="E69" s="51">
        <v>1</v>
      </c>
      <c r="F69" s="181">
        <v>36101560</v>
      </c>
      <c r="G69" s="138">
        <f>IF(ISBLANK(F69),"-",(F69/$D$50*$D$47*$B$69)*$D$58/$D$69)</f>
        <v>51.635661617424859</v>
      </c>
      <c r="H69" s="136">
        <f t="shared" si="0"/>
        <v>1.0327132323484971</v>
      </c>
    </row>
    <row r="70" spans="1:12" ht="22.5" customHeight="1" thickBot="1" x14ac:dyDescent="0.45">
      <c r="A70" s="160" t="s">
        <v>94</v>
      </c>
      <c r="B70" s="183">
        <f>(D47*B69)/D56*D58</f>
        <v>1.5294141915126265</v>
      </c>
      <c r="C70" s="261"/>
      <c r="D70" s="258"/>
      <c r="E70" s="52">
        <v>2</v>
      </c>
      <c r="F70" s="174">
        <v>36825054</v>
      </c>
      <c r="G70" s="139">
        <f>IF(ISBLANK(F70),"-",(F70/$D$50*$D$47*$B$69)*$D$58/$D$69)</f>
        <v>52.670467076419904</v>
      </c>
      <c r="H70" s="136">
        <f t="shared" si="0"/>
        <v>1.053409341528398</v>
      </c>
    </row>
    <row r="71" spans="1:12" ht="23.25" customHeight="1" x14ac:dyDescent="0.4">
      <c r="A71" s="243" t="s">
        <v>32</v>
      </c>
      <c r="B71" s="244"/>
      <c r="C71" s="261"/>
      <c r="D71" s="258"/>
      <c r="E71" s="52">
        <v>3</v>
      </c>
      <c r="F71" s="174">
        <v>36720600</v>
      </c>
      <c r="G71" s="139">
        <f>IF(ISBLANK(F71),"-",(F71/$D$50*$D$47*$B$69)*$D$58/$D$69)</f>
        <v>52.521067676543929</v>
      </c>
      <c r="H71" s="136">
        <f t="shared" si="0"/>
        <v>1.0504213535308786</v>
      </c>
    </row>
    <row r="72" spans="1:12" ht="23.25" customHeight="1" thickBot="1" x14ac:dyDescent="0.45">
      <c r="A72" s="245"/>
      <c r="B72" s="246"/>
      <c r="C72" s="263"/>
      <c r="D72" s="259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1.0376508082626519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1.9079881307775482E-2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0" t="str">
        <f>B20</f>
        <v>Nevirapine Hemihydrate</v>
      </c>
      <c r="D77" s="240"/>
      <c r="E77" s="91" t="s">
        <v>98</v>
      </c>
      <c r="F77" s="91"/>
      <c r="G77" s="189">
        <f>H73</f>
        <v>1.0376508082626519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5">
      <c r="A80" s="61" t="s">
        <v>11</v>
      </c>
      <c r="B80" s="234" t="s">
        <v>108</v>
      </c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A17:H17"/>
    <mergeCell ref="A16:H16"/>
    <mergeCell ref="B26:C26"/>
    <mergeCell ref="B27:C27"/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4" operator="greaterThan">
      <formula>0.02</formula>
    </cfRule>
  </conditionalFormatting>
  <conditionalFormatting sqref="H7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Relative Density</vt:lpstr>
      <vt:lpstr>SST</vt:lpstr>
      <vt:lpstr>Nevirapine 242</vt:lpstr>
      <vt:lpstr>'Nevirapine 242'!Print_Area</vt:lpstr>
      <vt:lpstr>'Relative Density'!Print_Area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2015-06-11T08:35:13Z</cp:lastPrinted>
  <dcterms:created xsi:type="dcterms:W3CDTF">2005-07-05T10:19:27Z</dcterms:created>
  <dcterms:modified xsi:type="dcterms:W3CDTF">2015-06-11T08:35:14Z</dcterms:modified>
</cp:coreProperties>
</file>